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10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9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ctrlProps/ctrlProps9.xml" ContentType="application/vnd.ms-excel.controlproperties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vmlDrawing8.vml" ContentType="application/vnd.openxmlformats-officedocument.vmlDrawing"/>
  <Override PartName="/xl/drawings/vmlDrawing4.vml" ContentType="application/vnd.openxmlformats-officedocument.vmlDrawing"/>
  <Override PartName="/xl/drawings/vmlDrawing7.vml" ContentType="application/vnd.openxmlformats-officedocument.vmlDrawing"/>
  <Override PartName="/xl/drawings/drawing8.xml" ContentType="application/vnd.openxmlformats-officedocument.drawing+xml"/>
  <Override PartName="/xl/comments11.xml" ContentType="application/vnd.openxmlformats-officedocument.spreadsheetml.comments+xml"/>
  <Override PartName="/xl/comments1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ptions" sheetId="1" state="visible" r:id="rId3"/>
    <sheet name="Summary" sheetId="2" state="visible" r:id="rId4"/>
    <sheet name="Power Price Assumption" sheetId="3" state="visible" r:id="rId5"/>
    <sheet name="IS" sheetId="4" state="visible" r:id="rId6"/>
    <sheet name="Debt" sheetId="5" state="visible" r:id="rId7"/>
    <sheet name="CF" sheetId="6" state="visible" r:id="rId8"/>
    <sheet name="Depreciation" sheetId="7" state="visible" r:id="rId9"/>
    <sheet name="Tax" sheetId="8" state="visible" r:id="rId10"/>
    <sheet name="Brownsville" sheetId="9" state="visible" r:id="rId11"/>
    <sheet name="Caledonia" sheetId="10" state="visible" r:id="rId12"/>
    <sheet name="New Albany" sheetId="11" state="visible" r:id="rId13"/>
    <sheet name="Gleason" sheetId="12" state="visible" r:id="rId14"/>
    <sheet name="Wheatland" sheetId="13" state="visible" r:id="rId15"/>
    <sheet name="Wilton" sheetId="14" state="visible" r:id="rId16"/>
    <sheet name="Allocation" sheetId="15" state="visible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function="false" hidden="false" localSheetId="14" name="_xlnm.Print_Area" vbProcedure="false">Allocation!$A$1:$F$17</definedName>
    <definedName function="false" hidden="false" localSheetId="0" name="_xlnm.Print_Area" vbProcedure="false">Assumptions!$A$3:$G$73</definedName>
    <definedName function="false" hidden="false" localSheetId="8" name="_xlnm.Print_Area" vbProcedure="false">Brownsville!$A$2:$U$69</definedName>
    <definedName function="false" hidden="false" localSheetId="9" name="_xlnm.Print_Area" vbProcedure="false">Caledonia!$A$2:$U$69</definedName>
    <definedName function="false" hidden="false" localSheetId="5" name="_xlnm.Print_Area" vbProcedure="false">CF!$A$1:$V$45</definedName>
    <definedName function="false" hidden="false" localSheetId="4" name="_xlnm.Print_Area" vbProcedure="false">Debt!$A$1:$U$86</definedName>
    <definedName function="false" hidden="false" localSheetId="6" name="_xlnm.Print_Area" vbProcedure="false">Depreciation!$A$2:$V$113</definedName>
    <definedName function="false" hidden="false" localSheetId="11" name="_xlnm.Print_Area" vbProcedure="false">Gleason!$A$2:$U$69</definedName>
    <definedName function="false" hidden="false" localSheetId="3" name="_xlnm.Print_Area" vbProcedure="false">IS!$A$2:$U$49</definedName>
    <definedName function="false" hidden="false" localSheetId="10" name="_xlnm.Print_Area" vbProcedure="false">'New Albany'!$A$2:$U$69</definedName>
    <definedName function="false" hidden="false" localSheetId="1" name="_xlnm.Print_Area" vbProcedure="false">Summary!$A$1:$K$57</definedName>
    <definedName function="false" hidden="false" localSheetId="7" name="_xlnm.Print_Area" vbProcedure="false">Tax!$A$2:$U$24</definedName>
    <definedName function="false" hidden="false" localSheetId="12" name="_xlnm.Print_Area" vbProcedure="false">Wheatland!$A$2:$U$69</definedName>
    <definedName function="false" hidden="false" localSheetId="13" name="_xlnm.Print_Area" vbProcedure="false">Wilton!$A$2:$U$69</definedName>
    <definedName function="false" hidden="false" name="a" vbProcedure="false">{"Income Statement",#N/A,FALSE,"CFMODEL";"Balance Sheet",#N/A,FALSE,"CFMODEL"}</definedName>
    <definedName function="false" hidden="false" name="AnnualHours" vbProcedure="false">[1]Assumptions!$G$15</definedName>
    <definedName function="false" hidden="false" name="b" vbProcedure="false">{"SourcesUses",#N/A,TRUE,"CFMODEL";"TransOverview",#N/A,TRUE,"CFMODEL"}</definedName>
    <definedName function="false" hidden="false" name="Begin_Op" vbProcedure="false">[4]Sum!$N$7</definedName>
    <definedName function="false" hidden="false" name="chillers" vbProcedure="false">[5]PROJECTCONFIGURATION!$M$65</definedName>
    <definedName function="false" hidden="false" name="d" vbProcedure="false">{"SourcesUses",#N/A,TRUE,#N/A;"TransOverview",#N/A,TRUE,"CFMODEL"}</definedName>
    <definedName function="false" hidden="false" name="e" vbProcedure="false">{"SourcesUses",#N/A,TRUE,"FundsFlow";"TransOverview",#N/A,TRUE,"FundsFlow"}</definedName>
    <definedName function="false" hidden="false" name="idc" vbProcedure="false">#REF!</definedName>
    <definedName function="false" hidden="false" name="Maint_Accrual" vbProcedure="false">[1]Assumptions!$N$17</definedName>
    <definedName function="false" hidden="false" name="Main_Table" vbProcedure="false">'[2]Maintenance Reserves'!$D$22:$I$45</definedName>
    <definedName function="false" hidden="false" name="PERIOD1" vbProcedure="false">'[3]Project Assumptions'!$F$38</definedName>
    <definedName function="false" hidden="false" name="PERIOD2" vbProcedure="false">'[3]Project Assumptions'!$G$38</definedName>
    <definedName function="false" hidden="false" name="principal" vbProcedure="false">'[3]Debt Amortization'!$D$98:$AC$98</definedName>
    <definedName function="false" hidden="false" name="ProjectLife" vbProcedure="false">'[8]Project Assumptions'!$I$15</definedName>
    <definedName function="false" hidden="false" name="StartMWh" vbProcedure="false">'[3]Project Assumptions'!$N$11</definedName>
    <definedName function="false" hidden="false" name="Variable" vbProcedure="false">[1]Assumptions!$L$12</definedName>
    <definedName function="false" hidden="false" name="WaterTreatmentVar" vbProcedure="false">[1]Assumptions!$L$10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4" name="solver_adj" vbProcedure="false">Debt!$B$22,Debt!$B$40,Debt!$B$58</definedName>
    <definedName function="false" hidden="false" localSheetId="4" name="solver_cvg" vbProcedure="false">0.001</definedName>
    <definedName function="false" hidden="false" localSheetId="4" name="solver_drv" vbProcedure="false">1</definedName>
    <definedName function="false" hidden="false" localSheetId="4" name="solver_est" vbProcedure="false">1</definedName>
    <definedName function="false" hidden="false" localSheetId="4" name="solver_itr" vbProcedure="false">100</definedName>
    <definedName function="false" hidden="false" localSheetId="4" name="solver_lin" vbProcedure="false">2</definedName>
    <definedName function="false" hidden="false" localSheetId="4" name="solver_neg" vbProcedure="false">2</definedName>
    <definedName function="false" hidden="false" localSheetId="4" name="solver_num" vbProcedure="false">0</definedName>
    <definedName function="false" hidden="false" localSheetId="4" name="solver_nwt" vbProcedure="false">1</definedName>
    <definedName function="false" hidden="false" localSheetId="4" name="solver_opt" vbProcedure="false">Debt!$B$2</definedName>
    <definedName function="false" hidden="false" localSheetId="4" name="solver_pre" vbProcedure="false">0.000001</definedName>
    <definedName function="false" hidden="false" localSheetId="4" name="solver_scl" vbProcedure="false">2</definedName>
    <definedName function="false" hidden="false" localSheetId="4" name="solver_sho" vbProcedure="false">2</definedName>
    <definedName function="false" hidden="false" localSheetId="4" name="solver_tim" vbProcedure="false">100</definedName>
    <definedName function="false" hidden="false" localSheetId="4" name="solver_tol" vbProcedure="false">0.05</definedName>
    <definedName function="false" hidden="false" localSheetId="4" name="solver_typ" vbProcedure="false">3</definedName>
    <definedName function="false" hidden="false" localSheetId="4" name="solver_val" vbProcedure="false">0</definedName>
    <definedName function="false" hidden="false" localSheetId="6" name="AnnualHours" vbProcedure="false">[9]Assumptions!$BG$73</definedName>
    <definedName function="false" hidden="false" localSheetId="6" name="Begin_Op" vbProcedure="false">'[6]Consol Summary'!$N$7</definedName>
    <definedName function="false" hidden="false" localSheetId="6" name="chillers" vbProcedure="false">'[6]Consol Summary'!$M$65</definedName>
    <definedName function="false" hidden="false" localSheetId="6" name="Maint_Accrual" vbProcedure="false">[9]Assumptions!$BG$73</definedName>
    <definedName function="false" hidden="false" localSheetId="6" name="Main_Table" vbProcedure="false">'[6]Consol Summary'!$D$22:$I$45</definedName>
    <definedName function="false" hidden="false" localSheetId="6" name="PERIOD1" vbProcedure="false">'[6]Consol Summary'!$BG$68</definedName>
    <definedName function="false" hidden="false" localSheetId="6" name="PERIOD2" vbProcedure="false">'[6]Consol Summary'!$BG$68</definedName>
    <definedName function="false" hidden="false" localSheetId="6" name="principal" vbProcedure="false">'[6]Consol Summary'!$BG$68</definedName>
    <definedName function="false" hidden="false" localSheetId="6" name="StartMWh" vbProcedure="false">'[6]Consol Summary'!$BG$68</definedName>
    <definedName function="false" hidden="false" localSheetId="6" name="Variable" vbProcedure="false">[9]Assumptions!$BG$73</definedName>
    <definedName function="false" hidden="false" localSheetId="6" name="WaterTreatmentVar" vbProcedure="false">[9]Assumptions!$BG$73</definedName>
    <definedName function="false" hidden="false" localSheetId="6" name="wrn_test1_" vbProcedure="false">{"Income Statement",#N/A,FALSE,"CFMODEL";"Balance Sheet",#N/A,FALSE,"CFMODEL"}</definedName>
    <definedName function="false" hidden="false" localSheetId="6" name="wrn_test2_" vbProcedure="false">{"SourcesUses",#N/A,TRUE,"CFMODEL";"TransOverview",#N/A,TRUE,"CFMODEL"}</definedName>
    <definedName function="false" hidden="false" localSheetId="6" name="wrn_test3_" vbProcedure="false">{"SourcesUses",#N/A,TRUE,#N/A;"TransOverview",#N/A,TRUE,"CFMODEL"}</definedName>
    <definedName function="false" hidden="false" localSheetId="6" name="wrn_test4_" vbProcedure="false">{"SourcesUses",#N/A,TRUE,"FundsFlow";"TransOverview",#N/A,TRUE,"FundsFlow"}</definedName>
    <definedName function="false" hidden="false" localSheetId="10" name="blm_share" vbProcedure="false">#REF!</definedName>
    <definedName function="false" hidden="false" localSheetId="10" name="coso" vbProcedure="false">#REF!</definedName>
    <definedName function="false" hidden="false" localSheetId="10" name="Coso_Distributable_Cash" vbProcedure="false">'New Albany'!$D$524:$U$524</definedName>
    <definedName function="false" hidden="false" localSheetId="10" name="Coso_Net_ATCash" vbProcedure="false">'New Albany'!$D$525:$U$525</definedName>
    <definedName function="false" hidden="false" localSheetId="10" name="Coso_Net_Income" vbProcedure="false">'New Albany'!$D$523:$U$523</definedName>
    <definedName function="false" hidden="false" localSheetId="10" name="Distributable_Cash" vbProcedure="false">#REF!</definedName>
    <definedName function="false" hidden="false" localSheetId="10" name="Energy_Credit_Coso" vbProcedure="false">'New Albany'!$D$518:$U$518</definedName>
    <definedName function="false" hidden="false" localSheetId="10" name="Energy_Credit_Imperial" vbProcedure="false">#REF!</definedName>
    <definedName function="false" hidden="false" localSheetId="10" name="FPOC_Distributable_Cash" vbProcedure="false">'New Albany'!$D$465:$N$465</definedName>
    <definedName function="false" hidden="false" localSheetId="10" name="FPOC_Net_ATCash" vbProcedure="false">'New Albany'!$D$467:$N$467</definedName>
    <definedName function="false" hidden="false" localSheetId="10" name="FPOC_Net_Income" vbProcedure="false">'New Albany'!$D$467:$N$467</definedName>
    <definedName function="false" hidden="false" localSheetId="10" name="FSGC_ATCash" vbProcedure="false">'New Albany'!$D$302:$H$302</definedName>
    <definedName function="false" hidden="false" localSheetId="10" name="FSGC_Distributable_Cash" vbProcedure="false">'New Albany'!$C$300:$H$300</definedName>
    <definedName function="false" hidden="false" localSheetId="10" name="FSGC_Net_Income" vbProcedure="false">'New Albany'!$D$302:$H$302</definedName>
    <definedName function="false" hidden="false" localSheetId="10" name="Imperial_Distributable_Cash" vbProcedure="false">#REF!</definedName>
    <definedName function="false" hidden="false" localSheetId="10" name="Imperial_Geothermal" vbProcedure="false">#REF!</definedName>
    <definedName function="false" hidden="false" localSheetId="10" name="Imperial_Net_ATCash" vbProcedure="false">#REF!</definedName>
    <definedName function="false" hidden="false" localSheetId="10" name="Imperial_Net_Income" vbProcedure="false">#REF!</definedName>
    <definedName function="false" hidden="false" localSheetId="10" name="Minerals" vbProcedure="false">#REF!</definedName>
    <definedName function="false" hidden="false" localSheetId="10" name="Minerals_Distributable_Cash" vbProcedure="false">'New Albany'!$D$201:$U$201</definedName>
    <definedName function="false" hidden="false" localSheetId="10" name="Minerals_Net_ATCash" vbProcedure="false">'New Albany'!$D$202:$U$202</definedName>
    <definedName function="false" hidden="false" localSheetId="10" name="Minerals_Net_Income" vbProcedure="false">'New Albany'!$D$200:$U$200</definedName>
    <definedName function="false" hidden="false" localSheetId="10" name="navyII_share" vbProcedure="false">#REF!</definedName>
    <definedName function="false" hidden="false" localSheetId="10" name="navyi_share" vbProcedure="false">#REF!</definedName>
    <definedName function="false" hidden="false" localSheetId="10" name="Net_ATCash" vbProcedure="false">#REF!</definedName>
    <definedName function="false" hidden="false" localSheetId="10" name="Net_Income_Unlevered" vbProcedure="false">#REF!</definedName>
    <definedName function="false" hidden="false" localSheetId="10" name="Norcon_Distributable_Cash" vbProcedure="false">'New Albany'!$B$566:$L$566</definedName>
    <definedName function="false" hidden="false" localSheetId="10" name="Norcon_Net_ATCash" vbProcedure="false">'New Albany'!$B$567:$L$567</definedName>
    <definedName function="false" hidden="false" localSheetId="10" name="Norcon_Net_Income" vbProcedure="false">'New Albany'!$B$565:$L$565</definedName>
    <definedName function="false" hidden="false" localSheetId="10" name="PRI_Cash_Taxes" vbProcedure="false">'New Albany'!$D$245:$H$245</definedName>
    <definedName function="false" hidden="false" localSheetId="10" name="PRI_Net_ATCash" vbProcedure="false">'New Albany'!$D$253:$H$253</definedName>
    <definedName function="false" hidden="false" localSheetId="10" name="PRI_Net_Income" vbProcedure="false">'New Albany'!$D$252:$H$252</definedName>
    <definedName function="false" hidden="false" localSheetId="10" name="Saranac_Distributable_Cash" vbProcedure="false">'New Albany'!$D$420:$N$420</definedName>
    <definedName function="false" hidden="false" localSheetId="10" name="Saranac_Net_ATCash" vbProcedure="false">'New Albany'!$D$421:$N$421</definedName>
    <definedName function="false" hidden="false" localSheetId="10" name="Saranac_Net_Income" vbProcedure="false">'New Albany'!$D$419:$N$419</definedName>
    <definedName function="false" hidden="false" localSheetId="10" name="Taxable_Income" vbProcedure="false">#REF!</definedName>
    <definedName function="false" hidden="false" localSheetId="10" name="Tax_Depreciation" vbProcedure="false">#REF!</definedName>
    <definedName function="false" hidden="false" localSheetId="10" name="Yuma_Distributable_Cash" vbProcedure="false">'New Albany'!$D$382:$U$382</definedName>
    <definedName function="false" hidden="false" localSheetId="10" name="Yuma_Net_ATCash" vbProcedure="false">'New Albany'!$D$383:$U$383</definedName>
    <definedName function="false" hidden="false" localSheetId="10" name="Yuma_Net_Income" vbProcedure="false">'New Albany'!$D$381:$U$381</definedName>
    <definedName function="false" hidden="false" localSheetId="10" name="zinc" vbProcedure="false">'New Albany'!$X$14</definedName>
    <definedName function="false" hidden="false" localSheetId="10" name="Zinc_Distributable_Cash" vbProcedure="false">'New Albany'!$D$146:$U$146</definedName>
    <definedName function="false" hidden="false" localSheetId="10" name="Zinc_Net_ATCash" vbProcedure="false">'New Albany'!$D$147:$U$147</definedName>
    <definedName function="false" hidden="false" localSheetId="10" name="Zinc_Net_Income" vbProcedure="false">'New Albany'!$D$145:$U$145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Gleason!$D$515:$U$515</definedName>
    <definedName function="false" hidden="false" localSheetId="11" name="Coso_Net_ATCash" vbProcedure="false">Gleason!$D$516:$U$516</definedName>
    <definedName function="false" hidden="false" localSheetId="11" name="Coso_Net_Income" vbProcedure="false">Gleason!$D$514:$U$514</definedName>
    <definedName function="false" hidden="false" localSheetId="11" name="Distributable_Cash" vbProcedure="false">#REF!</definedName>
    <definedName function="false" hidden="false" localSheetId="11" name="Energy_Credit_Coso" vbProcedure="false">Gleason!$D$509:$U$509</definedName>
    <definedName function="false" hidden="false" localSheetId="11" name="Energy_Credit_Imperial" vbProcedure="false">#REF!</definedName>
    <definedName function="false" hidden="false" localSheetId="11" name="FPOC_Distributable_Cash" vbProcedure="false">Gleason!$D$456:$N$456</definedName>
    <definedName function="false" hidden="false" localSheetId="11" name="FPOC_Net_ATCash" vbProcedure="false">Gleason!$D$458:$N$458</definedName>
    <definedName function="false" hidden="false" localSheetId="11" name="FPOC_Net_Income" vbProcedure="false">Gleason!$D$458:$N$458</definedName>
    <definedName function="false" hidden="false" localSheetId="11" name="FSGC_ATCash" vbProcedure="false">Gleason!$D$293:$H$293</definedName>
    <definedName function="false" hidden="false" localSheetId="11" name="FSGC_Distributable_Cash" vbProcedure="false">Gleason!$C$291:$H$291</definedName>
    <definedName function="false" hidden="false" localSheetId="11" name="FSGC_Net_Income" vbProcedure="false">Gleason!$D$293:$H$293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Gleason!$D$192:$U$192</definedName>
    <definedName function="false" hidden="false" localSheetId="11" name="Minerals_Net_ATCash" vbProcedure="false">Gleason!$D$193:$U$193</definedName>
    <definedName function="false" hidden="false" localSheetId="11" name="Minerals_Net_Income" vbProcedure="false">Gleason!$D$191:$U$191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Gleason!$B$557:$L$557</definedName>
    <definedName function="false" hidden="false" localSheetId="11" name="Norcon_Net_ATCash" vbProcedure="false">Gleason!$B$558:$L$558</definedName>
    <definedName function="false" hidden="false" localSheetId="11" name="Norcon_Net_Income" vbProcedure="false">Gleason!$B$556:$L$556</definedName>
    <definedName function="false" hidden="false" localSheetId="11" name="PRI_Cash_Taxes" vbProcedure="false">Gleason!$D$236:$H$236</definedName>
    <definedName function="false" hidden="false" localSheetId="11" name="PRI_Net_ATCash" vbProcedure="false">Gleason!$D$244:$H$244</definedName>
    <definedName function="false" hidden="false" localSheetId="11" name="PRI_Net_Income" vbProcedure="false">Gleason!$D$243:$H$243</definedName>
    <definedName function="false" hidden="false" localSheetId="11" name="Saranac_Distributable_Cash" vbProcedure="false">Gleason!$D$411:$N$411</definedName>
    <definedName function="false" hidden="false" localSheetId="11" name="Saranac_Net_ATCash" vbProcedure="false">Gleason!$D$412:$N$412</definedName>
    <definedName function="false" hidden="false" localSheetId="11" name="Saranac_Net_Income" vbProcedure="false">Gleason!$D$410:$N$410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Gleason!$D$373:$U$373</definedName>
    <definedName function="false" hidden="false" localSheetId="11" name="Yuma_Net_ATCash" vbProcedure="false">Gleason!$D$374:$U$374</definedName>
    <definedName function="false" hidden="false" localSheetId="11" name="Yuma_Net_Income" vbProcedure="false">Gleason!$D$372:$U$372</definedName>
    <definedName function="false" hidden="false" localSheetId="11" name="zinc" vbProcedure="false">Gleason!$X$14</definedName>
    <definedName function="false" hidden="false" localSheetId="11" name="Zinc_Distributable_Cash" vbProcedure="false">Gleason!$D$137:$U$137</definedName>
    <definedName function="false" hidden="false" localSheetId="11" name="Zinc_Net_ATCash" vbProcedure="false">Gleason!$D$138:$U$138</definedName>
    <definedName function="false" hidden="false" localSheetId="11" name="Zinc_Net_Income" vbProcedure="false">Gleason!$D$136:$U$136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Wheatland!$D$494:$U$494</definedName>
    <definedName function="false" hidden="false" localSheetId="12" name="Coso_Net_ATCash" vbProcedure="false">Wheatland!$D$495:$U$495</definedName>
    <definedName function="false" hidden="false" localSheetId="12" name="Coso_Net_Income" vbProcedure="false">Wheatland!$D$493:$U$493</definedName>
    <definedName function="false" hidden="false" localSheetId="12" name="Distributable_Cash" vbProcedure="false">#REF!</definedName>
    <definedName function="false" hidden="false" localSheetId="12" name="Energy_Credit_Coso" vbProcedure="false">Wheatland!$D$488:$U$488</definedName>
    <definedName function="false" hidden="false" localSheetId="12" name="Energy_Credit_Imperial" vbProcedure="false">#REF!</definedName>
    <definedName function="false" hidden="false" localSheetId="12" name="FPOC_Distributable_Cash" vbProcedure="false">Wheatland!$D$435:$N$435</definedName>
    <definedName function="false" hidden="false" localSheetId="12" name="FPOC_Net_ATCash" vbProcedure="false">Wheatland!$D$437:$N$437</definedName>
    <definedName function="false" hidden="false" localSheetId="12" name="FPOC_Net_Income" vbProcedure="false">Wheatland!$D$437:$N$437</definedName>
    <definedName function="false" hidden="false" localSheetId="12" name="FSGC_ATCash" vbProcedure="false">Wheatland!$D$272:$H$272</definedName>
    <definedName function="false" hidden="false" localSheetId="12" name="FSGC_Distributable_Cash" vbProcedure="false">Wheatland!$C$270:$H$270</definedName>
    <definedName function="false" hidden="false" localSheetId="12" name="FSGC_Net_Income" vbProcedure="false">Wheatland!$D$272:$H$272</definedName>
    <definedName function="false" hidden="false" localSheetId="12" name="Imperial_Distributable_Cash" vbProcedure="false">#REF!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#REF!</definedName>
    <definedName function="false" hidden="false" localSheetId="12" name="Minerals" vbProcedure="false">#REF!</definedName>
    <definedName function="false" hidden="false" localSheetId="12" name="Minerals_Distributable_Cash" vbProcedure="false">Wheatland!$D$171:$U$171</definedName>
    <definedName function="false" hidden="false" localSheetId="12" name="Minerals_Net_ATCash" vbProcedure="false">Wheatland!$D$172:$U$172</definedName>
    <definedName function="false" hidden="false" localSheetId="12" name="Minerals_Net_Income" vbProcedure="false">Wheatland!$D$170:$U$170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Wheatland!$B$536:$L$536</definedName>
    <definedName function="false" hidden="false" localSheetId="12" name="Norcon_Net_ATCash" vbProcedure="false">Wheatland!$B$537:$L$537</definedName>
    <definedName function="false" hidden="false" localSheetId="12" name="Norcon_Net_Income" vbProcedure="false">Wheatland!$B$535:$L$535</definedName>
    <definedName function="false" hidden="false" localSheetId="12" name="PRI_Cash_Taxes" vbProcedure="false">Wheatland!$D$215:$H$215</definedName>
    <definedName function="false" hidden="false" localSheetId="12" name="PRI_Net_ATCash" vbProcedure="false">Wheatland!$D$223:$H$223</definedName>
    <definedName function="false" hidden="false" localSheetId="12" name="PRI_Net_Income" vbProcedure="false">Wheatland!$D$222:$H$222</definedName>
    <definedName function="false" hidden="false" localSheetId="12" name="Saranac_Distributable_Cash" vbProcedure="false">Wheatland!$D$390:$N$390</definedName>
    <definedName function="false" hidden="false" localSheetId="12" name="Saranac_Net_ATCash" vbProcedure="false">Wheatland!$D$391:$N$391</definedName>
    <definedName function="false" hidden="false" localSheetId="12" name="Saranac_Net_Income" vbProcedure="false">Wheatland!$D$389:$N$389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Wheatland!$D$352:$U$352</definedName>
    <definedName function="false" hidden="false" localSheetId="12" name="Yuma_Net_ATCash" vbProcedure="false">Wheatland!$D$353:$U$353</definedName>
    <definedName function="false" hidden="false" localSheetId="12" name="Yuma_Net_Income" vbProcedure="false">Wheatland!$D$351:$U$351</definedName>
    <definedName function="false" hidden="false" localSheetId="12" name="zinc" vbProcedure="false">Wheatland!$X$12</definedName>
    <definedName function="false" hidden="false" localSheetId="12" name="Zinc_Distributable_Cash" vbProcedure="false">Wheatland!$D$116:$U$116</definedName>
    <definedName function="false" hidden="false" localSheetId="12" name="Zinc_Net_ATCash" vbProcedure="false">Wheatland!$D$117:$U$117</definedName>
    <definedName function="false" hidden="false" localSheetId="12" name="Zinc_Net_Income" vbProcedure="false">Wheatland!$D$115:$U$115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15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49</xdr:colOff>
                <xdr:row>511</xdr:row>
                <xdr:rowOff>9</xdr:rowOff>
              </xdr:from>
              <xdr:to>
                <xdr:col>4</xdr:col>
                <xdr:colOff>25</xdr:colOff>
                <xdr:row>515</xdr:row>
                <xdr:rowOff>16</xdr:rowOff>
              </xdr:to>
            </anchor>
          </commentPr>
        </mc:Choice>
        <mc:Fallback/>
      </mc:AlternateContent>
    </comment>
    <comment ref="D426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0</xdr:colOff>
                <xdr:row>422</xdr:row>
                <xdr:rowOff>9</xdr:rowOff>
              </xdr:from>
              <xdr:to>
                <xdr:col>6</xdr:col>
                <xdr:colOff>58</xdr:colOff>
                <xdr:row>426</xdr:row>
                <xdr:rowOff>15</xdr:rowOff>
              </xdr:to>
            </anchor>
          </commentPr>
        </mc:Choice>
        <mc:Fallback/>
      </mc:AlternateContent>
    </comment>
    <comment ref="D520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0</xdr:colOff>
                <xdr:row>516</xdr:row>
                <xdr:rowOff>9</xdr:rowOff>
              </xdr:from>
              <xdr:to>
                <xdr:col>6</xdr:col>
                <xdr:colOff>58</xdr:colOff>
                <xdr:row>520</xdr:row>
                <xdr:rowOff>15</xdr:rowOff>
              </xdr:to>
            </anchor>
          </commentPr>
        </mc:Choice>
        <mc:Fallback/>
      </mc:AlternateContent>
    </comment>
  </commentList>
</comments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13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45</xdr:colOff>
                <xdr:row>509</xdr:row>
                <xdr:rowOff>3</xdr:rowOff>
              </xdr:from>
              <xdr:to>
                <xdr:col>4</xdr:col>
                <xdr:colOff>22</xdr:colOff>
                <xdr:row>513</xdr:row>
                <xdr:rowOff>10</xdr:rowOff>
              </xdr:to>
            </anchor>
          </commentPr>
        </mc:Choice>
        <mc:Fallback/>
      </mc:AlternateContent>
    </comment>
    <comment ref="D424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76</xdr:colOff>
                <xdr:row>420</xdr:row>
                <xdr:rowOff>3</xdr:rowOff>
              </xdr:from>
              <xdr:to>
                <xdr:col>6</xdr:col>
                <xdr:colOff>55</xdr:colOff>
                <xdr:row>424</xdr:row>
                <xdr:rowOff>8</xdr:rowOff>
              </xdr:to>
            </anchor>
          </commentPr>
        </mc:Choice>
        <mc:Fallback/>
      </mc:AlternateContent>
    </comment>
    <comment ref="D518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76</xdr:colOff>
                <xdr:row>514</xdr:row>
                <xdr:rowOff>3</xdr:rowOff>
              </xdr:from>
              <xdr:to>
                <xdr:col>6</xdr:col>
                <xdr:colOff>55</xdr:colOff>
                <xdr:row>518</xdr:row>
                <xdr:rowOff>8</xdr:rowOff>
              </xdr:to>
            </anchor>
          </commentPr>
        </mc:Choice>
        <mc:Fallback/>
      </mc:AlternateContent>
    </comment>
  </commentList>
</comments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385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45</xdr:colOff>
                <xdr:row>382</xdr:row>
                <xdr:rowOff>4</xdr:rowOff>
              </xdr:from>
              <xdr:to>
                <xdr:col>7</xdr:col>
                <xdr:colOff>22</xdr:colOff>
                <xdr:row>386</xdr:row>
                <xdr:rowOff>13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8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30</xdr:colOff>
                <xdr:row>505</xdr:row>
                <xdr:rowOff>5</xdr:rowOff>
              </xdr:from>
              <xdr:to>
                <xdr:col>4</xdr:col>
                <xdr:colOff>6</xdr:colOff>
                <xdr:row>509</xdr:row>
                <xdr:rowOff>12</xdr:rowOff>
              </xdr:to>
            </anchor>
          </commentPr>
        </mc:Choice>
        <mc:Fallback/>
      </mc:AlternateContent>
    </comment>
    <comment ref="D419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60</xdr:colOff>
                <xdr:row>416</xdr:row>
                <xdr:rowOff>5</xdr:rowOff>
              </xdr:from>
              <xdr:to>
                <xdr:col>6</xdr:col>
                <xdr:colOff>40</xdr:colOff>
                <xdr:row>420</xdr:row>
                <xdr:rowOff>12</xdr:rowOff>
              </xdr:to>
            </anchor>
          </commentPr>
        </mc:Choice>
        <mc:Fallback/>
      </mc:AlternateContent>
    </comment>
    <comment ref="D513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60</xdr:colOff>
                <xdr:row>510</xdr:row>
                <xdr:rowOff>5</xdr:rowOff>
              </xdr:from>
              <xdr:to>
                <xdr:col>6</xdr:col>
                <xdr:colOff>40</xdr:colOff>
                <xdr:row>514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<sst xmlns="http://schemas.openxmlformats.org/spreadsheetml/2006/main" count="871" uniqueCount="321">
  <si>
    <t xml:space="preserve">Unhide Sub Debt, 1999 Columns</t>
  </si>
  <si>
    <t xml:space="preserve">SUMMARY OUTPUT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</si>
  <si>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</si>
  <si>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</si>
  <si>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</si>
  <si>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</si>
  <si>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 1999</t>
  </si>
  <si>
    <t xml:space="preserve">Total Equity </t>
  </si>
  <si>
    <t xml:space="preserve">1999 Uses</t>
  </si>
  <si>
    <t xml:space="preserve">Bond Proceeds</t>
  </si>
  <si>
    <t xml:space="preserve">2000 Uses</t>
  </si>
  <si>
    <t xml:space="preserve">Total Sources</t>
  </si>
  <si>
    <t xml:space="preserve">Transactions Costs</t>
  </si>
  <si>
    <t xml:space="preserve">Equity Partner's Share</t>
  </si>
  <si>
    <t xml:space="preserve">Enron's Share</t>
  </si>
  <si>
    <t xml:space="preserve">Total Uses</t>
  </si>
  <si>
    <t xml:space="preserve">FINANCING ASSUMPTIONS:</t>
  </si>
  <si>
    <t xml:space="preserve">Tranche 1</t>
  </si>
  <si>
    <t xml:space="preserve">Tranche 2</t>
  </si>
  <si>
    <t xml:space="preserve">Tranche 3</t>
  </si>
  <si>
    <t xml:space="preserve">Total</t>
  </si>
  <si>
    <t xml:space="preserve">Debt Financing Summary:</t>
  </si>
  <si>
    <t xml:space="preserve">Debt Closing Date</t>
  </si>
  <si>
    <t xml:space="preserve">Amount ('000 $)</t>
  </si>
  <si>
    <t xml:space="preserve">Term (yrs)</t>
  </si>
  <si>
    <t xml:space="preserve">Final Maturity</t>
  </si>
  <si>
    <t xml:space="preserve">Average Life (yrs)</t>
  </si>
  <si>
    <t xml:space="preserve">Treasury Rate (%) (as of 27-Apr-00)</t>
  </si>
  <si>
    <t xml:space="preserve">Spread (%)</t>
  </si>
  <si>
    <t xml:space="preserve">All In Coupon Rate (%)</t>
  </si>
  <si>
    <t xml:space="preserve">Maximum DSR Amount (12mths) (000 $)</t>
  </si>
  <si>
    <t xml:space="preserve">Debt Service Reserve LOC Fee</t>
  </si>
  <si>
    <t xml:space="preserve">Interest Income Rate</t>
  </si>
  <si>
    <t xml:space="preserve">Equity Financing Summary:</t>
  </si>
  <si>
    <t xml:space="preserve">Equity Closing Date</t>
  </si>
  <si>
    <t xml:space="preserve">Required Rate of Return (%)</t>
  </si>
  <si>
    <t xml:space="preserve">Weighted Average Cost of Capital (%)</t>
  </si>
  <si>
    <t xml:space="preserve">DEPRECIATION ASSUMPTIONS:</t>
  </si>
  <si>
    <t xml:space="preserve">Initial Basis (000 $)</t>
  </si>
  <si>
    <t xml:space="preserve">Year</t>
  </si>
  <si>
    <t xml:space="preserve">Method</t>
  </si>
  <si>
    <t xml:space="preserve">Residual (%)</t>
  </si>
  <si>
    <t xml:space="preserve">Federal &amp; State Tax Depreciation</t>
  </si>
  <si>
    <t xml:space="preserve">Project Cost</t>
  </si>
  <si>
    <t xml:space="preserve">MACRS</t>
  </si>
  <si>
    <t xml:space="preserve">Transaction Costs (for the entire Project)</t>
  </si>
  <si>
    <t xml:space="preserve">SL</t>
  </si>
  <si>
    <t xml:space="preserve">Book Depreciation</t>
  </si>
  <si>
    <t xml:space="preserve">Total Project Cost</t>
  </si>
  <si>
    <t xml:space="preserve">SUMMARY OUTPUT:</t>
  </si>
  <si>
    <t xml:space="preserve">DSCR</t>
  </si>
  <si>
    <t xml:space="preserve">Min</t>
  </si>
  <si>
    <t xml:space="preserve">Avg.</t>
  </si>
  <si>
    <t xml:space="preserve">Fixed Price Period</t>
  </si>
  <si>
    <t xml:space="preserve">Market Price Period</t>
  </si>
  <si>
    <t xml:space="preserve">1999 Projects</t>
  </si>
  <si>
    <t xml:space="preserve">2000 Projects</t>
  </si>
  <si>
    <t xml:space="preserve">1999 &amp; 2000 Projects</t>
  </si>
  <si>
    <t xml:space="preserve">Average Heat Rate (average) (Btu/kWh)</t>
  </si>
  <si>
    <t xml:space="preserve">Total ISO Capacity for 1999 &amp; 2000 Projects (MW)</t>
  </si>
  <si>
    <t xml:space="preserve">Salvage Value at the end of 20 years ($/kW)</t>
  </si>
  <si>
    <t xml:space="preserve">Equity Partner's After-Tax Returns w/o Salvage Value (20 yrs) (000$)</t>
  </si>
  <si>
    <t xml:space="preserve">Equity Partner's After-Tax Returns with Salvage Value (20 yrs) (000$)</t>
  </si>
  <si>
    <t xml:space="preserve">GenCo EBITDA (000 $)</t>
  </si>
  <si>
    <t xml:space="preserve">GenCo Net Income (000 $)</t>
  </si>
  <si>
    <t xml:space="preserve">GenCo Pre-Tax Cashflow (000 $)</t>
  </si>
  <si>
    <t xml:space="preserve">GenCo After-Tax Cashflow (000 $)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</si>
  <si>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</si>
  <si>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</si>
  <si>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</si>
  <si>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</si>
  <si>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OTHER PROJECTS</t>
  </si>
  <si>
    <t xml:space="preserve">ALL PROJECTS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</si>
  <si>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</si>
  <si>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</si>
  <si>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</si>
  <si>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</si>
  <si>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</si>
  <si>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</si>
  <si>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Sub Total</t>
  </si>
  <si>
    <t xml:space="preserve">Moore Power</t>
  </si>
  <si>
    <t xml:space="preserve">LV Cogen</t>
  </si>
  <si>
    <t xml:space="preserve">Pastoria</t>
  </si>
  <si>
    <t xml:space="preserve">Calumet</t>
  </si>
  <si>
    <t xml:space="preserve">Doyle</t>
  </si>
  <si>
    <t xml:space="preserve">Commercial Operation Date</t>
  </si>
  <si>
    <t xml:space="preserve">Number of Turbines</t>
  </si>
  <si>
    <t xml:space="preserve">ISO Capacity (MW)</t>
  </si>
  <si>
    <t xml:space="preserve">Summer Capacity (MW)</t>
  </si>
  <si>
    <t xml:space="preserve">Heat Rate During Summer (HHV, Btu/kWh)</t>
  </si>
  <si>
    <t xml:space="preserve">Numbers of Starts</t>
  </si>
  <si>
    <t xml:space="preserve">Annual Operating Hours</t>
  </si>
  <si>
    <t xml:space="preserve">PPA &amp; MARKET PRICE ASSUMPTIONS:</t>
  </si>
  <si>
    <t xml:space="preserve">Fixed Price Extension</t>
  </si>
  <si>
    <t xml:space="preserve">No</t>
  </si>
  <si>
    <t xml:space="preserve">PPA Period</t>
  </si>
  <si>
    <t xml:space="preserve">5-year extension</t>
  </si>
  <si>
    <t xml:space="preserve">Demand Charge ($/kW-m)</t>
  </si>
  <si>
    <t xml:space="preserve">10-year extension</t>
  </si>
  <si>
    <t xml:space="preserve">End of Fixed Price Extension</t>
  </si>
  <si>
    <t xml:space="preserve">15-year extension</t>
  </si>
  <si>
    <t xml:space="preserve">Energy Charge ($/MWh)</t>
  </si>
  <si>
    <t xml:space="preserve">Block Charge ($/Start/Turbine)</t>
  </si>
  <si>
    <t xml:space="preserve">Annual Generation (MWh)</t>
  </si>
  <si>
    <t xml:space="preserve">Market Period</t>
  </si>
  <si>
    <t xml:space="preserve">Capacity Factor for Market Period Energy Margins</t>
  </si>
  <si>
    <t xml:space="preserve">Market Period Energy Margin ($/MWh)</t>
  </si>
  <si>
    <t xml:space="preserve">TAX ASSUMPTIONS:</t>
  </si>
  <si>
    <t xml:space="preserve">Federal Income Tax Rate</t>
  </si>
  <si>
    <t xml:space="preserve">State Income Tax Rate</t>
  </si>
  <si>
    <t xml:space="preserve">Adjusted Gross Income Tax</t>
  </si>
  <si>
    <t xml:space="preserve">N/A</t>
  </si>
  <si>
    <t xml:space="preserve">Gross Receipts Tax Rate</t>
  </si>
  <si>
    <t xml:space="preserve">Franchise Tax Rate (Year 1)</t>
  </si>
  <si>
    <t xml:space="preserve">Franchise Tax Rate (Year 2-20)</t>
  </si>
  <si>
    <t xml:space="preserve">OPERATING COSTS ASSUMPTIONS:</t>
  </si>
  <si>
    <t xml:space="preserve">Variable O&amp;M ($/MWh-year)</t>
  </si>
  <si>
    <t xml:space="preserve">Marketing Fee ($/kW -m during Market Price Period)</t>
  </si>
  <si>
    <t xml:space="preserve">Annual Escalator</t>
  </si>
  <si>
    <t xml:space="preserve">Annual Cost (000$ in Year 2000)</t>
  </si>
  <si>
    <t xml:space="preserve">Fixed O&amp;M</t>
  </si>
  <si>
    <t xml:space="preserve">Variable O&amp;M</t>
  </si>
  <si>
    <t xml:space="preserve">Major Maintenance &amp; Ongoing Capex ($/Start/Turbine)</t>
  </si>
  <si>
    <t xml:space="preserve">O&amp;M Management Fee</t>
  </si>
  <si>
    <t xml:space="preserve">Owner's Expense</t>
  </si>
  <si>
    <t xml:space="preserve">Property Taxes Liability (average for 20 years)</t>
  </si>
  <si>
    <t xml:space="preserve">Admin Fees</t>
  </si>
  <si>
    <t xml:space="preserve">POWER PRICE ASSUMPTIONS</t>
  </si>
  <si>
    <t xml:space="preserve">Fixed Price $</t>
  </si>
  <si>
    <t xml:space="preserve">Fixed Price PPA</t>
  </si>
  <si>
    <t xml:space="preserve">Fixed Price PPA w 5-yr extension</t>
  </si>
  <si>
    <t xml:space="preserve">Fixed Price PPA w 10-yr extension</t>
  </si>
  <si>
    <t xml:space="preserve">Fixed Price PPA w 15-yr extension</t>
  </si>
  <si>
    <t xml:space="preserve">Fixed Price Scenario</t>
  </si>
  <si>
    <t xml:space="preserve">NA</t>
  </si>
  <si>
    <t xml:space="preserve">Kaiser Capacity Price Escalator</t>
  </si>
  <si>
    <t xml:space="preserve">TVA Capacity Curves:</t>
  </si>
  <si>
    <t xml:space="preserve">(for Brownsville, Caledonia, New Albany and Gleason)</t>
  </si>
  <si>
    <t xml:space="preserve">1998 $</t>
  </si>
  <si>
    <t xml:space="preserve">Kaiser Base ($/kw-year)</t>
  </si>
  <si>
    <t xml:space="preserve">Kaiser Low ($/kw-year)</t>
  </si>
  <si>
    <t xml:space="preserve">Nominal $</t>
  </si>
  <si>
    <t xml:space="preserve">Kaiser Base ($/kw-year )</t>
  </si>
  <si>
    <t xml:space="preserve">Kaiser Low ($/kW-year)</t>
  </si>
  <si>
    <t xml:space="preserve">Kaiser Base ($/kW-month)</t>
  </si>
  <si>
    <t xml:space="preserve">Kaiser Low ($/kW-month)</t>
  </si>
  <si>
    <t xml:space="preserve">Custom</t>
  </si>
  <si>
    <t xml:space="preserve">Capacity Price Scenario</t>
  </si>
  <si>
    <t xml:space="preserve">Southern ECAR Capacity Curves:</t>
  </si>
  <si>
    <t xml:space="preserve">(for Wheatland)</t>
  </si>
  <si>
    <t xml:space="preserve">ComEd Capacity Curves:</t>
  </si>
  <si>
    <t xml:space="preserve">(for Wilton Center)</t>
  </si>
  <si>
    <t xml:space="preserve">Debt Service Reserve LOC Fee (Nominal $)</t>
  </si>
  <si>
    <t xml:space="preserve">GENCO INCOME STATEMENT</t>
  </si>
  <si>
    <t xml:space="preserve">('000 $)</t>
  </si>
  <si>
    <t xml:space="preserve">Revenue</t>
  </si>
  <si>
    <t xml:space="preserve">Demand Payment</t>
  </si>
  <si>
    <t xml:space="preserve">Energy Payment</t>
  </si>
  <si>
    <t xml:space="preserve">Block Payment</t>
  </si>
  <si>
    <t xml:space="preserve">Market Price &amp; Price Extension Period:</t>
  </si>
  <si>
    <t xml:space="preserve">Variable Revenue </t>
  </si>
  <si>
    <t xml:space="preserve">Energy Margin</t>
  </si>
  <si>
    <t xml:space="preserve">Interest Income</t>
  </si>
  <si>
    <t xml:space="preserve">Total Revenue</t>
  </si>
  <si>
    <t xml:space="preserve">Expense</t>
  </si>
  <si>
    <t xml:space="preserve">Major Maintenance &amp; Ongoing Capex</t>
  </si>
  <si>
    <t xml:space="preserve">Property Taxes</t>
  </si>
  <si>
    <t xml:space="preserve">Marketing Fee</t>
  </si>
  <si>
    <t xml:space="preserve">Franchise Tax</t>
  </si>
  <si>
    <t xml:space="preserve">Total Expense</t>
  </si>
  <si>
    <t xml:space="preserve">EBITDA</t>
  </si>
  <si>
    <t xml:space="preserve">Depreciation &amp; Amortization</t>
  </si>
  <si>
    <t xml:space="preserve">EBIT</t>
  </si>
  <si>
    <t xml:space="preserve">Interest Expense</t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</si>
  <si>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</si>
  <si>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</si>
  <si>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</si>
  <si>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</si>
  <si>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DEBT ISSUANCE</t>
  </si>
  <si>
    <t xml:space="preserve">EBITDA by Debt Fiscal Year</t>
  </si>
  <si>
    <t xml:space="preserve">Target DS</t>
  </si>
  <si>
    <t xml:space="preserve">Principal</t>
  </si>
  <si>
    <t xml:space="preserve">Check</t>
  </si>
  <si>
    <t xml:space="preserve">Beginning Balance</t>
  </si>
  <si>
    <t xml:space="preserve">Interest Payment </t>
  </si>
  <si>
    <t xml:space="preserve">Ending Balance</t>
  </si>
  <si>
    <t xml:space="preserve">Principal Payment </t>
  </si>
  <si>
    <t xml:space="preserve">Debt Service</t>
  </si>
  <si>
    <t xml:space="preserve">Principal Payments</t>
  </si>
  <si>
    <t xml:space="preserve">Net Debt Service</t>
  </si>
  <si>
    <t xml:space="preserve">ACTUAL DSCR</t>
  </si>
  <si>
    <t xml:space="preserve">Fixed Price Period:</t>
  </si>
  <si>
    <t xml:space="preserve">Market Price Period:</t>
  </si>
  <si>
    <t xml:space="preserve">Minimum</t>
  </si>
  <si>
    <t xml:space="preserve">Average</t>
  </si>
  <si>
    <t xml:space="preserve">Accrued Interest</t>
  </si>
  <si>
    <t xml:space="preserve">Treasury (%)</t>
  </si>
  <si>
    <t xml:space="preserve">Term (years)</t>
  </si>
  <si>
    <t xml:space="preserve">Average Life (years)</t>
  </si>
  <si>
    <t xml:space="preserve">Total amount ($ '000)</t>
  </si>
  <si>
    <t xml:space="preserve">Time Factor</t>
  </si>
  <si>
    <t xml:space="preserve">Average Life</t>
  </si>
  <si>
    <t xml:space="preserve">ANNUAL CASH FLOW AND IRR</t>
  </si>
  <si>
    <t xml:space="preserve">GENCO CASH FLOW</t>
  </si>
  <si>
    <t xml:space="preserve">Close</t>
  </si>
  <si>
    <t xml:space="preserve">Plus Property Tax Liability</t>
  </si>
  <si>
    <t xml:space="preserve">Less Property Tax Expense</t>
  </si>
  <si>
    <t xml:space="preserve">Less Principal Payments</t>
  </si>
  <si>
    <t xml:space="preserve">Less Interest Payments</t>
  </si>
  <si>
    <t xml:space="preserve">Pre Tax Cash Flow</t>
  </si>
  <si>
    <t xml:space="preserve">  GenCo's State Tax Benefit / (Expense)</t>
  </si>
  <si>
    <t xml:space="preserve">  GenCo's Federal Tax Benefit / (Expense)</t>
  </si>
  <si>
    <t xml:space="preserve">After Tax Cash Flow</t>
  </si>
  <si>
    <t xml:space="preserve">IRR Calculation</t>
  </si>
  <si>
    <t xml:space="preserve">Equity Partner's Contribution</t>
  </si>
  <si>
    <t xml:space="preserve">Equity Partner's Cashflow with No Residual Value</t>
  </si>
  <si>
    <t xml:space="preserve">Equity Partner's Net Cashflow</t>
  </si>
  <si>
    <t xml:space="preserve">   IRR</t>
  </si>
  <si>
    <t xml:space="preserve">Equity Partner's Cashflow</t>
  </si>
  <si>
    <t xml:space="preserve">Salvage Value</t>
  </si>
  <si>
    <t xml:space="preserve">EBITDA Valuation</t>
  </si>
  <si>
    <t xml:space="preserve">Discount Rate</t>
  </si>
  <si>
    <t xml:space="preserve">NPV</t>
  </si>
  <si>
    <t xml:space="preserve">GENCO DEPRECIATION</t>
  </si>
  <si>
    <t xml:space="preserve">Initial Book Value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</si>
  <si>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</si>
  <si>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</si>
  <si>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</si>
  <si>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</si>
  <si>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</si>
  <si>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15 Year MACRS Table</t>
  </si>
  <si>
    <t xml:space="preserve">GenCo</t>
  </si>
  <si>
    <t xml:space="preserve">Tax Depreciation</t>
  </si>
  <si>
    <t xml:space="preserve">Beginning Value</t>
  </si>
  <si>
    <t xml:space="preserve">Ending Value</t>
  </si>
  <si>
    <t xml:space="preserve">Transaction Cost</t>
  </si>
  <si>
    <t xml:space="preserve">Tax Depreciation From Above</t>
  </si>
  <si>
    <t xml:space="preserve">Tax Depreciation From 6 Plants</t>
  </si>
  <si>
    <t xml:space="preserve">Difference</t>
  </si>
  <si>
    <t xml:space="preserve">GENCO FEDERAL TAXES</t>
  </si>
  <si>
    <t xml:space="preserve">STATE TAXES</t>
  </si>
  <si>
    <t xml:space="preserve">Total State Taxes Utilizing NOLs</t>
  </si>
  <si>
    <t xml:space="preserve">FEDERAL TAXES</t>
  </si>
  <si>
    <t xml:space="preserve">Pretax Book Income</t>
  </si>
  <si>
    <t xml:space="preserve">Plus Book Depreciation &amp; Amortization</t>
  </si>
  <si>
    <t xml:space="preserve">Less: Tax Depreciation</t>
  </si>
  <si>
    <t xml:space="preserve">Less: State Taxes</t>
  </si>
  <si>
    <t xml:space="preserve">Federal Taxable Income</t>
  </si>
  <si>
    <t xml:space="preserve">Federal Tax Rate</t>
  </si>
  <si>
    <t xml:space="preserve">Federal Tax Expense/ (Benefit)</t>
  </si>
  <si>
    <t xml:space="preserve">NOL Carryforward</t>
  </si>
  <si>
    <t xml:space="preserve">NOL Utilization</t>
  </si>
  <si>
    <t xml:space="preserve">Total Federal Cash Taxes Payable/(Benefit)</t>
  </si>
  <si>
    <t xml:space="preserve">INCOME STATEMENT - BROWNSVILLE</t>
  </si>
  <si>
    <t xml:space="preserve">Property Taxes Liability</t>
  </si>
  <si>
    <t xml:space="preserve">Brownsville Net Income</t>
  </si>
  <si>
    <t xml:space="preserve">CASH FLOW BROWNSVILLE</t>
  </si>
  <si>
    <t xml:space="preserve">Investor Interest</t>
  </si>
  <si>
    <t xml:space="preserve"> State Cash Taxes Benefit (Expense)</t>
  </si>
  <si>
    <t xml:space="preserve"> Federal Cash Taxes Benefit (Expense)</t>
  </si>
  <si>
    <t xml:space="preserve">PV of EBITDA @</t>
  </si>
  <si>
    <t xml:space="preserve">STATE TAX &amp; FRANCHISE TAX - BROWNSVILLE</t>
  </si>
  <si>
    <t xml:space="preserve">FRANCHISE TAX</t>
  </si>
  <si>
    <t xml:space="preserve">Book Value of Assets</t>
  </si>
  <si>
    <t xml:space="preserve">Paid-In-Capital</t>
  </si>
  <si>
    <t xml:space="preserve">Retained Earnings</t>
  </si>
  <si>
    <t xml:space="preserve">Outstanding Debt</t>
  </si>
  <si>
    <t xml:space="preserve">Total Capitalization</t>
  </si>
  <si>
    <t xml:space="preserve">Greater of Book Value and Capitalzation</t>
  </si>
  <si>
    <t xml:space="preserve">State Fracnhise Tax Rate</t>
  </si>
  <si>
    <t xml:space="preserve">State Franchise Tax Liability</t>
  </si>
  <si>
    <t xml:space="preserve">Less Tax Depreciation</t>
  </si>
  <si>
    <t xml:space="preserve">State Taxable Income</t>
  </si>
  <si>
    <t xml:space="preserve">Current State Income Tax Expense (Benefit)</t>
  </si>
  <si>
    <t xml:space="preserve">Beginning NOL's</t>
  </si>
  <si>
    <t xml:space="preserve">New NOL's</t>
  </si>
  <si>
    <t xml:space="preserve">Expired NOL's</t>
  </si>
  <si>
    <t xml:space="preserve">Ending NOL's</t>
  </si>
  <si>
    <t xml:space="preserve">INCOME STATEMENT - CALEDONIA</t>
  </si>
  <si>
    <t xml:space="preserve">Caledonia Net Income</t>
  </si>
  <si>
    <t xml:space="preserve">CASH FLOW - CALEDONIA</t>
  </si>
  <si>
    <t xml:space="preserve">STATE TAX &amp; FRANCHISE TAX - CALEDONIA</t>
  </si>
  <si>
    <t xml:space="preserve">Shareholders Equity &amp; Long Term Debt</t>
  </si>
  <si>
    <t xml:space="preserve">INCOME STATEMENT - NEW ALBANY</t>
  </si>
  <si>
    <t xml:space="preserve">Property Taxes Liability </t>
  </si>
  <si>
    <t xml:space="preserve">New Albany Net Income</t>
  </si>
  <si>
    <t xml:space="preserve">CASH FLOW - NEW ALBANY</t>
  </si>
  <si>
    <t xml:space="preserve">STATE TAXES - NEW ALBANY</t>
  </si>
  <si>
    <t xml:space="preserve">INCOME STATEMENT - GLEASON</t>
  </si>
  <si>
    <t xml:space="preserve">Gleason Net Income</t>
  </si>
  <si>
    <t xml:space="preserve">CASH FLOW Gleason</t>
  </si>
  <si>
    <t xml:space="preserve">STATE TAX &amp; FRANCHISE TAX - GLEASON</t>
  </si>
  <si>
    <t xml:space="preserve">INCOME STATEMENT - WHEATLAND</t>
  </si>
  <si>
    <t xml:space="preserve">Wheatland Net Income</t>
  </si>
  <si>
    <t xml:space="preserve">CASH FLOW - WHEATLAND</t>
  </si>
  <si>
    <t xml:space="preserve">STATE &amp; SUPPLEMENTAL TAXES - WHEATLAND</t>
  </si>
  <si>
    <t xml:space="preserve">SUPPLEMENTAL TAXES</t>
  </si>
  <si>
    <t xml:space="preserve">Book Income</t>
  </si>
  <si>
    <t xml:space="preserve">Adjusted Gross Income Rate</t>
  </si>
  <si>
    <t xml:space="preserve">State Adjusted Gross Income Tax</t>
  </si>
  <si>
    <t xml:space="preserve">State Gross Receipts Taxes</t>
  </si>
  <si>
    <t xml:space="preserve">Gross Receipts </t>
  </si>
  <si>
    <t xml:space="preserve">Gross Receipts Tax Liability</t>
  </si>
  <si>
    <t xml:space="preserve">Greater of Adjusted or Gross Receipts</t>
  </si>
  <si>
    <t xml:space="preserve">State Taxes Utilizing NOLs</t>
  </si>
  <si>
    <t xml:space="preserve">Total State &amp; Supplmental Taxes</t>
  </si>
  <si>
    <t xml:space="preserve">INCOME STATEMENT - WILTON</t>
  </si>
  <si>
    <t xml:space="preserve">Wilton Net Income</t>
  </si>
  <si>
    <t xml:space="preserve">CASH FLOW WILTON</t>
  </si>
  <si>
    <t xml:space="preserve">STATE TAXES &amp; FRANCHISE TAXES - WILTON</t>
  </si>
  <si>
    <t xml:space="preserve">State Franchise Tax Rate</t>
  </si>
  <si>
    <t xml:space="preserve">ALLOCATION</t>
  </si>
  <si>
    <t xml:space="preserve">Project</t>
  </si>
  <si>
    <t xml:space="preserve">By Project Cost</t>
  </si>
  <si>
    <t xml:space="preserve">By Cashflow</t>
  </si>
  <si>
    <t xml:space="preserve">   Sub Total</t>
  </si>
  <si>
    <t xml:space="preserve">Goal Seek</t>
  </si>
  <si>
    <t xml:space="preserve">Franchise Tax - Brownsville, Caledonia, New Albany and Gleason</t>
  </si>
  <si>
    <t xml:space="preserve">Solve Debt/Debt Reserve</t>
  </si>
  <si>
    <t xml:space="preserve">Solve Equity</t>
  </si>
  <si>
    <t xml:space="preserve">Solve % Breakdown</t>
  </si>
</sst>
</file>

<file path=xl/styles.xml><?xml version="1.0" encoding="utf-8"?>
<styleSheet xmlns="http://schemas.openxmlformats.org/spreadsheetml/2006/main">
  <numFmts count="92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[$-409]m/d/yyyy"/>
    <numFmt numFmtId="169" formatCode="mm/dd/yy"/>
    <numFmt numFmtId="170" formatCode="[$-409]#,##0_);[RED]\(#,##0\)"/>
    <numFmt numFmtId="171" formatCode="\$#,##0_);[RED]&quot;($&quot;#,##0\)"/>
    <numFmt numFmtId="172" formatCode="_(* #,##0.000000_);_(* \(#,##0.000000\);_(* \-??_);_(@_)"/>
    <numFmt numFmtId="173" formatCode="0.000000000_)"/>
    <numFmt numFmtId="174" formatCode="0.000E+00_)"/>
    <numFmt numFmtId="175" formatCode="\$#,##0;[RED]\$#,##0"/>
    <numFmt numFmtId="176" formatCode="\$#,##0.0000000_);[RED]&quot;($&quot;#,##0.0000000\)"/>
    <numFmt numFmtId="177" formatCode="0.000000\x_);\(0.000000&quot;x)&quot;"/>
    <numFmt numFmtId="178" formatCode="0.0000000%"/>
    <numFmt numFmtId="179" formatCode="0.000000%"/>
    <numFmt numFmtId="180" formatCode="[$-409]#,##0.00_);[RED]\(#,##0.00\)"/>
    <numFmt numFmtId="181" formatCode="\$#,##0.00_);[RED]&quot;($&quot;#,##0.00\)"/>
    <numFmt numFmtId="182" formatCode="_(\$* #,##0.000_);_(\$* \(#,##0.000\);_(\$* \-??_);_(@_)"/>
    <numFmt numFmtId="183" formatCode="0.0000000000"/>
    <numFmt numFmtId="184" formatCode="m/yy"/>
    <numFmt numFmtId="185" formatCode="_(* #,##0.0000_);_(* \(#,##0.0000\);_(* \-????_);_(@_)"/>
    <numFmt numFmtId="186" formatCode="_(* #,##0_);_(* \(#,##0\);_(* \-_);_(@_)"/>
    <numFmt numFmtId="187" formatCode="\$#,##0.0000000_);&quot;($&quot;#,##0.0000000\)"/>
    <numFmt numFmtId="188" formatCode="0.000000000000000%"/>
    <numFmt numFmtId="189" formatCode="_ &quot;$ &quot;* #,##0_ ;_ &quot;$ &quot;* \-#,##0_ ;_ &quot;$ &quot;* \-_ ;_ @_ "/>
    <numFmt numFmtId="190" formatCode="\$#,##0;&quot;($&quot;#,##0\)"/>
    <numFmt numFmtId="191" formatCode="#,##0.0000000000_);[RED]\(#,##0.0000000000\)"/>
    <numFmt numFmtId="192" formatCode="0.000"/>
    <numFmt numFmtId="193" formatCode="_ * #,##0_ ;_ * \-#,##0_ ;_ * \-_ ;_ @_ "/>
    <numFmt numFmtId="194" formatCode="_(* #,##0.0_);_(* \(#,##0.0\);_(* \-?_);_(@_)"/>
    <numFmt numFmtId="195" formatCode="_(* #,##0.00_);_(* \(#,##0.00\);_(* \-??_);_(@_)"/>
    <numFmt numFmtId="196" formatCode="#,##0.00"/>
    <numFmt numFmtId="197" formatCode="#,##0.00000000_);[RED]\(#,##0.00000000\)"/>
    <numFmt numFmtId="198" formatCode="0_);[RED]\(0\)"/>
    <numFmt numFmtId="199" formatCode="0E+00"/>
    <numFmt numFmtId="200" formatCode="_ * #,##0.00_ ;_ * \-#,##0.00_ ;_ * \-??_ ;_ @_ "/>
    <numFmt numFmtId="201" formatCode="0.000000%;\-0.000000%;&quot; -&quot;_%;@_%"/>
    <numFmt numFmtId="202" formatCode="_(\$* #,##0_);_(\$* \(#,##0\);_(\$* \-_);_(@_)"/>
    <numFmt numFmtId="203" formatCode="mmm\-dd"/>
    <numFmt numFmtId="204" formatCode="_(* #,##0.0000000000_);_(* \(#,##0.0000000000\);_(* \-_);_(@_)"/>
    <numFmt numFmtId="205" formatCode="0.00000000000000000%"/>
    <numFmt numFmtId="206" formatCode="0.0000_)"/>
    <numFmt numFmtId="207" formatCode="#,##0.000_);\(#,##0.000\)"/>
    <numFmt numFmtId="208" formatCode="_(\$* #,##0.00000_);_(\$* \(#,##0.00000\);_(\$* \-??_);_(@_)"/>
    <numFmt numFmtId="209" formatCode="#,##0.000000_);[RED]\(#,##0.000000\)"/>
    <numFmt numFmtId="210" formatCode="#,##0;\(#,##0\)"/>
    <numFmt numFmtId="211" formatCode="\$#,##0.000000000_);&quot;($&quot;#,##0.000000000\)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_(* #,##0_);_(* \(#,##0\);_(* \-??_);_(@_)"/>
    <numFmt numFmtId="244" formatCode="d\-mmm\-yy"/>
    <numFmt numFmtId="245" formatCode="[$-409]#,##0.00_);\(#,##0.00\)"/>
    <numFmt numFmtId="246" formatCode="0.000%"/>
    <numFmt numFmtId="247" formatCode="0.00\x"/>
    <numFmt numFmtId="248" formatCode="#,##0.000"/>
    <numFmt numFmtId="249" formatCode="\$#,##0.00_);&quot;($&quot;#,##0.00\)"/>
    <numFmt numFmtId="250" formatCode="0.0"/>
    <numFmt numFmtId="251" formatCode="0.00\x_);\(0.00&quot;x)&quot;"/>
    <numFmt numFmtId="252" formatCode="_(* #,##0.0_);_(* \(#,##0.0\);_(* \-??_);_(@_)"/>
    <numFmt numFmtId="253" formatCode="0.0000"/>
    <numFmt numFmtId="254" formatCode="_(\$* #,##0_);_(\$* \(#,##0\);_(\$* \-??_);_(@_)"/>
    <numFmt numFmtId="255" formatCode="[$-409]mmm\-yy"/>
  </numFmts>
  <fonts count="10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i val="true"/>
      <sz val="12"/>
      <name val="Times New Roman"/>
      <family val="1"/>
    </font>
    <font>
      <b val="true"/>
      <sz val="12"/>
      <name val="Times New Roman"/>
      <family val="1"/>
    </font>
    <font>
      <i val="true"/>
      <sz val="12"/>
      <name val="Times New Roman"/>
      <family val="1"/>
    </font>
    <font>
      <b val="true"/>
      <sz val="12"/>
      <color rgb="FF000000"/>
      <name val="Times New Roman"/>
      <family val="1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1"/>
    </font>
    <font>
      <b val="true"/>
      <sz val="12"/>
      <color rgb="FF0000FF"/>
      <name val="Times New Roman"/>
      <family val="1"/>
    </font>
    <font>
      <u val="single"/>
      <sz val="10"/>
      <name val="Times New Roman"/>
      <family val="1"/>
    </font>
    <font>
      <b val="true"/>
      <sz val="10"/>
      <color rgb="FFFF000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sz val="10"/>
      <color rgb="FFFFFFFF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FF0000"/>
      <name val="Times New Roman"/>
      <family val="1"/>
    </font>
    <font>
      <u val="single"/>
      <sz val="10"/>
      <color rgb="FF800080"/>
      <name val="Times New Roman"/>
      <family val="1"/>
    </font>
    <font>
      <b val="true"/>
      <sz val="10"/>
      <color rgb="FFFF0000"/>
      <name val="Arial"/>
      <family val="2"/>
    </font>
    <font>
      <sz val="10"/>
      <color rgb="FFFF0000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8"/>
      <name val="Times New Roman"/>
      <family val="1"/>
    </font>
    <font>
      <u val="single"/>
      <sz val="8"/>
      <name val="Times New Roman"/>
      <family val="1"/>
    </font>
    <font>
      <u val="single"/>
      <sz val="10"/>
      <color rgb="FF000000"/>
      <name val="Times New Roman"/>
      <family val="1"/>
    </font>
    <font>
      <b val="true"/>
      <sz val="11"/>
      <name val="Times New Roman"/>
      <family val="1"/>
    </font>
    <font>
      <b val="true"/>
      <sz val="7"/>
      <name val="Times New Roman"/>
      <family val="1"/>
    </font>
    <font>
      <sz val="8"/>
      <color rgb="FF000000"/>
      <name val="Tahoma"/>
      <family val="0"/>
    </font>
    <font>
      <i val="true"/>
      <u val="single"/>
      <sz val="10"/>
      <color rgb="FFFF0000"/>
      <name val="Times New Roman"/>
      <family val="1"/>
    </font>
    <font>
      <b val="true"/>
      <u val="single"/>
      <sz val="8"/>
      <name val="Times New Roman"/>
      <family val="1"/>
    </font>
    <font>
      <i val="true"/>
      <u val="single"/>
      <sz val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FFCC00"/>
        <bgColor rgb="FFFFFF00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2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9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7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3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4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6" fontId="6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66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6" fillId="8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6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6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8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66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32" fillId="9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8" fontId="68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9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2" fillId="7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66" fillId="7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32" fillId="9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7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1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7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0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81" fillId="7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1" fontId="81" fillId="7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81" fillId="1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1" fontId="81" fillId="2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1" fontId="81" fillId="2" borderId="2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8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8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8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81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1" fontId="6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6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6" fontId="7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2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8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7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7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8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9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4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1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72" fillId="0" borderId="1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1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2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2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1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8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8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9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9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9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6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2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9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5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0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9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6" fillId="0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7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4" fillId="0" borderId="2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73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???_demand analysisrevised_BasePowerModel-2-7-00" xfId="27"/>
    <cellStyle name="?? [0]_?????_demand analysisrevised" xfId="28"/>
    <cellStyle name="?? [0]_?????_demand analysisrevised_BasePowerModel-2-7-00" xfId="29"/>
    <cellStyle name="?? [0]_???_demand analysisrevised" xfId="30"/>
    <cellStyle name="?? [0]_???_demand analysisrevised_BasePowerModel-2-7-00" xfId="31"/>
    <cellStyle name="?? [0]_??_demand analysisrevised" xfId="32"/>
    <cellStyle name="?? [0]_??_demand analysisrevised_BasePowerModel-2-7-00" xfId="33"/>
    <cellStyle name="?? [0]_dimon" xfId="34"/>
    <cellStyle name="?? [0]_dimon_BasePowerModel-2-7-00" xfId="35"/>
    <cellStyle name="?? [0]_form" xfId="36"/>
    <cellStyle name="?? [0]_form_demand analysisrevised" xfId="37"/>
    <cellStyle name="?? [0]_form_demand analysisrevised_BasePowerModel-2-7-00" xfId="38"/>
    <cellStyle name="?? [0]_laroux" xfId="39"/>
    <cellStyle name="?? [0]_laroux_1" xfId="40"/>
    <cellStyle name="?? [0]_laroux_1_demand analysisrevised" xfId="41"/>
    <cellStyle name="?? [0]_laroux_2" xfId="42"/>
    <cellStyle name="?? [0]_laroux_demand analysisrevised" xfId="43"/>
    <cellStyle name="?? [0]_laroux_demand analysisrevised_BasePowerModel-2-7-00" xfId="44"/>
    <cellStyle name="?? [0]_PERSONAL" xfId="45"/>
    <cellStyle name="?? [0]_PERSONAL_1" xfId="46"/>
    <cellStyle name="?? [0]_PERSONAL_1_demand analysisrevised" xfId="47"/>
    <cellStyle name="?? [0]_PERSONAL_2" xfId="48"/>
    <cellStyle name="?? [0]_PERSONAL_2_demand analysisrevised" xfId="49"/>
    <cellStyle name="?? [0]_PERSONAL_3" xfId="50"/>
    <cellStyle name="?? [0]_PERSONAL_3_BasePowerModel-2-7-00" xfId="51"/>
    <cellStyle name="?? [0]_PERSONAL_demand analysisrevised" xfId="52"/>
    <cellStyle name="?? [0]_Sheet2" xfId="53"/>
    <cellStyle name="??_94???" xfId="54"/>
    <cellStyle name="??_94???_demand analysisrevised" xfId="55"/>
    <cellStyle name="??_970120" xfId="56"/>
    <cellStyle name="??_97???" xfId="57"/>
    <cellStyle name="??_?.????" xfId="58"/>
    <cellStyle name="??_??" xfId="59"/>
    <cellStyle name="??_???" xfId="60"/>
    <cellStyle name="??_????" xfId="61"/>
    <cellStyle name="??_?????" xfId="62"/>
    <cellStyle name="??_?????_1" xfId="63"/>
    <cellStyle name="??_?????_2" xfId="64"/>
    <cellStyle name="??_?????_???" xfId="65"/>
    <cellStyle name="??_?????_???_demand analysisrevised" xfId="66"/>
    <cellStyle name="??_?????_???_demand analysisrevised_1" xfId="67"/>
    <cellStyle name="??_?????_demand analysisrevised" xfId="68"/>
    <cellStyle name="??_?????_demand analysisrevised_1" xfId="69"/>
    <cellStyle name="??_????_1" xfId="70"/>
    <cellStyle name="??_???_demand analysisrevised" xfId="71"/>
    <cellStyle name="??_???_demand analysisrevised_1" xfId="72"/>
    <cellStyle name="??_??_1" xfId="73"/>
    <cellStyle name="??_??_????" xfId="74"/>
    <cellStyle name="??_??_????_demand analysisrevised" xfId="75"/>
    <cellStyle name="??_??_demand analysisrevised" xfId="76"/>
    <cellStyle name="??_??_demand analysisrevised_1" xfId="77"/>
    <cellStyle name="??_??_demand analysisrevised_2" xfId="78"/>
    <cellStyle name="??_BEBU_GI" xfId="79"/>
    <cellStyle name="??_dimon" xfId="80"/>
    <cellStyle name="??_dimon_demand analysisrevised" xfId="81"/>
    <cellStyle name="??_form" xfId="82"/>
    <cellStyle name="??_form_demand analysisrevised" xfId="83"/>
    <cellStyle name="??_form_demand analysisrevised_1" xfId="84"/>
    <cellStyle name="??_ga_PB" xfId="85"/>
    <cellStyle name="??_laroux" xfId="86"/>
    <cellStyle name="??_laroux_1" xfId="87"/>
    <cellStyle name="??_laroux_1_demand analysisrevised" xfId="88"/>
    <cellStyle name="??_laroux_1_demand analysisrevised_1" xfId="89"/>
    <cellStyle name="??_laroux_2" xfId="90"/>
    <cellStyle name="??_laroux_2_demand analysisrevised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demand analysisrevised" xfId="98"/>
    <cellStyle name="??_laroux_demand analysisrevised_1" xfId="99"/>
    <cellStyle name="??_PERSONAL" xfId="100"/>
    <cellStyle name="??_PERSONAL_1" xfId="101"/>
    <cellStyle name="??_PERSONAL_1_demand analysisrevised" xfId="102"/>
    <cellStyle name="??_PERSONAL_1_demand analysisrevised_1" xfId="103"/>
    <cellStyle name="??_PERSONAL_2" xfId="104"/>
    <cellStyle name="??_PERSONAL_2_demand analysisrevised" xfId="105"/>
    <cellStyle name="??_PERSONAL_2_demand analysisrevised_1" xfId="106"/>
    <cellStyle name="??_PERSONAL_3" xfId="107"/>
    <cellStyle name="??_PERSONAL_3_demand analysisrevised" xfId="108"/>
    <cellStyle name="??_PERSONAL_4" xfId="109"/>
    <cellStyle name="??_PERSONAL_demand analysisrevised" xfId="110"/>
    <cellStyle name="??_PERSONAL_demand analysisrevised_1" xfId="111"/>
    <cellStyle name="??_Query11" xfId="112"/>
    <cellStyle name="??_Sheet1" xfId="113"/>
    <cellStyle name="??_Sheet1 (2)" xfId="114"/>
    <cellStyle name="??_Sheet2" xfId="115"/>
    <cellStyle name="??_Sheet2_demand analysisrevised" xfId="116"/>
    <cellStyle name="Actual Date" xfId="117"/>
    <cellStyle name="Comma [0]_12matrix" xfId="118"/>
    <cellStyle name="Comma [0]_1995" xfId="119"/>
    <cellStyle name="Comma [0]_A" xfId="120"/>
    <cellStyle name="Comma [0]_A_dimon" xfId="121"/>
    <cellStyle name="Comma [0]_A_dimon_1" xfId="122"/>
    <cellStyle name="Comma [0]_ACTUAL" xfId="123"/>
    <cellStyle name="Comma [0]_ACTUAL NA -OBU" xfId="124"/>
    <cellStyle name="Comma [0]_Actual vs." xfId="125"/>
    <cellStyle name="Comma [0]_algasdefault" xfId="126"/>
    <cellStyle name="Comma [0]_Alternative1" xfId="127"/>
    <cellStyle name="Comma [0]_Alternative1_1" xfId="128"/>
    <cellStyle name="Comma [0]_App E" xfId="129"/>
    <cellStyle name="Comma [0]_Apr" xfId="130"/>
    <cellStyle name="Comma [0]_Arapahoe" xfId="131"/>
    <cellStyle name="Comma [0]_Assumptions" xfId="132"/>
    <cellStyle name="Comma [0]_Assumptions_dimon" xfId="133"/>
    <cellStyle name="Comma [0]_Assumptions_summary" xfId="134"/>
    <cellStyle name="Comma [0]_B" xfId="135"/>
    <cellStyle name="Comma [0]_bahiadefault" xfId="136"/>
    <cellStyle name="Comma [0]_Book3" xfId="137"/>
    <cellStyle name="Comma [0]_BOP" xfId="138"/>
    <cellStyle name="Comma [0]_BOPBAL1" xfId="139"/>
    <cellStyle name="Comma [0]_BOPCBU" xfId="140"/>
    <cellStyle name="Comma [0]_BOPCBU (2)" xfId="141"/>
    <cellStyle name="Comma [0]_BOPCBU96" xfId="142"/>
    <cellStyle name="Comma [0]_BSAPPE.XLS" xfId="143"/>
    <cellStyle name="Comma [0]_Calculations" xfId="144"/>
    <cellStyle name="Comma [0]_Calculations (2)" xfId="145"/>
    <cellStyle name="Comma [0]_Calculations II" xfId="146"/>
    <cellStyle name="Comma [0]_Calculations III" xfId="147"/>
    <cellStyle name="Comma [0]_Calculations_1" xfId="148"/>
    <cellStyle name="Comma [0]_CAPEX" xfId="149"/>
    <cellStyle name="Comma [0]_CAPEX94" xfId="150"/>
    <cellStyle name="Comma [0]_CapInt" xfId="151"/>
    <cellStyle name="Comma [0]_Cashflow" xfId="152"/>
    <cellStyle name="Comma [0]_CBU BOX CHART V PLAN" xfId="153"/>
    <cellStyle name="Comma [0]_CCA" xfId="154"/>
    <cellStyle name="Comma [0]_CCOCPX" xfId="155"/>
    <cellStyle name="Comma [0]_CFMODEL" xfId="156"/>
    <cellStyle name="Comma [0]_CFTEST49" xfId="157"/>
    <cellStyle name="Comma [0]_CHANGES.XLS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ve_Economics" xfId="165"/>
    <cellStyle name="Comma [0]_DEFAULT" xfId="166"/>
    <cellStyle name="Comma [0]_DeskCurves" xfId="167"/>
    <cellStyle name="Comma [0]_dimon" xfId="168"/>
    <cellStyle name="Comma [0]_Dowell C1b" xfId="169"/>
    <cellStyle name="Comma [0]_Dowell-C1a" xfId="170"/>
    <cellStyle name="Comma [0]_E&amp;ONW1" xfId="171"/>
    <cellStyle name="Comma [0]_E&amp;ONW2" xfId="172"/>
    <cellStyle name="Comma [0]_E&amp;OOCPX" xfId="173"/>
    <cellStyle name="Comma [0]_emserdefault" xfId="174"/>
    <cellStyle name="Comma [0]_EVER1" xfId="175"/>
    <cellStyle name="Comma [0]_F&amp;COCPX" xfId="176"/>
    <cellStyle name="Comma [0]_FEBRUARY" xfId="177"/>
    <cellStyle name="Comma [0]_FF" xfId="178"/>
    <cellStyle name="Comma [0]_FP 20 A (1)" xfId="179"/>
    <cellStyle name="Comma [0]_FP 20 A (2)" xfId="180"/>
    <cellStyle name="Comma [0]_FP-20 (App. E)" xfId="181"/>
    <cellStyle name="Comma [0]_FP-20 (App.A) " xfId="182"/>
    <cellStyle name="Comma [0]_FP-20 (App.D)" xfId="183"/>
    <cellStyle name="Comma [0]_FP-20(App.B)" xfId="184"/>
    <cellStyle name="Comma [0]_FP-20(C1) (a)" xfId="185"/>
    <cellStyle name="Comma [0]_FP-20(C1) (a) (2)" xfId="186"/>
    <cellStyle name="Comma [0]_FP-20(C1) (b)" xfId="187"/>
    <cellStyle name="Comma [0]_FP-20(C1) (b) " xfId="188"/>
    <cellStyle name="Comma [0]_FP-20(C1) (b) (2)" xfId="189"/>
    <cellStyle name="Comma [0]_GASDATA1" xfId="190"/>
    <cellStyle name="Comma [0]_GASDATA1 (2)" xfId="191"/>
    <cellStyle name="Comma [0]_GCM" xfId="192"/>
    <cellStyle name="Comma [0]_GenAssum" xfId="193"/>
    <cellStyle name="Comma [0]_GenMod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" xfId="200"/>
    <cellStyle name="Comma [0]_Inputs" xfId="201"/>
    <cellStyle name="Comma [0]_Int. Data Table" xfId="202"/>
    <cellStyle name="Comma [0]_IPM C1b" xfId="203"/>
    <cellStyle name="Comma [0]_IPMC1a" xfId="204"/>
    <cellStyle name="Comma [0]_IPP" xfId="205"/>
    <cellStyle name="Comma [0]_IS-Hold" xfId="206"/>
    <cellStyle name="Comma [0]_ITOCPX" xfId="207"/>
    <cellStyle name="Comma [0]_jancf" xfId="208"/>
    <cellStyle name="Comma [0]_JUNMTH55" xfId="209"/>
    <cellStyle name="Comma [0]_JUNMTH57" xfId="210"/>
    <cellStyle name="Comma [0]_JUNYTD55" xfId="211"/>
    <cellStyle name="Comma [0]_JUNYTD57" xfId="212"/>
    <cellStyle name="Comma [0]_laroux" xfId="213"/>
    <cellStyle name="Comma [0]_laroux_1" xfId="214"/>
    <cellStyle name="Comma [0]_laroux_1995" xfId="215"/>
    <cellStyle name="Comma [0]_laroux_1_dimon" xfId="216"/>
    <cellStyle name="Comma [0]_laroux_1_dimon_1" xfId="217"/>
    <cellStyle name="Comma [0]_laroux_1_laroux" xfId="218"/>
    <cellStyle name="Comma [0]_laroux_1_pldt" xfId="219"/>
    <cellStyle name="Comma [0]_laroux_1_PLDT_dimon" xfId="220"/>
    <cellStyle name="Comma [0]_laroux_1_VERA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2" xfId="226"/>
    <cellStyle name="Comma [0]_laroux_2_laroux" xfId="227"/>
    <cellStyle name="Comma [0]_laroux_2_laroux_dimon" xfId="228"/>
    <cellStyle name="Comma [0]_laroux_2_pldt" xfId="229"/>
    <cellStyle name="Comma [0]_laroux_2_VERA" xfId="230"/>
    <cellStyle name="Comma [0]_laroux_3" xfId="231"/>
    <cellStyle name="Comma [0]_laroux_3_dimon" xfId="232"/>
    <cellStyle name="Comma [0]_laroux_dimon" xfId="233"/>
    <cellStyle name="Comma [0]_laroux_dimon_1" xfId="234"/>
    <cellStyle name="Comma [0]_laroux_laroux" xfId="235"/>
    <cellStyle name="Comma [0]_laroux_laroux_1" xfId="236"/>
    <cellStyle name="Comma [0]_laroux_laroux_dimon" xfId="237"/>
    <cellStyle name="Comma [0]_laroux_MATERAL2" xfId="238"/>
    <cellStyle name="Comma [0]_laroux_MATERAL2_dimon" xfId="239"/>
    <cellStyle name="Comma [0]_laroux_MATERAL2_laroux" xfId="240"/>
    <cellStyle name="Comma [0]_laroux_MATERAL2_laroux_dimon" xfId="241"/>
    <cellStyle name="Comma [0]_laroux_MATERAL2_pldt" xfId="242"/>
    <cellStyle name="Comma [0]_laroux_MATERAL2_VERA" xfId="243"/>
    <cellStyle name="Comma [0]_laroux_MATERAL2_VIRUS-EDY" xfId="244"/>
    <cellStyle name="Comma [0]_laroux_mud plant bolted" xfId="245"/>
    <cellStyle name="Comma [0]_laroux_mud plant bolted_dimon" xfId="246"/>
    <cellStyle name="Comma [0]_laroux_mud plant bolted_dimon_1" xfId="247"/>
    <cellStyle name="Comma [0]_laroux_pldt" xfId="248"/>
    <cellStyle name="Comma [0]_laroux_VERA" xfId="249"/>
    <cellStyle name="Comma [0]_laroux_VERA_1" xfId="250"/>
    <cellStyle name="Comma [0]_laroux_VIRUS-EDY" xfId="251"/>
    <cellStyle name="Comma [0]_MATERAL2" xfId="252"/>
    <cellStyle name="Comma [0]_MATERAL2_dimon" xfId="253"/>
    <cellStyle name="Comma [0]_MATERAL2_dimon_1" xfId="254"/>
    <cellStyle name="Comma [0]_MKGOCPX" xfId="255"/>
    <cellStyle name="Comma [0]_MOBCPX" xfId="256"/>
    <cellStyle name="Comma [0]_Module1" xfId="257"/>
    <cellStyle name="Comma [0]_mud plant bolted" xfId="258"/>
    <cellStyle name="Comma [0]_mud plant bolted_dimon" xfId="259"/>
    <cellStyle name="Comma [0]_mud plant bolted_laroux" xfId="260"/>
    <cellStyle name="Comma [0]_mud plant bolted_laroux_dimon" xfId="261"/>
    <cellStyle name="Comma [0]_mud plant bolted_pldt" xfId="262"/>
    <cellStyle name="Comma [0]_mud plant bolted_VERA" xfId="263"/>
    <cellStyle name="Comma [0]_mud plant bolted_VIRUS-EDY" xfId="264"/>
    <cellStyle name="Comma [0]_NA WITHOUT GOV'T &amp; PNX" xfId="265"/>
    <cellStyle name="Comma [0]_NAOBU10" xfId="266"/>
    <cellStyle name="Comma [0]_NAT ACCT" xfId="267"/>
    <cellStyle name="Comma [0]_NSACTUAL.XLS" xfId="268"/>
    <cellStyle name="Comma [0]_NX00" xfId="269"/>
    <cellStyle name="Comma [0]_Odner" xfId="270"/>
    <cellStyle name="Comma [0]_Odner (2)" xfId="271"/>
    <cellStyle name="Comma [0]_Odner (3)" xfId="272"/>
    <cellStyle name="Comma [0]_OFFDATA1" xfId="273"/>
    <cellStyle name="Comma [0]_OFFDATA1 (2)" xfId="274"/>
    <cellStyle name="Comma [0]_Operations" xfId="275"/>
    <cellStyle name="Comma [0]_opsmacro" xfId="276"/>
    <cellStyle name="Comma [0]_OSMOCPX" xfId="277"/>
    <cellStyle name="Comma [0]_Other Months" xfId="278"/>
    <cellStyle name="Comma [0]_Outlook" xfId="279"/>
    <cellStyle name="Comma [0]_pbdefault" xfId="280"/>
    <cellStyle name="Comma [0]_percentages" xfId="281"/>
    <cellStyle name="Comma [0]_PERSONAL" xfId="282"/>
    <cellStyle name="Comma [0]_PGMKOCPX" xfId="283"/>
    <cellStyle name="Comma [0]_PGNW1" xfId="284"/>
    <cellStyle name="Comma [0]_PGNW2" xfId="285"/>
    <cellStyle name="Comma [0]_PGNWOCPX" xfId="286"/>
    <cellStyle name="Comma [0]_Pink" xfId="287"/>
    <cellStyle name="Comma [0]_PKDATA1" xfId="288"/>
    <cellStyle name="Comma [0]_PKDATA1 (2)" xfId="289"/>
    <cellStyle name="Comma [0]_Plan" xfId="290"/>
    <cellStyle name="Comma [0]_PLANT" xfId="291"/>
    <cellStyle name="Comma [0]_PLDT" xfId="292"/>
    <cellStyle name="Comma [0]_pldt_1" xfId="293"/>
    <cellStyle name="Comma [0]_PLDT_1_dimon" xfId="294"/>
    <cellStyle name="Comma [0]_pldt_Calculations" xfId="295"/>
    <cellStyle name="Comma [0]_PLDT_dimon" xfId="296"/>
    <cellStyle name="Comma [0]_priccurv" xfId="297"/>
    <cellStyle name="Comma [0]_PriceCurve" xfId="298"/>
    <cellStyle name="Comma [0]_PriceCurve_1" xfId="299"/>
    <cellStyle name="Comma [0]_PROCDS&amp;G" xfId="300"/>
    <cellStyle name="Comma [0]_PROFILE4" xfId="301"/>
    <cellStyle name="Comma [0]_Projects" xfId="302"/>
    <cellStyle name="Comma [0]_Quarter End Months" xfId="303"/>
    <cellStyle name="Comma [0]_r1" xfId="304"/>
    <cellStyle name="Comma [0]_RFI" xfId="305"/>
    <cellStyle name="Comma [0]_RFI_1" xfId="306"/>
    <cellStyle name="Comma [0]_Sales Order" xfId="307"/>
    <cellStyle name="Comma [0]_SATOCPX" xfId="308"/>
    <cellStyle name="Comma [0]_ScreeningModel" xfId="309"/>
    <cellStyle name="Comma [0]_SELECT" xfId="310"/>
    <cellStyle name="Comma [0]_SHEET" xfId="311"/>
    <cellStyle name="Comma [0]_Sheet1" xfId="312"/>
    <cellStyle name="Comma [0]_Sheet1_dimon" xfId="313"/>
    <cellStyle name="Comma [0]_SHENREPT" xfId="314"/>
    <cellStyle name="Comma [0]_Snr. CO" xfId="315"/>
    <cellStyle name="Comma [0]_sprint contr" xfId="316"/>
    <cellStyle name="Comma [0]_Subcont File" xfId="317"/>
    <cellStyle name="Comma [0]_SUMMARY" xfId="318"/>
    <cellStyle name="Comma [0]_Summary Info" xfId="319"/>
    <cellStyle name="Comma [0]_SUMPAGE" xfId="320"/>
    <cellStyle name="Comma [0]_Template" xfId="321"/>
    <cellStyle name="Comma [0]_TMSNW1" xfId="322"/>
    <cellStyle name="Comma [0]_TMSNW2" xfId="323"/>
    <cellStyle name="Comma [0]_TMSOCPX" xfId="324"/>
    <cellStyle name="Comma [0]_TOTAL MTH" xfId="325"/>
    <cellStyle name="Comma [0]_TOTAL YTD" xfId="326"/>
    <cellStyle name="Comma [0]_TRANSDSC.XLS" xfId="327"/>
    <cellStyle name="Comma [0]_TRANSFXA.XLS" xfId="328"/>
    <cellStyle name="Comma [0]_TRANSFXA.XLS_1" xfId="329"/>
    <cellStyle name="Comma [0]_TRANSIME.XLS" xfId="330"/>
    <cellStyle name="Comma [0]_TRANSIME.XLS_TRANSDSC.XLS" xfId="331"/>
    <cellStyle name="Comma [0]_TRANSIME.XLS_TRANSFXA.XLS" xfId="332"/>
    <cellStyle name="Comma [0]_VIRUS-EDY" xfId="333"/>
    <cellStyle name="Comma [0]_White" xfId="334"/>
    <cellStyle name="Comma [0]_WO Var. &amp; Tot. Exp." xfId="335"/>
    <cellStyle name="Comma [0]_WSP" xfId="336"/>
    <cellStyle name="Comma [0]_yrcao" xfId="337"/>
    <cellStyle name="Comma [0]_YREND55" xfId="338"/>
    <cellStyle name="Comma [0]_YREND57" xfId="339"/>
    <cellStyle name="Comma [0]_YTDCUR" xfId="340"/>
    <cellStyle name="Comma_12matrix" xfId="341"/>
    <cellStyle name="Comma_1995" xfId="342"/>
    <cellStyle name="Comma_A" xfId="343"/>
    <cellStyle name="Comma_A_dimon" xfId="344"/>
    <cellStyle name="Comma_A_dimon_1" xfId="345"/>
    <cellStyle name="Comma_ACTUAL" xfId="346"/>
    <cellStyle name="Comma_ACTUAL NA -OBU" xfId="347"/>
    <cellStyle name="Comma_Actual vs." xfId="348"/>
    <cellStyle name="Comma_algasdefault" xfId="349"/>
    <cellStyle name="Comma_algasdefault_1" xfId="350"/>
    <cellStyle name="Comma_Alternative1" xfId="351"/>
    <cellStyle name="Comma_Alternative1_1" xfId="352"/>
    <cellStyle name="Comma_App E" xfId="353"/>
    <cellStyle name="Comma_Apr" xfId="354"/>
    <cellStyle name="Comma_Arapahoe" xfId="355"/>
    <cellStyle name="Comma_Assumptions" xfId="356"/>
    <cellStyle name="Comma_Assumptions_dimon" xfId="357"/>
    <cellStyle name="Comma_Assumptions_summary" xfId="358"/>
    <cellStyle name="Comma_B" xfId="359"/>
    <cellStyle name="Comma_bahiadefault" xfId="360"/>
    <cellStyle name="Comma_bahiadefault_1" xfId="361"/>
    <cellStyle name="Comma_Book3" xfId="362"/>
    <cellStyle name="Comma_BOP" xfId="363"/>
    <cellStyle name="Comma_BOPBAL1" xfId="364"/>
    <cellStyle name="Comma_BOPCBU" xfId="365"/>
    <cellStyle name="Comma_BOPCBU (2)" xfId="366"/>
    <cellStyle name="Comma_BOPCBU96" xfId="367"/>
    <cellStyle name="Comma_BSAPPE.XLS" xfId="368"/>
    <cellStyle name="Comma_C-Cap intensity" xfId="369"/>
    <cellStyle name="Comma_C-Capex%rev" xfId="370"/>
    <cellStyle name="Comma_C-Line per Staff" xfId="371"/>
    <cellStyle name="Comma_C-lines distribution" xfId="372"/>
    <cellStyle name="Comma_C-Orig PLDT lines" xfId="373"/>
    <cellStyle name="Comma_C-Ret on Rev" xfId="374"/>
    <cellStyle name="Comma_C-ROACE" xfId="375"/>
    <cellStyle name="Comma_Calculations" xfId="376"/>
    <cellStyle name="Comma_Calculations (2)" xfId="377"/>
    <cellStyle name="Comma_Calculations II" xfId="378"/>
    <cellStyle name="Comma_Calculations III" xfId="379"/>
    <cellStyle name="Comma_Calculations_1" xfId="380"/>
    <cellStyle name="Comma_Capex" xfId="381"/>
    <cellStyle name="Comma_Capex per line" xfId="382"/>
    <cellStyle name="Comma_Capex%rev" xfId="383"/>
    <cellStyle name="Comma_CAPEX94" xfId="384"/>
    <cellStyle name="Comma_CAPEX_dimon" xfId="385"/>
    <cellStyle name="Comma_CapInt" xfId="386"/>
    <cellStyle name="Comma_Cashflow" xfId="387"/>
    <cellStyle name="Comma_CBU BOX CHART V PLAN" xfId="388"/>
    <cellStyle name="Comma_CCA" xfId="389"/>
    <cellStyle name="Comma_CCOCPX" xfId="390"/>
    <cellStyle name="Comma_CFMODEL" xfId="391"/>
    <cellStyle name="Comma_CFMODEL_summary" xfId="392"/>
    <cellStyle name="Comma_CFtest3" xfId="393"/>
    <cellStyle name="Comma_CFTEST49" xfId="394"/>
    <cellStyle name="Comma_CHANGES.XLS" xfId="395"/>
    <cellStyle name="Comma_Charts" xfId="396"/>
    <cellStyle name="Comma_Cht-Capex per line" xfId="397"/>
    <cellStyle name="Comma_Cht-Cum Real Opr Cf" xfId="398"/>
    <cellStyle name="Comma_Cht-Dep%Rev" xfId="399"/>
    <cellStyle name="Comma_Cht-Real Opr Cf" xfId="400"/>
    <cellStyle name="Comma_Cht-Rev dist" xfId="401"/>
    <cellStyle name="Comma_Cht-Rev p line" xfId="402"/>
    <cellStyle name="Comma_Cht-Rev per Staff" xfId="403"/>
    <cellStyle name="Comma_Cht-Staff cost%revenue" xfId="404"/>
    <cellStyle name="Comma_Comm File" xfId="405"/>
    <cellStyle name="Comma_coperdefault" xfId="406"/>
    <cellStyle name="Comma_coperdefault_1" xfId="407"/>
    <cellStyle name="Comma_Corp method" xfId="408"/>
    <cellStyle name="Comma_CROCF" xfId="409"/>
    <cellStyle name="Comma_CTCUR" xfId="410"/>
    <cellStyle name="Comma_Cum Real Opr Cf" xfId="411"/>
    <cellStyle name="Comma_CUMPLTCH" xfId="412"/>
    <cellStyle name="Comma_Curve_Economics" xfId="413"/>
    <cellStyle name="Comma_DEFAULT" xfId="414"/>
    <cellStyle name="Comma_Demand Fcst." xfId="415"/>
    <cellStyle name="Comma_Dep%Rev" xfId="416"/>
    <cellStyle name="Comma_DeskCurves" xfId="417"/>
    <cellStyle name="Comma_dimon" xfId="418"/>
    <cellStyle name="Comma_dimon_1" xfId="419"/>
    <cellStyle name="Comma_Dowell C1b" xfId="420"/>
    <cellStyle name="Comma_Dowell-C1a" xfId="421"/>
    <cellStyle name="Comma_E&amp;ONW1" xfId="422"/>
    <cellStyle name="Comma_E&amp;ONW2" xfId="423"/>
    <cellStyle name="Comma_E&amp;OOCPX" xfId="424"/>
    <cellStyle name="Comma_emserdefault" xfId="425"/>
    <cellStyle name="Comma_emserdefault_1" xfId="426"/>
    <cellStyle name="Comma_EPS" xfId="427"/>
    <cellStyle name="Comma_EVER1" xfId="428"/>
    <cellStyle name="Comma_F&amp;COCPX" xfId="429"/>
    <cellStyle name="Comma_FEBRUARY" xfId="430"/>
    <cellStyle name="Comma_FF" xfId="431"/>
    <cellStyle name="Comma_FP 20 A (1)" xfId="432"/>
    <cellStyle name="Comma_FP 20 A (2)" xfId="433"/>
    <cellStyle name="Comma_FP-20 (App. E)" xfId="434"/>
    <cellStyle name="Comma_FP-20 (App.A) " xfId="435"/>
    <cellStyle name="Comma_FP-20 (App.D)" xfId="436"/>
    <cellStyle name="Comma_FP-20(App.B)" xfId="437"/>
    <cellStyle name="Comma_FP-20(C1) (a)" xfId="438"/>
    <cellStyle name="Comma_FP-20(C1) (a) (2)" xfId="439"/>
    <cellStyle name="Comma_FP-20(C1) (b)" xfId="440"/>
    <cellStyle name="Comma_FP-20(C1) (b) " xfId="441"/>
    <cellStyle name="Comma_FP-20(C1) (b) (2)" xfId="442"/>
    <cellStyle name="Comma_GASDATA1" xfId="443"/>
    <cellStyle name="Comma_GASDATA1 (2)" xfId="444"/>
    <cellStyle name="Comma_GASDATA1_1" xfId="445"/>
    <cellStyle name="Comma_GCM" xfId="446"/>
    <cellStyle name="Comma_GenAssum" xfId="447"/>
    <cellStyle name="Comma_GenMod" xfId="448"/>
    <cellStyle name="Comma_GP C1a" xfId="449"/>
    <cellStyle name="Comma_GP C1b" xfId="450"/>
    <cellStyle name="Comma_GP_EI_3" xfId="451"/>
    <cellStyle name="Comma_GQ C1A" xfId="452"/>
    <cellStyle name="Comma_GQ C1B" xfId="453"/>
    <cellStyle name="Comma_H" xfId="454"/>
    <cellStyle name="Comma_Inputs" xfId="455"/>
    <cellStyle name="Comma_Int. Data Table" xfId="456"/>
    <cellStyle name="Comma_IPM C1b" xfId="457"/>
    <cellStyle name="Comma_IPMC1a" xfId="458"/>
    <cellStyle name="Comma_IPP" xfId="459"/>
    <cellStyle name="Comma_IRR" xfId="460"/>
    <cellStyle name="Comma_IS-Hold" xfId="461"/>
    <cellStyle name="Comma_ITOCPX" xfId="462"/>
    <cellStyle name="Comma_jancf" xfId="463"/>
    <cellStyle name="Comma_JUNMTH55" xfId="464"/>
    <cellStyle name="Comma_JUNMTH57" xfId="465"/>
    <cellStyle name="Comma_JUNYTD55" xfId="466"/>
    <cellStyle name="Comma_JUNYTD57" xfId="467"/>
    <cellStyle name="Comma_laroux" xfId="468"/>
    <cellStyle name="Comma_laroux_1" xfId="469"/>
    <cellStyle name="Comma_laroux_1995" xfId="470"/>
    <cellStyle name="Comma_laroux_1_dimon" xfId="471"/>
    <cellStyle name="Comma_laroux_1_dimon_1" xfId="472"/>
    <cellStyle name="Comma_laroux_1_laroux" xfId="473"/>
    <cellStyle name="Comma_laroux_1_pldt" xfId="474"/>
    <cellStyle name="Comma_laroux_1_pldt_1" xfId="475"/>
    <cellStyle name="Comma_laroux_1_PLDT_dimon" xfId="476"/>
    <cellStyle name="Comma_laroux_1_VERA" xfId="477"/>
    <cellStyle name="Comma_laroux_1_VERA_1" xfId="478"/>
    <cellStyle name="Comma_laroux_1_VIRUS-EDY" xfId="479"/>
    <cellStyle name="Comma_laroux_2" xfId="480"/>
    <cellStyle name="Comma_laroux_2_dimon" xfId="481"/>
    <cellStyle name="Comma_laroux_2_dimon_1" xfId="482"/>
    <cellStyle name="Comma_laroux_2_dimon_2" xfId="483"/>
    <cellStyle name="Comma_laroux_2_laroux" xfId="484"/>
    <cellStyle name="Comma_laroux_2_laroux_dimon" xfId="485"/>
    <cellStyle name="Comma_laroux_2_pldt" xfId="486"/>
    <cellStyle name="Comma_laroux_2_pldt_1" xfId="487"/>
    <cellStyle name="Comma_laroux_2_PLDT_dimon" xfId="488"/>
    <cellStyle name="Comma_laroux_2_VERA" xfId="489"/>
    <cellStyle name="Comma_laroux_2_VERA_1" xfId="490"/>
    <cellStyle name="Comma_laroux_3" xfId="491"/>
    <cellStyle name="Comma_laroux_3_dimon" xfId="492"/>
    <cellStyle name="Comma_laroux_3_dimon_1" xfId="493"/>
    <cellStyle name="Comma_laroux_3_dimon_2" xfId="494"/>
    <cellStyle name="Comma_laroux_dimon" xfId="495"/>
    <cellStyle name="Comma_laroux_dimon_1" xfId="496"/>
    <cellStyle name="Comma_laroux_laroux" xfId="497"/>
    <cellStyle name="Comma_laroux_laroux_1" xfId="498"/>
    <cellStyle name="Comma_laroux_laroux_dimon" xfId="499"/>
    <cellStyle name="Comma_laroux_pldt" xfId="500"/>
    <cellStyle name="Comma_laroux_pldt_1" xfId="501"/>
    <cellStyle name="Comma_laroux_VERA" xfId="502"/>
    <cellStyle name="Comma_laroux_VERA_1" xfId="503"/>
    <cellStyle name="Comma_laroux_VIRUS-EDY" xfId="504"/>
    <cellStyle name="Comma_Line Inst." xfId="505"/>
    <cellStyle name="Comma_MATERAL2" xfId="506"/>
    <cellStyle name="Comma_MATERAL2_dimon" xfId="507"/>
    <cellStyle name="Comma_MATERAL2_dimon_1" xfId="508"/>
    <cellStyle name="Comma_MKGOCPX" xfId="509"/>
    <cellStyle name="Comma_Mkt Shr" xfId="510"/>
    <cellStyle name="Comma_MOBCPX" xfId="511"/>
    <cellStyle name="Comma_Module1" xfId="512"/>
    <cellStyle name="Comma_mud plant bolted" xfId="513"/>
    <cellStyle name="Comma_NA WITHOUT GOV'T &amp; PNX" xfId="514"/>
    <cellStyle name="Comma_NAOBU10" xfId="515"/>
    <cellStyle name="Comma_NAT ACCT" xfId="516"/>
    <cellStyle name="Comma_NCR-C&amp;W Val" xfId="517"/>
    <cellStyle name="Comma_NCR-Cap intensity" xfId="518"/>
    <cellStyle name="Comma_NCR-Line per Staff" xfId="519"/>
    <cellStyle name="Comma_NCR-Rev dist" xfId="520"/>
    <cellStyle name="Comma_NSACTUAL.XLS" xfId="521"/>
    <cellStyle name="Comma_NX00" xfId="522"/>
    <cellStyle name="Comma_Odner" xfId="523"/>
    <cellStyle name="Comma_Odner (2)" xfId="524"/>
    <cellStyle name="Comma_Odner (3)" xfId="525"/>
    <cellStyle name="Comma_OFFDATA1" xfId="526"/>
    <cellStyle name="Comma_OFFDATA1 (2)" xfId="527"/>
    <cellStyle name="Comma_OFFDATA1_1" xfId="528"/>
    <cellStyle name="Comma_Op Cost Break" xfId="529"/>
    <cellStyle name="Comma_Operations" xfId="530"/>
    <cellStyle name="Comma_opsmacro" xfId="531"/>
    <cellStyle name="Comma_OSMOCPX" xfId="532"/>
    <cellStyle name="Comma_Other Months" xfId="533"/>
    <cellStyle name="Comma_Outlook" xfId="534"/>
    <cellStyle name="Comma_pbdefault" xfId="535"/>
    <cellStyle name="Comma_pbdefault_1" xfId="536"/>
    <cellStyle name="Comma_percentages" xfId="537"/>
    <cellStyle name="Comma_PERSONAL" xfId="538"/>
    <cellStyle name="Comma_PGMKOCPX" xfId="539"/>
    <cellStyle name="Comma_PGNW1" xfId="540"/>
    <cellStyle name="Comma_PGNW2" xfId="541"/>
    <cellStyle name="Comma_PGNWOCPX" xfId="542"/>
    <cellStyle name="Comma_Pink" xfId="543"/>
    <cellStyle name="Comma_PKDATA1" xfId="544"/>
    <cellStyle name="Comma_PKDATA1 (2)" xfId="545"/>
    <cellStyle name="Comma_PKDATA1_1" xfId="546"/>
    <cellStyle name="Comma_Plan" xfId="547"/>
    <cellStyle name="Comma_PLANT" xfId="548"/>
    <cellStyle name="Comma_PLDT" xfId="549"/>
    <cellStyle name="Comma_pldt_1" xfId="550"/>
    <cellStyle name="Comma_PLDT_1_dimon" xfId="551"/>
    <cellStyle name="Comma_pldt_2" xfId="552"/>
    <cellStyle name="Comma_pldt_Calculations" xfId="553"/>
    <cellStyle name="Comma_PLDT_dimon" xfId="554"/>
    <cellStyle name="Comma_priccurv" xfId="555"/>
    <cellStyle name="Comma_PriceCurve" xfId="556"/>
    <cellStyle name="Comma_PriceCurve_1" xfId="557"/>
    <cellStyle name="Comma_PROCDS&amp;G" xfId="558"/>
    <cellStyle name="Comma_PROFILE4" xfId="559"/>
    <cellStyle name="Comma_Projects" xfId="560"/>
    <cellStyle name="Comma_Quarter End Months" xfId="561"/>
    <cellStyle name="Comma_r1" xfId="562"/>
    <cellStyle name="Comma_Real Opr Cf" xfId="563"/>
    <cellStyle name="Comma_Real Rev per Staff (1)" xfId="564"/>
    <cellStyle name="Comma_Real Rev per Staff (2)" xfId="565"/>
    <cellStyle name="Comma_Region 2-C&amp;W" xfId="566"/>
    <cellStyle name="Comma_Return on Rev" xfId="567"/>
    <cellStyle name="Comma_Rev p line" xfId="568"/>
    <cellStyle name="Comma_RFI" xfId="569"/>
    <cellStyle name="Comma_RFI_1" xfId="570"/>
    <cellStyle name="Comma_ROACE" xfId="571"/>
    <cellStyle name="Comma_ROCF (Tot)" xfId="572"/>
    <cellStyle name="Comma_Sales Order" xfId="573"/>
    <cellStyle name="Comma_Salton Sea 4" xfId="574"/>
    <cellStyle name="Comma_SATOCPX" xfId="575"/>
    <cellStyle name="Comma_ScreeningModel" xfId="576"/>
    <cellStyle name="Comma_SELECT" xfId="577"/>
    <cellStyle name="Comma_SHEET" xfId="578"/>
    <cellStyle name="Comma_Sheet1" xfId="579"/>
    <cellStyle name="Comma_Sheet1_dimon" xfId="580"/>
    <cellStyle name="Comma_SHENREPT" xfId="581"/>
    <cellStyle name="Comma_Snr. CO" xfId="582"/>
    <cellStyle name="Comma_SPC99-03" xfId="583"/>
    <cellStyle name="Comma_sprint contr" xfId="584"/>
    <cellStyle name="Comma_Staff cost%rev" xfId="585"/>
    <cellStyle name="Comma_Subcont File" xfId="586"/>
    <cellStyle name="Comma_SUMMARY" xfId="587"/>
    <cellStyle name="Comma_Summary Info" xfId="588"/>
    <cellStyle name="Comma_SUMPAGE" xfId="589"/>
    <cellStyle name="Comma_Template" xfId="590"/>
    <cellStyle name="Comma_TESTDATA" xfId="591"/>
    <cellStyle name="Comma_TMSNW1" xfId="592"/>
    <cellStyle name="Comma_TMSNW2" xfId="593"/>
    <cellStyle name="Comma_TMSOCPX" xfId="594"/>
    <cellStyle name="Comma_TOTAL MTH" xfId="595"/>
    <cellStyle name="Comma_TOTAL YTD" xfId="596"/>
    <cellStyle name="Comma_Total-Rev dist." xfId="597"/>
    <cellStyle name="Comma_TRANSDSC.XLS" xfId="598"/>
    <cellStyle name="Comma_TRANSFXA.XLS" xfId="599"/>
    <cellStyle name="Comma_TRANSFXA.XLS_1" xfId="600"/>
    <cellStyle name="Comma_TRANSIME.XLS" xfId="601"/>
    <cellStyle name="Comma_TRANSIME.XLS_TRANSDSC.XLS" xfId="602"/>
    <cellStyle name="Comma_TRANSIME.XLS_TRANSFXA.XLS" xfId="603"/>
    <cellStyle name="Comma_VIRUS-EDY" xfId="604"/>
    <cellStyle name="Comma_White" xfId="605"/>
    <cellStyle name="Comma_WO Var. &amp; Tot. Exp." xfId="606"/>
    <cellStyle name="Comma_WSP" xfId="607"/>
    <cellStyle name="Comma_yrcao" xfId="608"/>
    <cellStyle name="Comma_YREND55" xfId="609"/>
    <cellStyle name="Comma_YREND57" xfId="610"/>
    <cellStyle name="Comma_YTDCUR" xfId="611"/>
    <cellStyle name="Comma_Yuma CE Strategic" xfId="612"/>
    <cellStyle name="Currency [0]_12matrix" xfId="613"/>
    <cellStyle name="Currency [0]_1995" xfId="614"/>
    <cellStyle name="Currency [0]_A" xfId="615"/>
    <cellStyle name="Currency [0]_A_dimon" xfId="616"/>
    <cellStyle name="Currency [0]_A_dimon_1" xfId="617"/>
    <cellStyle name="Currency [0]_A_dimon_1_BasePowerModel-2-7-00" xfId="618"/>
    <cellStyle name="Currency [0]_ACTUAL" xfId="619"/>
    <cellStyle name="Currency [0]_ACTUAL NA -OBU" xfId="620"/>
    <cellStyle name="Currency [0]_Actual vs." xfId="621"/>
    <cellStyle name="Currency [0]_algasdefault" xfId="622"/>
    <cellStyle name="Currency [0]_Alternative1" xfId="623"/>
    <cellStyle name="Currency [0]_Alternative1_1" xfId="624"/>
    <cellStyle name="Currency [0]_App E" xfId="625"/>
    <cellStyle name="Currency [0]_Apr" xfId="626"/>
    <cellStyle name="Currency [0]_Arapahoe" xfId="627"/>
    <cellStyle name="Currency [0]_Assumptions" xfId="628"/>
    <cellStyle name="Currency [0]_Assumptions_dimon" xfId="629"/>
    <cellStyle name="Currency [0]_Assumptions_summary" xfId="630"/>
    <cellStyle name="Currency [0]_B" xfId="631"/>
    <cellStyle name="Currency [0]_bahiadefault" xfId="632"/>
    <cellStyle name="Currency [0]_Book3" xfId="633"/>
    <cellStyle name="Currency [0]_BOP" xfId="634"/>
    <cellStyle name="Currency [0]_BOPBAL1" xfId="635"/>
    <cellStyle name="Currency [0]_BOPCBU" xfId="636"/>
    <cellStyle name="Currency [0]_BOPCBU (2)" xfId="637"/>
    <cellStyle name="Currency [0]_BOPCBU96" xfId="638"/>
    <cellStyle name="Currency [0]_BSAPPE.XLS" xfId="639"/>
    <cellStyle name="Currency [0]_Calculations" xfId="640"/>
    <cellStyle name="Currency [0]_Calculations (2)" xfId="641"/>
    <cellStyle name="Currency [0]_Calculations II" xfId="642"/>
    <cellStyle name="Currency [0]_Calculations III" xfId="643"/>
    <cellStyle name="Currency [0]_Calculations_1" xfId="644"/>
    <cellStyle name="Currency [0]_CAPEX" xfId="645"/>
    <cellStyle name="Currency [0]_CAPEX94" xfId="646"/>
    <cellStyle name="Currency [0]_CapInt" xfId="647"/>
    <cellStyle name="Currency [0]_Cardig GHS" xfId="648"/>
    <cellStyle name="Currency [0]_Cardig GHS_BasePowerModel-2-7-00" xfId="649"/>
    <cellStyle name="Currency [0]_Cash Flows" xfId="650"/>
    <cellStyle name="Currency [0]_Cashflow" xfId="651"/>
    <cellStyle name="Currency [0]_CBU BOX CHART V PLAN" xfId="652"/>
    <cellStyle name="Currency [0]_CCA" xfId="653"/>
    <cellStyle name="Currency [0]_CCOCPX" xfId="654"/>
    <cellStyle name="Currency [0]_CFMODEL" xfId="655"/>
    <cellStyle name="Currency [0]_CFTEST49" xfId="656"/>
    <cellStyle name="Currency [0]_CHANGES.XLS" xfId="657"/>
    <cellStyle name="Currency [0]_Charts" xfId="658"/>
    <cellStyle name="Currency [0]_Comm File" xfId="659"/>
    <cellStyle name="Currency [0]_coperdefault" xfId="660"/>
    <cellStyle name="Currency [0]_Corp method" xfId="661"/>
    <cellStyle name="Currency [0]_Cost Code" xfId="662"/>
    <cellStyle name="Currency [0]_CTCUR" xfId="663"/>
    <cellStyle name="Currency [0]_CUMPLTCH" xfId="664"/>
    <cellStyle name="Currency [0]_Curve_Economics" xfId="665"/>
    <cellStyle name="Currency [0]_DEFAULT" xfId="666"/>
    <cellStyle name="Currency [0]_DeskCurves" xfId="667"/>
    <cellStyle name="Currency [0]_dimon" xfId="668"/>
    <cellStyle name="Currency [0]_dimon_1" xfId="669"/>
    <cellStyle name="Currency [0]_dimon_2" xfId="670"/>
    <cellStyle name="Currency [0]_Dowell C1b" xfId="671"/>
    <cellStyle name="Currency [0]_Dowell-C1a" xfId="672"/>
    <cellStyle name="Currency [0]_E&amp;ONW1" xfId="673"/>
    <cellStyle name="Currency [0]_E&amp;ONW2" xfId="674"/>
    <cellStyle name="Currency [0]_E&amp;OOCPX" xfId="675"/>
    <cellStyle name="Currency [0]_emserdefault" xfId="676"/>
    <cellStyle name="Currency [0]_EVER1" xfId="677"/>
    <cellStyle name="Currency [0]_F&amp;COCPX" xfId="678"/>
    <cellStyle name="Currency [0]_FEBRUARY" xfId="679"/>
    <cellStyle name="Currency [0]_FF" xfId="680"/>
    <cellStyle name="Currency [0]_FP 20 A (1)" xfId="681"/>
    <cellStyle name="Currency [0]_FP 20 A (2)" xfId="682"/>
    <cellStyle name="Currency [0]_FP-20 (App. E)" xfId="683"/>
    <cellStyle name="Currency [0]_FP-20 (App.A) " xfId="684"/>
    <cellStyle name="Currency [0]_FP-20 (App.D)" xfId="685"/>
    <cellStyle name="Currency [0]_FP-20(App.B)" xfId="686"/>
    <cellStyle name="Currency [0]_FP-20(C1) (a)" xfId="687"/>
    <cellStyle name="Currency [0]_FP-20(C1) (a) (2)" xfId="688"/>
    <cellStyle name="Currency [0]_FP-20(C1) (b)" xfId="689"/>
    <cellStyle name="Currency [0]_FP-20(C1) (b) " xfId="690"/>
    <cellStyle name="Currency [0]_FP-20(C1) (b) (2)" xfId="691"/>
    <cellStyle name="Currency [0]_GASDATA1" xfId="692"/>
    <cellStyle name="Currency [0]_GASDATA1 (2)" xfId="693"/>
    <cellStyle name="Currency [0]_GCM" xfId="694"/>
    <cellStyle name="Currency [0]_GenAssum" xfId="695"/>
    <cellStyle name="Currency [0]_GenMod" xfId="696"/>
    <cellStyle name="Currency [0]_GP C1a" xfId="697"/>
    <cellStyle name="Currency [0]_GP C1b" xfId="698"/>
    <cellStyle name="Currency [0]_GP_EI_3" xfId="699"/>
    <cellStyle name="Currency [0]_GQ C1A" xfId="700"/>
    <cellStyle name="Currency [0]_GQ C1B" xfId="701"/>
    <cellStyle name="Currency [0]_H" xfId="702"/>
    <cellStyle name="Currency [0]_Inputs" xfId="703"/>
    <cellStyle name="Currency [0]_Int. Data Table" xfId="704"/>
    <cellStyle name="Currency [0]_IPM C1b" xfId="705"/>
    <cellStyle name="Currency [0]_IPMC1a" xfId="706"/>
    <cellStyle name="Currency [0]_IPP" xfId="707"/>
    <cellStyle name="Currency [0]_IS-Hold" xfId="708"/>
    <cellStyle name="Currency [0]_ITOCPX" xfId="709"/>
    <cellStyle name="Currency [0]_jancf" xfId="710"/>
    <cellStyle name="Currency [0]_JUNMTH55" xfId="711"/>
    <cellStyle name="Currency [0]_JUNMTH57" xfId="712"/>
    <cellStyle name="Currency [0]_JUNYTD55" xfId="713"/>
    <cellStyle name="Currency [0]_JUNYTD57" xfId="714"/>
    <cellStyle name="Currency [0]_laroux" xfId="715"/>
    <cellStyle name="Currency [0]_laroux_1" xfId="716"/>
    <cellStyle name="Currency [0]_laroux_1995" xfId="717"/>
    <cellStyle name="Currency [0]_laroux_1_dimon" xfId="718"/>
    <cellStyle name="Currency [0]_laroux_1_dimon_1" xfId="719"/>
    <cellStyle name="Currency [0]_laroux_1_dimon_2" xfId="720"/>
    <cellStyle name="Currency [0]_laroux_1_dimon_3" xfId="721"/>
    <cellStyle name="Currency [0]_laroux_1_dimon_3_BasePowerModel-2-7-00" xfId="722"/>
    <cellStyle name="Currency [0]_laroux_1_laroux" xfId="723"/>
    <cellStyle name="Currency [0]_laroux_1_laroux_1" xfId="724"/>
    <cellStyle name="Currency [0]_laroux_1_laroux_dimon" xfId="725"/>
    <cellStyle name="Currency [0]_laroux_1_Locas" xfId="726"/>
    <cellStyle name="Currency [0]_laroux_1_pldt" xfId="727"/>
    <cellStyle name="Currency [0]_laroux_1_PLDT_dimon" xfId="728"/>
    <cellStyle name="Currency [0]_laroux_1_VERA" xfId="729"/>
    <cellStyle name="Currency [0]_laroux_1_VERA_1" xfId="730"/>
    <cellStyle name="Currency [0]_laroux_1_VIRUS-EDY" xfId="731"/>
    <cellStyle name="Currency [0]_laroux_2" xfId="732"/>
    <cellStyle name="Currency [0]_laroux_2_dimon" xfId="733"/>
    <cellStyle name="Currency [0]_laroux_2_dimon_1" xfId="734"/>
    <cellStyle name="Currency [0]_laroux_2_dimon_1_BasePowerModel-2-7-00" xfId="735"/>
    <cellStyle name="Currency [0]_laroux_2_dimon_2" xfId="736"/>
    <cellStyle name="Currency [0]_laroux_2_dimon_3" xfId="737"/>
    <cellStyle name="Currency [0]_laroux_2_laroux" xfId="738"/>
    <cellStyle name="Currency [0]_laroux_2_laroux_BasePowerModel-2-7-00" xfId="739"/>
    <cellStyle name="Currency [0]_laroux_2_laroux_dimon" xfId="740"/>
    <cellStyle name="Currency [0]_laroux_2_laroux_dimon_BasePowerModel-2-7-00" xfId="741"/>
    <cellStyle name="Currency [0]_laroux_2_Locas" xfId="742"/>
    <cellStyle name="Currency [0]_laroux_2_Locas_BasePowerModel-2-7-00" xfId="743"/>
    <cellStyle name="Currency [0]_laroux_2_pldt" xfId="744"/>
    <cellStyle name="Currency [0]_laroux_2_PLDT_dimon" xfId="745"/>
    <cellStyle name="Currency [0]_laroux_2_PLDT_dimon_BasePowerModel-2-7-00" xfId="746"/>
    <cellStyle name="Currency [0]_laroux_2_VIRUS-EDY" xfId="747"/>
    <cellStyle name="Currency [0]_laroux_2_VIRUS-EDY_BasePowerModel-2-7-00" xfId="748"/>
    <cellStyle name="Currency [0]_laroux_3" xfId="749"/>
    <cellStyle name="Currency [0]_laroux_3_dimon" xfId="750"/>
    <cellStyle name="Currency [0]_laroux_3_dimon_1" xfId="751"/>
    <cellStyle name="Currency [0]_laroux_3_dimon_2" xfId="752"/>
    <cellStyle name="Currency [0]_laroux_3_dimon_3" xfId="753"/>
    <cellStyle name="Currency [0]_laroux_3_dimon_3_BasePowerModel-2-7-00" xfId="754"/>
    <cellStyle name="Currency [0]_laroux_4" xfId="755"/>
    <cellStyle name="Currency [0]_laroux_4_dimon" xfId="756"/>
    <cellStyle name="Currency [0]_laroux_4_dimon_1" xfId="757"/>
    <cellStyle name="Currency [0]_laroux_4_dimon_1_BasePowerModel-2-7-00" xfId="758"/>
    <cellStyle name="Currency [0]_laroux_5" xfId="759"/>
    <cellStyle name="Currency [0]_laroux_6" xfId="760"/>
    <cellStyle name="Currency [0]_laroux_7" xfId="761"/>
    <cellStyle name="Currency [0]_laroux_dimon" xfId="762"/>
    <cellStyle name="Currency [0]_laroux_dimon_1" xfId="763"/>
    <cellStyle name="Currency [0]_laroux_dimon_2" xfId="764"/>
    <cellStyle name="Currency [0]_laroux_dimon_2_BasePowerModel-2-7-00" xfId="765"/>
    <cellStyle name="Currency [0]_laroux_dimon_3" xfId="766"/>
    <cellStyle name="Currency [0]_laroux_laroux" xfId="767"/>
    <cellStyle name="Currency [0]_laroux_laroux_1" xfId="768"/>
    <cellStyle name="Currency [0]_laroux_laroux_1_dimon" xfId="769"/>
    <cellStyle name="Currency [0]_laroux_laroux_BasePowerModel-2-7-00" xfId="770"/>
    <cellStyle name="Currency [0]_laroux_laroux_dimon" xfId="771"/>
    <cellStyle name="Currency [0]_laroux_laroux_dimon_BasePowerModel-2-7-00" xfId="772"/>
    <cellStyle name="Currency [0]_laroux_Locas" xfId="773"/>
    <cellStyle name="Currency [0]_laroux_MATERAL2" xfId="774"/>
    <cellStyle name="Currency [0]_laroux_MATERAL2_dimon" xfId="775"/>
    <cellStyle name="Currency [0]_laroux_MATERAL2_dimon_1" xfId="776"/>
    <cellStyle name="Currency [0]_laroux_MATERAL2_dimon_1_BasePowerModel-2-7-00" xfId="777"/>
    <cellStyle name="Currency [0]_laroux_MATERAL2_laroux" xfId="778"/>
    <cellStyle name="Currency [0]_laroux_MATERAL2_laroux_BasePowerModel-2-7-00" xfId="779"/>
    <cellStyle name="Currency [0]_laroux_MATERAL2_laroux_dimon" xfId="780"/>
    <cellStyle name="Currency [0]_laroux_MATERAL2_laroux_dimon_BasePowerModel-2-7-00" xfId="781"/>
    <cellStyle name="Currency [0]_laroux_MATERAL2_pldt" xfId="782"/>
    <cellStyle name="Currency [0]_laroux_MATERAL2_VERA" xfId="783"/>
    <cellStyle name="Currency [0]_laroux_MATERAL2_VERA_BasePowerModel-2-7-00" xfId="784"/>
    <cellStyle name="Currency [0]_laroux_MATERAL2_VIRUS-EDY" xfId="785"/>
    <cellStyle name="Currency [0]_laroux_MATERAL2_VIRUS-EDY_BasePowerModel-2-7-00" xfId="786"/>
    <cellStyle name="Currency [0]_laroux_mud plant bolted" xfId="787"/>
    <cellStyle name="Currency [0]_laroux_mud plant bolted_dimon" xfId="788"/>
    <cellStyle name="Currency [0]_laroux_mud plant bolted_dimon_1" xfId="789"/>
    <cellStyle name="Currency [0]_laroux_pldt" xfId="790"/>
    <cellStyle name="Currency [0]_laroux_pldt_1" xfId="791"/>
    <cellStyle name="Currency [0]_laroux_VERA" xfId="792"/>
    <cellStyle name="Currency [0]_laroux_VERA_1" xfId="793"/>
    <cellStyle name="Currency [0]_laroux_VIRUS-EDY" xfId="794"/>
    <cellStyle name="Currency [0]_List" xfId="795"/>
    <cellStyle name="Currency [0]_MATERAL2" xfId="796"/>
    <cellStyle name="Currency [0]_MATERAL2_dimon" xfId="797"/>
    <cellStyle name="Currency [0]_MATERAL2_dimon_1" xfId="798"/>
    <cellStyle name="Currency [0]_MKGOCPX" xfId="799"/>
    <cellStyle name="Currency [0]_MOBCPX" xfId="800"/>
    <cellStyle name="Currency [0]_Module1" xfId="801"/>
    <cellStyle name="Currency [0]_mud plant bolted" xfId="802"/>
    <cellStyle name="Currency [0]_mud plant bolted_dimon" xfId="803"/>
    <cellStyle name="Currency [0]_mud plant bolted_dimon_1" xfId="804"/>
    <cellStyle name="Currency [0]_mud plant bolted_dimon_1_BasePowerModel-2-7-00" xfId="805"/>
    <cellStyle name="Currency [0]_mud plant bolted_laroux" xfId="806"/>
    <cellStyle name="Currency [0]_mud plant bolted_laroux_BasePowerModel-2-7-00" xfId="807"/>
    <cellStyle name="Currency [0]_mud plant bolted_laroux_dimon" xfId="808"/>
    <cellStyle name="Currency [0]_mud plant bolted_laroux_dimon_BasePowerModel-2-7-00" xfId="809"/>
    <cellStyle name="Currency [0]_mud plant bolted_pldt" xfId="810"/>
    <cellStyle name="Currency [0]_mud plant bolted_VERA" xfId="811"/>
    <cellStyle name="Currency [0]_mud plant bolted_VERA_BasePowerModel-2-7-00" xfId="812"/>
    <cellStyle name="Currency [0]_mud plant bolted_VIRUS-EDY" xfId="813"/>
    <cellStyle name="Currency [0]_mud plant bolted_VIRUS-EDY_BasePowerModel-2-7-00" xfId="814"/>
    <cellStyle name="Currency [0]_NA WITHOUT GOV'T &amp; PNX" xfId="815"/>
    <cellStyle name="Currency [0]_NAOBU10" xfId="816"/>
    <cellStyle name="Currency [0]_NAT ACCT" xfId="817"/>
    <cellStyle name="Currency [0]_NSACTUAL.XLS" xfId="818"/>
    <cellStyle name="Currency [0]_NX00" xfId="819"/>
    <cellStyle name="Currency [0]_Odner" xfId="820"/>
    <cellStyle name="Currency [0]_Odner (2)" xfId="821"/>
    <cellStyle name="Currency [0]_Odner (3)" xfId="822"/>
    <cellStyle name="Currency [0]_OFFDATA1" xfId="823"/>
    <cellStyle name="Currency [0]_OFFDATA1 (2)" xfId="824"/>
    <cellStyle name="Currency [0]_Operations" xfId="825"/>
    <cellStyle name="Currency [0]_opsmacro" xfId="826"/>
    <cellStyle name="Currency [0]_OSMOCPX" xfId="827"/>
    <cellStyle name="Currency [0]_Other Months" xfId="828"/>
    <cellStyle name="Currency [0]_Other Months_BasePowerModel-2-7-00" xfId="829"/>
    <cellStyle name="Currency [0]_Outlook" xfId="830"/>
    <cellStyle name="Currency [0]_pbdefault" xfId="831"/>
    <cellStyle name="Currency [0]_percentages" xfId="832"/>
    <cellStyle name="Currency [0]_PERSONAL" xfId="833"/>
    <cellStyle name="Currency [0]_PERSONAL_BasePowerModel-2-7-00" xfId="834"/>
    <cellStyle name="Currency [0]_PGMKOCPX" xfId="835"/>
    <cellStyle name="Currency [0]_PGNW1" xfId="836"/>
    <cellStyle name="Currency [0]_PGNW2" xfId="837"/>
    <cellStyle name="Currency [0]_PGNWOCPX" xfId="838"/>
    <cellStyle name="Currency [0]_Pink" xfId="839"/>
    <cellStyle name="Currency [0]_Pink_BasePowerModel-2-7-00" xfId="840"/>
    <cellStyle name="Currency [0]_PKDATA1" xfId="841"/>
    <cellStyle name="Currency [0]_PKDATA1 (2)" xfId="842"/>
    <cellStyle name="Currency [0]_Plan" xfId="843"/>
    <cellStyle name="Currency [0]_PLANT" xfId="844"/>
    <cellStyle name="Currency [0]_PLDT" xfId="845"/>
    <cellStyle name="Currency [0]_pldt_1" xfId="846"/>
    <cellStyle name="Currency [0]_PLDT_1_dimon" xfId="847"/>
    <cellStyle name="Currency [0]_pldt_1_dimon_1" xfId="848"/>
    <cellStyle name="Currency [0]_pldt_1_dimon_1_BasePowerModel-2-7-00" xfId="849"/>
    <cellStyle name="Currency [0]_pldt_2" xfId="850"/>
    <cellStyle name="Currency [0]_pldt_Calculations" xfId="851"/>
    <cellStyle name="Currency [0]_PLDT_dimon" xfId="852"/>
    <cellStyle name="Currency [0]_pldt_dimon_1" xfId="853"/>
    <cellStyle name="Currency [0]_priccurv" xfId="854"/>
    <cellStyle name="Currency [0]_PriceCurve" xfId="855"/>
    <cellStyle name="Currency [0]_PriceCurve_1" xfId="856"/>
    <cellStyle name="Currency [0]_PROCDS&amp;G" xfId="857"/>
    <cellStyle name="Currency [0]_PROFILE4" xfId="858"/>
    <cellStyle name="Currency [0]_Projects" xfId="859"/>
    <cellStyle name="Currency [0]_Quarter End Months" xfId="860"/>
    <cellStyle name="Currency [0]_Quarter End Months_BasePowerModel-2-7-00" xfId="861"/>
    <cellStyle name="Currency [0]_r1" xfId="862"/>
    <cellStyle name="Currency [0]_RFI" xfId="863"/>
    <cellStyle name="Currency [0]_RFI_1" xfId="864"/>
    <cellStyle name="Currency [0]_RFI_BasePowerModel-2-7-00" xfId="865"/>
    <cellStyle name="Currency [0]_Sales Order" xfId="866"/>
    <cellStyle name="Currency [0]_SATOCPX" xfId="867"/>
    <cellStyle name="Currency [0]_ScreeningModel" xfId="868"/>
    <cellStyle name="Currency [0]_SELECT" xfId="869"/>
    <cellStyle name="Currency [0]_SHEET" xfId="870"/>
    <cellStyle name="Currency [0]_Sheet1" xfId="871"/>
    <cellStyle name="Currency [0]_Sheet1 (2)" xfId="872"/>
    <cellStyle name="Currency [0]_Sheet1 (2)_BasePowerModel-2-7-00" xfId="873"/>
    <cellStyle name="Currency [0]_Sheet1_dimon" xfId="874"/>
    <cellStyle name="Currency [0]_Sheet1_dimon_BasePowerModel-2-7-00" xfId="875"/>
    <cellStyle name="Currency [0]_SHENREPT" xfId="876"/>
    <cellStyle name="Currency [0]_Snr. CO" xfId="877"/>
    <cellStyle name="Currency [0]_sprint contr" xfId="878"/>
    <cellStyle name="Currency [0]_Subcont File" xfId="879"/>
    <cellStyle name="Currency [0]_SUMMARY" xfId="880"/>
    <cellStyle name="Currency [0]_Summary Info" xfId="881"/>
    <cellStyle name="Currency [0]_SUMPAGE" xfId="882"/>
    <cellStyle name="Currency [0]_Template" xfId="883"/>
    <cellStyle name="Currency [0]_TMSNW1" xfId="884"/>
    <cellStyle name="Currency [0]_TMSNW2" xfId="885"/>
    <cellStyle name="Currency [0]_TMSOCPX" xfId="886"/>
    <cellStyle name="Currency [0]_TOTAL MTH" xfId="887"/>
    <cellStyle name="Currency [0]_TOTAL YTD" xfId="888"/>
    <cellStyle name="Currency [0]_TRANSDSC.XLS" xfId="889"/>
    <cellStyle name="Currency [0]_TRANSFXA.XLS" xfId="890"/>
    <cellStyle name="Currency [0]_TRANSFXA.XLS_1" xfId="891"/>
    <cellStyle name="Currency [0]_TRANSIME.XLS" xfId="892"/>
    <cellStyle name="Currency [0]_TRANSIME.XLS_TRANSDSC.XLS" xfId="893"/>
    <cellStyle name="Currency [0]_TRANSIME.XLS_TRANSFXA.XLS" xfId="894"/>
    <cellStyle name="Currency [0]_VERA" xfId="895"/>
    <cellStyle name="Currency [0]_VIRUS-EDY" xfId="896"/>
    <cellStyle name="Currency [0]_VIRUS-EDY_1" xfId="897"/>
    <cellStyle name="Currency [0]_VIRUS-EDY_BasePowerModel-2-7-00" xfId="898"/>
    <cellStyle name="Currency [0]_White" xfId="899"/>
    <cellStyle name="Currency [0]_White_BasePowerModel-2-7-00" xfId="900"/>
    <cellStyle name="Currency [0]_WO Var. &amp; Tot. Exp." xfId="901"/>
    <cellStyle name="Currency [0]_WSP" xfId="902"/>
    <cellStyle name="Currency [0]_yrcao" xfId="903"/>
    <cellStyle name="Currency [0]_YREND55" xfId="904"/>
    <cellStyle name="Currency [0]_YREND57" xfId="905"/>
    <cellStyle name="Currency [0]_YTDCUR" xfId="906"/>
    <cellStyle name="Currency_12matrix" xfId="907"/>
    <cellStyle name="Currency_1995" xfId="908"/>
    <cellStyle name="Currency_A" xfId="909"/>
    <cellStyle name="Currency_A_dimon" xfId="910"/>
    <cellStyle name="Currency_A_dimon_1" xfId="911"/>
    <cellStyle name="Currency_ACTUAL" xfId="912"/>
    <cellStyle name="Currency_ACTUAL NA -OBU" xfId="913"/>
    <cellStyle name="Currency_Actual vs." xfId="914"/>
    <cellStyle name="Currency_algasdefault" xfId="915"/>
    <cellStyle name="Currency_algasdefault_1" xfId="916"/>
    <cellStyle name="Currency_Alternative1" xfId="917"/>
    <cellStyle name="Currency_Alternative1_1" xfId="918"/>
    <cellStyle name="Currency_App E" xfId="919"/>
    <cellStyle name="Currency_Apr" xfId="920"/>
    <cellStyle name="Currency_Arapahoe" xfId="921"/>
    <cellStyle name="Currency_Assumptions" xfId="922"/>
    <cellStyle name="Currency_Assumptions_dimon" xfId="923"/>
    <cellStyle name="Currency_Assumptions_summary" xfId="924"/>
    <cellStyle name="Currency_B" xfId="925"/>
    <cellStyle name="Currency_bahiadefault" xfId="926"/>
    <cellStyle name="Currency_bahiadefault_1" xfId="927"/>
    <cellStyle name="Currency_BIGOUT" xfId="928"/>
    <cellStyle name="Currency_Book3" xfId="929"/>
    <cellStyle name="Currency_BOP" xfId="930"/>
    <cellStyle name="Currency_BOPBAL1" xfId="931"/>
    <cellStyle name="Currency_BOPCBU" xfId="932"/>
    <cellStyle name="Currency_BOPCBU (2)" xfId="933"/>
    <cellStyle name="Currency_BOPCBU96" xfId="934"/>
    <cellStyle name="Currency_BSAPPE.XLS" xfId="935"/>
    <cellStyle name="Currency_Calculations" xfId="936"/>
    <cellStyle name="Currency_Calculations (2)" xfId="937"/>
    <cellStyle name="Currency_Calculations II" xfId="938"/>
    <cellStyle name="Currency_Calculations III" xfId="939"/>
    <cellStyle name="Currency_Calculations_1" xfId="940"/>
    <cellStyle name="Currency_CAPEX" xfId="941"/>
    <cellStyle name="Currency_CAPEX94" xfId="942"/>
    <cellStyle name="Currency_CapInt" xfId="943"/>
    <cellStyle name="Currency_Cardig GHS" xfId="944"/>
    <cellStyle name="Currency_Cash Flows" xfId="945"/>
    <cellStyle name="Currency_Cashflow" xfId="946"/>
    <cellStyle name="Currency_CBU BOX CHART V PLAN" xfId="947"/>
    <cellStyle name="Currency_CCA" xfId="948"/>
    <cellStyle name="Currency_CCOCPX" xfId="949"/>
    <cellStyle name="Currency_CFMODEL" xfId="950"/>
    <cellStyle name="Currency_CFtest3" xfId="951"/>
    <cellStyle name="Currency_CFTEST49" xfId="952"/>
    <cellStyle name="Currency_CHANGES.XLS" xfId="953"/>
    <cellStyle name="Currency_Charts" xfId="954"/>
    <cellStyle name="Currency_chase1026" xfId="955"/>
    <cellStyle name="Currency_Comm File" xfId="956"/>
    <cellStyle name="Currency_coperdefault" xfId="957"/>
    <cellStyle name="Currency_coperdefault_1" xfId="958"/>
    <cellStyle name="Currency_Corp method" xfId="959"/>
    <cellStyle name="Currency_Cost Code" xfId="960"/>
    <cellStyle name="Currency_CTCUR" xfId="961"/>
    <cellStyle name="Currency_CUMPLTCH" xfId="962"/>
    <cellStyle name="Currency_Curve_Economics" xfId="963"/>
    <cellStyle name="Currency_DEFAULT" xfId="964"/>
    <cellStyle name="Currency_DeskCurves" xfId="965"/>
    <cellStyle name="Currency_dimon" xfId="966"/>
    <cellStyle name="Currency_dimon_1" xfId="967"/>
    <cellStyle name="Currency_dimon_2" xfId="968"/>
    <cellStyle name="Currency_Dowell C1b" xfId="969"/>
    <cellStyle name="Currency_Dowell-C1a" xfId="970"/>
    <cellStyle name="Currency_E&amp;ONW1" xfId="971"/>
    <cellStyle name="Currency_E&amp;ONW2" xfId="972"/>
    <cellStyle name="Currency_E&amp;OOCPX" xfId="973"/>
    <cellStyle name="Currency_emserdefault" xfId="974"/>
    <cellStyle name="Currency_emserdefault_1" xfId="975"/>
    <cellStyle name="Currency_EVER1" xfId="976"/>
    <cellStyle name="Currency_F&amp;COCPX" xfId="977"/>
    <cellStyle name="Currency_FEBRUARY" xfId="978"/>
    <cellStyle name="Currency_FF" xfId="979"/>
    <cellStyle name="Currency_FP 20 A (1)" xfId="980"/>
    <cellStyle name="Currency_FP 20 A (2)" xfId="981"/>
    <cellStyle name="Currency_FP-20 (App. E)" xfId="982"/>
    <cellStyle name="Currency_FP-20 (App.A) " xfId="983"/>
    <cellStyle name="Currency_FP-20 (App.D)" xfId="984"/>
    <cellStyle name="Currency_FP-20(App.B)" xfId="985"/>
    <cellStyle name="Currency_FP-20(C1) (a)" xfId="986"/>
    <cellStyle name="Currency_FP-20(C1) (a) (2)" xfId="987"/>
    <cellStyle name="Currency_FP-20(C1) (b)" xfId="988"/>
    <cellStyle name="Currency_FP-20(C1) (b) " xfId="989"/>
    <cellStyle name="Currency_FP-20(C1) (b) (2)" xfId="990"/>
    <cellStyle name="Currency_GASDATA1" xfId="991"/>
    <cellStyle name="Currency_GASDATA1 (2)" xfId="992"/>
    <cellStyle name="Currency_GCM" xfId="993"/>
    <cellStyle name="Currency_GenAssum" xfId="994"/>
    <cellStyle name="Currency_GenMod" xfId="995"/>
    <cellStyle name="Currency_GP C1a" xfId="996"/>
    <cellStyle name="Currency_GP C1b" xfId="997"/>
    <cellStyle name="Currency_GP_EI_3" xfId="998"/>
    <cellStyle name="Currency_GQ C1A" xfId="999"/>
    <cellStyle name="Currency_GQ C1B" xfId="1000"/>
    <cellStyle name="Currency_H" xfId="1001"/>
    <cellStyle name="Currency_Inputs" xfId="1002"/>
    <cellStyle name="Currency_Int. Data Table" xfId="1003"/>
    <cellStyle name="Currency_IPM C1b" xfId="1004"/>
    <cellStyle name="Currency_IPMC1a" xfId="1005"/>
    <cellStyle name="Currency_IPP" xfId="1006"/>
    <cellStyle name="Currency_IS-Hold" xfId="1007"/>
    <cellStyle name="Currency_ITOCPX" xfId="1008"/>
    <cellStyle name="Currency_jancf" xfId="1009"/>
    <cellStyle name="Currency_JUNMTH55" xfId="1010"/>
    <cellStyle name="Currency_JUNMTH57" xfId="1011"/>
    <cellStyle name="Currency_JUNYTD55" xfId="1012"/>
    <cellStyle name="Currency_JUNYTD57" xfId="1013"/>
    <cellStyle name="Currency_laroux" xfId="1014"/>
    <cellStyle name="Currency_laroux_1" xfId="1015"/>
    <cellStyle name="Currency_laroux_1995" xfId="1016"/>
    <cellStyle name="Currency_laroux_1_dimon" xfId="1017"/>
    <cellStyle name="Currency_laroux_1_dimon_1" xfId="1018"/>
    <cellStyle name="Currency_laroux_1_dimon_2" xfId="1019"/>
    <cellStyle name="Currency_laroux_1_dimon_3" xfId="1020"/>
    <cellStyle name="Currency_laroux_1_laroux" xfId="1021"/>
    <cellStyle name="Currency_laroux_1_laroux_1" xfId="1022"/>
    <cellStyle name="Currency_laroux_1_laroux_dimon" xfId="1023"/>
    <cellStyle name="Currency_laroux_1_Locas" xfId="1024"/>
    <cellStyle name="Currency_laroux_1_pldt" xfId="1025"/>
    <cellStyle name="Currency_laroux_1_PLDT_dimon" xfId="1026"/>
    <cellStyle name="Currency_laroux_1_VERA" xfId="1027"/>
    <cellStyle name="Currency_laroux_1_VERA_1" xfId="1028"/>
    <cellStyle name="Currency_laroux_1_VIRUS-EDY" xfId="1029"/>
    <cellStyle name="Currency_laroux_2" xfId="1030"/>
    <cellStyle name="Currency_laroux_2_dimon" xfId="1031"/>
    <cellStyle name="Currency_laroux_2_dimon_1" xfId="1032"/>
    <cellStyle name="Currency_laroux_2_dimon_2" xfId="1033"/>
    <cellStyle name="Currency_laroux_2_dimon_3" xfId="1034"/>
    <cellStyle name="Currency_laroux_2_laroux" xfId="1035"/>
    <cellStyle name="Currency_laroux_2_laroux_dimon" xfId="1036"/>
    <cellStyle name="Currency_laroux_2_Locas" xfId="1037"/>
    <cellStyle name="Currency_laroux_2_pldt" xfId="1038"/>
    <cellStyle name="Currency_laroux_2_PLDT_dimon" xfId="1039"/>
    <cellStyle name="Currency_laroux_2_VIRUS-EDY" xfId="1040"/>
    <cellStyle name="Currency_laroux_3" xfId="1041"/>
    <cellStyle name="Currency_laroux_3_dimon" xfId="1042"/>
    <cellStyle name="Currency_laroux_3_dimon_1" xfId="1043"/>
    <cellStyle name="Currency_laroux_3_dimon_2" xfId="1044"/>
    <cellStyle name="Currency_laroux_3_dimon_3" xfId="1045"/>
    <cellStyle name="Currency_laroux_4" xfId="1046"/>
    <cellStyle name="Currency_laroux_4_dimon" xfId="1047"/>
    <cellStyle name="Currency_laroux_4_dimon_1" xfId="1048"/>
    <cellStyle name="Currency_laroux_5" xfId="1049"/>
    <cellStyle name="Currency_laroux_6" xfId="1050"/>
    <cellStyle name="Currency_laroux_7" xfId="1051"/>
    <cellStyle name="Currency_laroux_8" xfId="1052"/>
    <cellStyle name="Currency_laroux_dimon" xfId="1053"/>
    <cellStyle name="Currency_laroux_dimon_1" xfId="1054"/>
    <cellStyle name="Currency_laroux_dimon_2" xfId="1055"/>
    <cellStyle name="Currency_laroux_dimon_3" xfId="1056"/>
    <cellStyle name="Currency_laroux_laroux" xfId="1057"/>
    <cellStyle name="Currency_laroux_laroux_1" xfId="1058"/>
    <cellStyle name="Currency_laroux_laroux_1_dimon" xfId="1059"/>
    <cellStyle name="Currency_laroux_laroux_dimon" xfId="1060"/>
    <cellStyle name="Currency_laroux_Locas" xfId="1061"/>
    <cellStyle name="Currency_laroux_pldt" xfId="1062"/>
    <cellStyle name="Currency_laroux_pldt_1" xfId="1063"/>
    <cellStyle name="Currency_laroux_VERA" xfId="1064"/>
    <cellStyle name="Currency_laroux_VERA_1" xfId="1065"/>
    <cellStyle name="Currency_laroux_VIRUS-EDY" xfId="1066"/>
    <cellStyle name="Currency_List" xfId="1067"/>
    <cellStyle name="Currency_MATERAL2" xfId="1068"/>
    <cellStyle name="Currency_MATERAL2_dimon" xfId="1069"/>
    <cellStyle name="Currency_MATERAL2_dimon_1" xfId="1070"/>
    <cellStyle name="Currency_MKGOCPX" xfId="1071"/>
    <cellStyle name="Currency_MOBCPX" xfId="1072"/>
    <cellStyle name="Currency_Module1" xfId="1073"/>
    <cellStyle name="Currency_mud plant bolted" xfId="1074"/>
    <cellStyle name="Currency_mud plant bolted_dimon" xfId="1075"/>
    <cellStyle name="Currency_mud plant bolted_dimon_1" xfId="1076"/>
    <cellStyle name="Currency_mud plant bolted_PLDT" xfId="1077"/>
    <cellStyle name="Currency_mud plant bolted_VERA" xfId="1078"/>
    <cellStyle name="Currency_mud plant bolted_VERA_1" xfId="1079"/>
    <cellStyle name="Currency_NA WITHOUT GOV'T &amp; PNX" xfId="1080"/>
    <cellStyle name="Currency_NAOBU10" xfId="1081"/>
    <cellStyle name="Currency_NAT ACCT" xfId="1082"/>
    <cellStyle name="Currency_NSACTUAL.XLS" xfId="1083"/>
    <cellStyle name="Currency_NX00" xfId="1084"/>
    <cellStyle name="Currency_Odner" xfId="1085"/>
    <cellStyle name="Currency_Odner (2)" xfId="1086"/>
    <cellStyle name="Currency_Odner (3)" xfId="1087"/>
    <cellStyle name="Currency_OFFDATA1" xfId="1088"/>
    <cellStyle name="Currency_OFFDATA1 (2)" xfId="1089"/>
    <cellStyle name="Currency_Operations" xfId="1090"/>
    <cellStyle name="Currency_opsmacro" xfId="1091"/>
    <cellStyle name="Currency_OSMOCPX" xfId="1092"/>
    <cellStyle name="Currency_Other Months" xfId="1093"/>
    <cellStyle name="Currency_Outlook" xfId="1094"/>
    <cellStyle name="Currency_pbdefault" xfId="1095"/>
    <cellStyle name="Currency_pbdefault_1" xfId="1096"/>
    <cellStyle name="Currency_percentages" xfId="1097"/>
    <cellStyle name="Currency_PERSONAL" xfId="1098"/>
    <cellStyle name="Currency_PGMKOCPX" xfId="1099"/>
    <cellStyle name="Currency_PGNW1" xfId="1100"/>
    <cellStyle name="Currency_PGNW2" xfId="1101"/>
    <cellStyle name="Currency_PGNWOCPX" xfId="1102"/>
    <cellStyle name="Currency_Pink" xfId="1103"/>
    <cellStyle name="Currency_PKDATA1" xfId="1104"/>
    <cellStyle name="Currency_PKDATA1 (2)" xfId="1105"/>
    <cellStyle name="Currency_Plan" xfId="1106"/>
    <cellStyle name="Currency_PLANT" xfId="1107"/>
    <cellStyle name="Currency_PLDT" xfId="1108"/>
    <cellStyle name="Currency_pldt_1" xfId="1109"/>
    <cellStyle name="Currency_PLDT_1_dimon" xfId="1110"/>
    <cellStyle name="Currency_pldt_1_dimon_1" xfId="1111"/>
    <cellStyle name="Currency_pldt_2" xfId="1112"/>
    <cellStyle name="Currency_pldt_Calculations" xfId="1113"/>
    <cellStyle name="Currency_PLDT_dimon" xfId="1114"/>
    <cellStyle name="Currency_pldt_dimon_1" xfId="1115"/>
    <cellStyle name="Currency_priccurv" xfId="1116"/>
    <cellStyle name="Currency_PriceCurve" xfId="1117"/>
    <cellStyle name="Currency_PriceCurve_1" xfId="1118"/>
    <cellStyle name="Currency_PROCDS&amp;G" xfId="1119"/>
    <cellStyle name="Currency_PROFILE4" xfId="1120"/>
    <cellStyle name="Currency_Projects" xfId="1121"/>
    <cellStyle name="Currency_Quarter End Months" xfId="1122"/>
    <cellStyle name="Currency_r1" xfId="1123"/>
    <cellStyle name="Currency_RFI" xfId="1124"/>
    <cellStyle name="Currency_RFI_1" xfId="1125"/>
    <cellStyle name="Currency_Sales Order" xfId="1126"/>
    <cellStyle name="Currency_Salton Sea 4" xfId="1127"/>
    <cellStyle name="Currency_SATOCPX" xfId="1128"/>
    <cellStyle name="Currency_ScreeningModel" xfId="1129"/>
    <cellStyle name="Currency_SELECT" xfId="1130"/>
    <cellStyle name="Currency_SHEET" xfId="1131"/>
    <cellStyle name="Currency_Sheet1" xfId="1132"/>
    <cellStyle name="Currency_Sheet1 (2)" xfId="1133"/>
    <cellStyle name="Currency_Sheet1_dimon" xfId="1134"/>
    <cellStyle name="Currency_SHENREPT" xfId="1135"/>
    <cellStyle name="Currency_Snr. CO" xfId="1136"/>
    <cellStyle name="Currency_sprint contr" xfId="1137"/>
    <cellStyle name="Currency_Subcont File" xfId="1138"/>
    <cellStyle name="Currency_SUMMARY" xfId="1139"/>
    <cellStyle name="Currency_Summary Info" xfId="1140"/>
    <cellStyle name="Currency_SUMPAGE" xfId="1141"/>
    <cellStyle name="Currency_Template" xfId="1142"/>
    <cellStyle name="Currency_TMSNW1" xfId="1143"/>
    <cellStyle name="Currency_TMSNW2" xfId="1144"/>
    <cellStyle name="Currency_TMSOCPX" xfId="1145"/>
    <cellStyle name="Currency_TOTAL MTH" xfId="1146"/>
    <cellStyle name="Currency_TOTAL YTD" xfId="1147"/>
    <cellStyle name="Currency_TRANSDSC.XLS" xfId="1148"/>
    <cellStyle name="Currency_TRANSFXA.XLS" xfId="1149"/>
    <cellStyle name="Currency_TRANSFXA.XLS_1" xfId="1150"/>
    <cellStyle name="Currency_TRANSIME.XLS" xfId="1151"/>
    <cellStyle name="Currency_TRANSIME.XLS_TRANSDSC.XLS" xfId="1152"/>
    <cellStyle name="Currency_TRANSIME.XLS_TRANSFXA.XLS" xfId="1153"/>
    <cellStyle name="Currency_VERA" xfId="1154"/>
    <cellStyle name="Currency_VIRUS-EDY" xfId="1155"/>
    <cellStyle name="Currency_VIRUS-EDY_1" xfId="1156"/>
    <cellStyle name="Currency_White" xfId="1157"/>
    <cellStyle name="Currency_WO Var. &amp; Tot. Exp." xfId="1158"/>
    <cellStyle name="Currency_WSP" xfId="1159"/>
    <cellStyle name="Currency_yrcao" xfId="1160"/>
    <cellStyle name="Currency_YREND55" xfId="1161"/>
    <cellStyle name="Currency_YREND57" xfId="1162"/>
    <cellStyle name="Currency_YTDCUR" xfId="1163"/>
    <cellStyle name="Currency_Yuma CE Strategic" xfId="1164"/>
    <cellStyle name="Date" xfId="1165"/>
    <cellStyle name="Dezimal [0]_Compiling Utility Macros" xfId="1166"/>
    <cellStyle name="Dezimal [0]_FixerSetupDlg" xfId="1167"/>
    <cellStyle name="Dezimal [0]_TemplateInformation" xfId="1168"/>
    <cellStyle name="Dezimal_Compiling Utility Macros" xfId="1169"/>
    <cellStyle name="Dezimal_FixerSetupDlg" xfId="1170"/>
    <cellStyle name="Dezimal_TemplateInformation" xfId="1171"/>
    <cellStyle name="Fixed" xfId="1172"/>
    <cellStyle name="Grey" xfId="1173"/>
    <cellStyle name="HEADER" xfId="1174"/>
    <cellStyle name="Heading 1" xfId="1175"/>
    <cellStyle name="Heading2" xfId="1176"/>
    <cellStyle name="HIGHLIGHT" xfId="1177"/>
    <cellStyle name="Hyperlink_dimon" xfId="1178"/>
    <cellStyle name="Input [yellow]" xfId="1179"/>
    <cellStyle name="no dec" xfId="1180"/>
    <cellStyle name="Normal - Style1" xfId="1181"/>
    <cellStyle name="Normal - Style1_dimon" xfId="1182"/>
    <cellStyle name="Normal_03_06_98 list _ecm deals 030998 excel95" xfId="1183"/>
    <cellStyle name="Normal_12matrix" xfId="1184"/>
    <cellStyle name="Normal_20196" xfId="1185"/>
    <cellStyle name="Normal_4018fin" xfId="1186"/>
    <cellStyle name="Normal_4021fin" xfId="1187"/>
    <cellStyle name="Normal_95CHART" xfId="1188"/>
    <cellStyle name="Normal_A" xfId="1189"/>
    <cellStyle name="Normal_A (2)" xfId="1190"/>
    <cellStyle name="Normal_A_dimon" xfId="1191"/>
    <cellStyle name="Normal_A_dimon_1" xfId="1192"/>
    <cellStyle name="Normal_A_PriceCurve" xfId="1193"/>
    <cellStyle name="Normal_A_VERA" xfId="1194"/>
    <cellStyle name="Normal_ACTUAL" xfId="1195"/>
    <cellStyle name="Normal_ACTUAL NA -OBU" xfId="1196"/>
    <cellStyle name="Normal_Actual vs." xfId="1197"/>
    <cellStyle name="Normal_ACTUAL_1" xfId="1198"/>
    <cellStyle name="Normal_ACTUAL_NA WITHOUT GOV'T &amp; PNX" xfId="1199"/>
    <cellStyle name="Normal_algasdefault" xfId="1200"/>
    <cellStyle name="Normal_algasdefault_1" xfId="1201"/>
    <cellStyle name="Normal_Alternative1" xfId="1202"/>
    <cellStyle name="Normal_Alternative1_1" xfId="1203"/>
    <cellStyle name="Normal_AOPS" xfId="1204"/>
    <cellStyle name="Normal_App E" xfId="1205"/>
    <cellStyle name="Normal_APR" xfId="1206"/>
    <cellStyle name="Normal_APR_laroux" xfId="1207"/>
    <cellStyle name="Normal_Apr_pldt" xfId="1208"/>
    <cellStyle name="Normal_Arapahoe" xfId="1209"/>
    <cellStyle name="Normal_Assumptions" xfId="1210"/>
    <cellStyle name="Normal_Assumptions_dimon" xfId="1211"/>
    <cellStyle name="Normal_Assumptions_summary" xfId="1212"/>
    <cellStyle name="Normal_B" xfId="1213"/>
    <cellStyle name="Normal_bahiadefault" xfId="1214"/>
    <cellStyle name="Normal_bahiadefault_1" xfId="1215"/>
    <cellStyle name="Normal_BIGOUT" xfId="1216"/>
    <cellStyle name="Normal_Book Depr" xfId="1217"/>
    <cellStyle name="Normal_Book3" xfId="1218"/>
    <cellStyle name="Normal_Book3_dimon" xfId="1219"/>
    <cellStyle name="Normal_BOP" xfId="1220"/>
    <cellStyle name="Normal_BOPBAL1" xfId="1221"/>
    <cellStyle name="Normal_BOPCBU" xfId="1222"/>
    <cellStyle name="Normal_BOPCBU (2)" xfId="1223"/>
    <cellStyle name="Normal_BOPCBU96" xfId="1224"/>
    <cellStyle name="Normal_BREPAIR" xfId="1225"/>
    <cellStyle name="Normal_BSAPPE.XLS" xfId="1226"/>
    <cellStyle name="Normal_BUDGET" xfId="1227"/>
    <cellStyle name="Normal_C-Cap intensity" xfId="1228"/>
    <cellStyle name="Normal_C-Capex%rev" xfId="1229"/>
    <cellStyle name="Normal_C-Line per Staff" xfId="1230"/>
    <cellStyle name="Normal_C-lines distribution" xfId="1231"/>
    <cellStyle name="Normal_C-Orig PLDT lines" xfId="1232"/>
    <cellStyle name="Normal_C-Ret on Rev" xfId="1233"/>
    <cellStyle name="Normal_C-ROACE" xfId="1234"/>
    <cellStyle name="Normal_Calculations" xfId="1235"/>
    <cellStyle name="Normal_Calculations (2)" xfId="1236"/>
    <cellStyle name="Normal_Calculations II" xfId="1237"/>
    <cellStyle name="Normal_Calculations II_1" xfId="1238"/>
    <cellStyle name="Normal_Calculations III" xfId="1239"/>
    <cellStyle name="Normal_Calculations_1" xfId="1240"/>
    <cellStyle name="Normal_Calculations_2" xfId="1241"/>
    <cellStyle name="Normal_Capex" xfId="1242"/>
    <cellStyle name="Normal_Capex per line" xfId="1243"/>
    <cellStyle name="Normal_Capex%rev" xfId="1244"/>
    <cellStyle name="Normal_CAPEX2" xfId="1245"/>
    <cellStyle name="Normal_CAPEX94" xfId="1246"/>
    <cellStyle name="Normal_CAPEX_dimon" xfId="1247"/>
    <cellStyle name="Normal_CAPEX_VERA" xfId="1248"/>
    <cellStyle name="Normal_CAPEXPWI.XLS" xfId="1249"/>
    <cellStyle name="Normal_CAPEXPWO.XLS" xfId="1250"/>
    <cellStyle name="Normal_CapInt" xfId="1251"/>
    <cellStyle name="Normal_Cardig GHS" xfId="1252"/>
    <cellStyle name="Normal_Cash Flows" xfId="1253"/>
    <cellStyle name="Normal_Cashflow" xfId="1254"/>
    <cellStyle name="Normal_CBU BOX CHART V PLAN" xfId="1255"/>
    <cellStyle name="Normal_CBU BOX CHART V PLAN_1" xfId="1256"/>
    <cellStyle name="Normal_CCOCPX" xfId="1257"/>
    <cellStyle name="Normal_CEL-C-CO.XLS" xfId="1258"/>
    <cellStyle name="Normal_Certs Q2" xfId="1259"/>
    <cellStyle name="Normal_Certs Q2 (2)" xfId="1260"/>
    <cellStyle name="Normal_cf0402_ndf" xfId="1261"/>
    <cellStyle name="Normal_CFMACROS.XLM" xfId="1262"/>
    <cellStyle name="Normal_CFMODEL" xfId="1263"/>
    <cellStyle name="Normal_CFMODEL.XLS" xfId="1264"/>
    <cellStyle name="Normal_CFTEST49" xfId="1265"/>
    <cellStyle name="Normal_CHANGES.XLS" xfId="1266"/>
    <cellStyle name="Normal_CHANGES.XLS_1" xfId="1267"/>
    <cellStyle name="Normal_chase1026" xfId="1268"/>
    <cellStyle name="Normal_ChgLoan" xfId="1269"/>
    <cellStyle name="Normal_Cht-Capex per line" xfId="1270"/>
    <cellStyle name="Normal_Cht-Cum Real Opr Cf" xfId="1271"/>
    <cellStyle name="Normal_Cht-Dep%Rev" xfId="1272"/>
    <cellStyle name="Normal_Cht-Real Opr Cf" xfId="1273"/>
    <cellStyle name="Normal_Cht-Rev dist" xfId="1274"/>
    <cellStyle name="Normal_Cht-Rev p line" xfId="1275"/>
    <cellStyle name="Normal_Cht-Rev per Staff" xfId="1276"/>
    <cellStyle name="Normal_Cht-Staff cost%revenue" xfId="1277"/>
    <cellStyle name="Normal_Co-wide Monthly" xfId="1278"/>
    <cellStyle name="Normal_Co-wide Monthly_dimon" xfId="1279"/>
    <cellStyle name="Normal_Code" xfId="1280"/>
    <cellStyle name="Normal_COMOTH" xfId="1281"/>
    <cellStyle name="Normal_coperdefault" xfId="1282"/>
    <cellStyle name="Normal_coperdefault_1" xfId="1283"/>
    <cellStyle name="Normal_Corp method" xfId="1284"/>
    <cellStyle name="Normal_COSO Capex" xfId="1285"/>
    <cellStyle name="Normal_Cost Code" xfId="1286"/>
    <cellStyle name="Normal_CROCF" xfId="1287"/>
    <cellStyle name="Normal_CTCUR" xfId="1288"/>
    <cellStyle name="Normal_Cum Real Opr Cf" xfId="1289"/>
    <cellStyle name="Normal_CUMPLTCH" xfId="1290"/>
    <cellStyle name="Normal_CurrencySKorea" xfId="1291"/>
    <cellStyle name="Normal_Curve_Economics" xfId="1292"/>
    <cellStyle name="Normal_Curve_Economics_1" xfId="1293"/>
    <cellStyle name="Normal_DAS Imperial 12-24-98 5PM" xfId="1294"/>
    <cellStyle name="Normal_DEFAULT" xfId="1295"/>
    <cellStyle name="Normal_Demand Fcst." xfId="1296"/>
    <cellStyle name="Normal_Dep%Rev" xfId="1297"/>
    <cellStyle name="Normal_Depletion" xfId="1298"/>
    <cellStyle name="Normal_DeskCurves" xfId="1299"/>
    <cellStyle name="Normal_dimon" xfId="1300"/>
    <cellStyle name="Normal_dimon_1" xfId="1301"/>
    <cellStyle name="Normal_dimon_2" xfId="1302"/>
    <cellStyle name="Normal_dimon_3" xfId="1303"/>
    <cellStyle name="Normal_dimon_4" xfId="1304"/>
    <cellStyle name="Normal_DIV" xfId="1305"/>
    <cellStyle name="Normal_Dowell C1b" xfId="1306"/>
    <cellStyle name="Normal_Dowell-C1a" xfId="1307"/>
    <cellStyle name="Normal_DRAFT Order Summary" xfId="1308"/>
    <cellStyle name="Normal_Dummy1" xfId="1309"/>
    <cellStyle name="Normal_E&amp;ONW1" xfId="1310"/>
    <cellStyle name="Normal_E&amp;ONW2" xfId="1311"/>
    <cellStyle name="Normal_E&amp;OOCPX" xfId="1312"/>
    <cellStyle name="Normal_Effective Tax Rate" xfId="1313"/>
    <cellStyle name="Normal_emserdefault" xfId="1314"/>
    <cellStyle name="Normal_emserdefault_1" xfId="1315"/>
    <cellStyle name="Normal_EPS" xfId="1316"/>
    <cellStyle name="Normal_EQCON" xfId="1317"/>
    <cellStyle name="Normal_EVER1" xfId="1318"/>
    <cellStyle name="Normal_export 61898" xfId="1319"/>
    <cellStyle name="Normal_export deals 050898" xfId="1320"/>
    <cellStyle name="Normal_EXTEMP1" xfId="1321"/>
    <cellStyle name="Normal_F&amp;COCPX" xfId="1322"/>
    <cellStyle name="Normal_FEBRUARY" xfId="1323"/>
    <cellStyle name="Normal_FF" xfId="1324"/>
    <cellStyle name="Normal_FP 20 A (1)" xfId="1325"/>
    <cellStyle name="Normal_FP 20 A (2)" xfId="1326"/>
    <cellStyle name="Normal_FP-20 (App. E)" xfId="1327"/>
    <cellStyle name="Normal_FP-20 (App.A) " xfId="1328"/>
    <cellStyle name="Normal_FP-20 (App.A) _1" xfId="1329"/>
    <cellStyle name="Normal_FP-20(C1) (a)" xfId="1330"/>
    <cellStyle name="Normal_FP-20(C1) (a) (2)" xfId="1331"/>
    <cellStyle name="Normal_FP-20(C1) (a)_1" xfId="1332"/>
    <cellStyle name="Normal_FP-20(C1) (b)" xfId="1333"/>
    <cellStyle name="Normal_FP-20(C1) (b) " xfId="1334"/>
    <cellStyle name="Normal_FP-20(C1) (b) (2)" xfId="1335"/>
    <cellStyle name="Normal_FP-20(C1) (e)" xfId="1336"/>
    <cellStyle name="Normal_FP20_C1A" xfId="1337"/>
    <cellStyle name="Normal_FP20_C1B" xfId="1338"/>
    <cellStyle name="Normal_GASDATA1" xfId="1339"/>
    <cellStyle name="Normal_GASDATA1 (2)" xfId="1340"/>
    <cellStyle name="Normal_GASDATA1_1" xfId="1341"/>
    <cellStyle name="Normal_GCM" xfId="1342"/>
    <cellStyle name="Normal_GE03" xfId="1343"/>
    <cellStyle name="Normal_GE04" xfId="1344"/>
    <cellStyle name="Normal_GenAssum" xfId="1345"/>
    <cellStyle name="Normal_GenMod" xfId="1346"/>
    <cellStyle name="Normal_GP C1a" xfId="1347"/>
    <cellStyle name="Normal_GP C1b" xfId="1348"/>
    <cellStyle name="Normal_GP_EI_3" xfId="1349"/>
    <cellStyle name="Normal_GQ C1A" xfId="1350"/>
    <cellStyle name="Normal_GQ C1B" xfId="1351"/>
    <cellStyle name="Normal_H" xfId="1352"/>
    <cellStyle name="Normal_HC" xfId="1353"/>
    <cellStyle name="Normal_Igobox" xfId="1354"/>
    <cellStyle name="Normal_Igobox_1" xfId="1355"/>
    <cellStyle name="Normal_Igobox_2" xfId="1356"/>
    <cellStyle name="Normal_Igobox_Imacros" xfId="1357"/>
    <cellStyle name="Normal_Igobox_IPP" xfId="1358"/>
    <cellStyle name="Normal_Igobox_Iprintbox" xfId="1359"/>
    <cellStyle name="Normal_Imacros" xfId="1360"/>
    <cellStyle name="Normal_Imacros_1" xfId="1361"/>
    <cellStyle name="Normal_Imacros_2" xfId="1362"/>
    <cellStyle name="Normal_Input" xfId="1363"/>
    <cellStyle name="Normal_INPUT_1" xfId="1364"/>
    <cellStyle name="Normal_INPUT_GenAssum" xfId="1365"/>
    <cellStyle name="Normal_Inputs" xfId="1366"/>
    <cellStyle name="Normal_Inputs_dimon" xfId="1367"/>
    <cellStyle name="Normal_Int. Data Table" xfId="1368"/>
    <cellStyle name="Normal_Int. Data Table_1" xfId="1369"/>
    <cellStyle name="Normal_INVREV" xfId="1370"/>
    <cellStyle name="Normal_IPM C1b" xfId="1371"/>
    <cellStyle name="Normal_IPMC1a" xfId="1372"/>
    <cellStyle name="Normal_IPP" xfId="1373"/>
    <cellStyle name="Normal_IPP Summary" xfId="1374"/>
    <cellStyle name="Normal_IPP_1" xfId="1375"/>
    <cellStyle name="Normal_IPP_1_Igobox" xfId="1376"/>
    <cellStyle name="Normal_IPP_1_Imacros" xfId="1377"/>
    <cellStyle name="Normal_IPP_1_Iprintbox" xfId="1378"/>
    <cellStyle name="Normal_IPP_2" xfId="1379"/>
    <cellStyle name="Normal_IPP_dimon" xfId="1380"/>
    <cellStyle name="Normal_Iprintbox" xfId="1381"/>
    <cellStyle name="Normal_Iprintbox_1" xfId="1382"/>
    <cellStyle name="Normal_Iprintbox_2" xfId="1383"/>
    <cellStyle name="Normal_IRR" xfId="1384"/>
    <cellStyle name="Normal_IS-Hold" xfId="1385"/>
    <cellStyle name="Normal_Iterbox" xfId="1386"/>
    <cellStyle name="Normal_ITOCPX" xfId="1387"/>
    <cellStyle name="Normal_jancf" xfId="1388"/>
    <cellStyle name="Normal_JUNMTH55" xfId="1389"/>
    <cellStyle name="Normal_JUNMTH57" xfId="1390"/>
    <cellStyle name="Normal_JUNYTD55" xfId="1391"/>
    <cellStyle name="Normal_JUNYTD57" xfId="1392"/>
    <cellStyle name="Normal_laroux" xfId="1393"/>
    <cellStyle name="Normal_laroux_1" xfId="1394"/>
    <cellStyle name="Normal_laroux_1_dimon" xfId="1395"/>
    <cellStyle name="Normal_laroux_1_dimon_1" xfId="1396"/>
    <cellStyle name="Normal_laroux_1_dimon_2" xfId="1397"/>
    <cellStyle name="Normal_laroux_1_laroux" xfId="1398"/>
    <cellStyle name="Normal_laroux_1_laroux_1" xfId="1399"/>
    <cellStyle name="Normal_laroux_1_laroux_2" xfId="1400"/>
    <cellStyle name="Normal_laroux_1_Locas" xfId="1401"/>
    <cellStyle name="Normal_laroux_1_Locas_1" xfId="1402"/>
    <cellStyle name="Normal_laroux_1_pldt" xfId="1403"/>
    <cellStyle name="Normal_laroux_1_pldt_1" xfId="1404"/>
    <cellStyle name="Normal_laroux_1_pldt_2" xfId="1405"/>
    <cellStyle name="Normal_laroux_1_pldt_3" xfId="1406"/>
    <cellStyle name="Normal_laroux_1_PLDT_dimon" xfId="1407"/>
    <cellStyle name="Normal_laroux_1_VERA" xfId="1408"/>
    <cellStyle name="Normal_laroux_1_VERA_1" xfId="1409"/>
    <cellStyle name="Normal_laroux_1_VIRUS-EDY" xfId="1410"/>
    <cellStyle name="Normal_laroux_2" xfId="1411"/>
    <cellStyle name="Normal_laroux_2_dimon" xfId="1412"/>
    <cellStyle name="Normal_laroux_2_dimon_1" xfId="1413"/>
    <cellStyle name="Normal_laroux_2_dimon_2" xfId="1414"/>
    <cellStyle name="Normal_laroux_2_dimon_3" xfId="1415"/>
    <cellStyle name="Normal_laroux_2_laroux" xfId="1416"/>
    <cellStyle name="Normal_laroux_2_laroux_1" xfId="1417"/>
    <cellStyle name="Normal_laroux_2_laroux_2" xfId="1418"/>
    <cellStyle name="Normal_laroux_2_Locas" xfId="1419"/>
    <cellStyle name="Normal_laroux_2_Locas_1" xfId="1420"/>
    <cellStyle name="Normal_laroux_2_pldt" xfId="1421"/>
    <cellStyle name="Normal_laroux_2_pldt_1" xfId="1422"/>
    <cellStyle name="Normal_laroux_2_pldt_2" xfId="1423"/>
    <cellStyle name="Normal_laroux_2_VIRUS-EDY" xfId="1424"/>
    <cellStyle name="Normal_laroux_3" xfId="1425"/>
    <cellStyle name="Normal_laroux_3_dimon" xfId="1426"/>
    <cellStyle name="Normal_laroux_3_dimon_1" xfId="1427"/>
    <cellStyle name="Normal_laroux_3_dimon_2" xfId="1428"/>
    <cellStyle name="Normal_laroux_3_dimon_3" xfId="1429"/>
    <cellStyle name="Normal_laroux_3_dimon_4" xfId="1430"/>
    <cellStyle name="Normal_laroux_3_laroux" xfId="1431"/>
    <cellStyle name="Normal_laroux_3_laroux_1" xfId="1432"/>
    <cellStyle name="Normal_laroux_3_laroux_2" xfId="1433"/>
    <cellStyle name="Normal_laroux_3_laroux_dimon" xfId="1434"/>
    <cellStyle name="Normal_laroux_3_Locas" xfId="1435"/>
    <cellStyle name="Normal_laroux_3_pldt" xfId="1436"/>
    <cellStyle name="Normal_laroux_3_pldt_1" xfId="1437"/>
    <cellStyle name="Normal_laroux_3_PLDT_dimon" xfId="1438"/>
    <cellStyle name="Normal_laroux_3_VERA" xfId="1439"/>
    <cellStyle name="Normal_laroux_3_VERA_1" xfId="1440"/>
    <cellStyle name="Normal_laroux_3_VIRUS-EDY" xfId="1441"/>
    <cellStyle name="Normal_laroux_4" xfId="1442"/>
    <cellStyle name="Normal_laroux_4_dimon" xfId="1443"/>
    <cellStyle name="Normal_laroux_4_dimon_1" xfId="1444"/>
    <cellStyle name="Normal_laroux_4_dimon_2" xfId="1445"/>
    <cellStyle name="Normal_laroux_4_dimon_3" xfId="1446"/>
    <cellStyle name="Normal_laroux_4_laroux" xfId="1447"/>
    <cellStyle name="Normal_laroux_4_laroux_1" xfId="1448"/>
    <cellStyle name="Normal_laroux_4_laroux_2" xfId="1449"/>
    <cellStyle name="Normal_laroux_4_pldt" xfId="1450"/>
    <cellStyle name="Normal_laroux_4_pldt_1" xfId="1451"/>
    <cellStyle name="Normal_laroux_4_pldt_2" xfId="1452"/>
    <cellStyle name="Normal_laroux_4_PLDT_dimon" xfId="1453"/>
    <cellStyle name="Normal_laroux_4_VERA" xfId="1454"/>
    <cellStyle name="Normal_laroux_4_VIRUS-EDY" xfId="1455"/>
    <cellStyle name="Normal_laroux_5" xfId="1456"/>
    <cellStyle name="Normal_laroux_5_dimon" xfId="1457"/>
    <cellStyle name="Normal_laroux_5_dimon_1" xfId="1458"/>
    <cellStyle name="Normal_laroux_5_dimon_2" xfId="1459"/>
    <cellStyle name="Normal_laroux_5_dimon_3" xfId="1460"/>
    <cellStyle name="Normal_laroux_5_laroux" xfId="1461"/>
    <cellStyle name="Normal_laroux_5_laroux_1" xfId="1462"/>
    <cellStyle name="Normal_laroux_5_laroux_2" xfId="1463"/>
    <cellStyle name="Normal_laroux_5_pldt" xfId="1464"/>
    <cellStyle name="Normal_laroux_5_pldt_1" xfId="1465"/>
    <cellStyle name="Normal_laroux_5_pldt_2" xfId="1466"/>
    <cellStyle name="Normal_laroux_5_pldt_3" xfId="1467"/>
    <cellStyle name="Normal_laroux_5_PLDT_dimon" xfId="1468"/>
    <cellStyle name="Normal_laroux_5_VERA" xfId="1469"/>
    <cellStyle name="Normal_laroux_5_VIRUS-EDY" xfId="1470"/>
    <cellStyle name="Normal_laroux_6" xfId="1471"/>
    <cellStyle name="Normal_laroux_6_dimon" xfId="1472"/>
    <cellStyle name="Normal_laroux_6_dimon_1" xfId="1473"/>
    <cellStyle name="Normal_laroux_6_dimon_2" xfId="1474"/>
    <cellStyle name="Normal_laroux_6_dimon_3" xfId="1475"/>
    <cellStyle name="Normal_laroux_6_laroux" xfId="1476"/>
    <cellStyle name="Normal_laroux_6_laroux_1" xfId="1477"/>
    <cellStyle name="Normal_laroux_6_laroux_dimon" xfId="1478"/>
    <cellStyle name="Normal_laroux_6_pldt" xfId="1479"/>
    <cellStyle name="Normal_laroux_6_pldt_1" xfId="1480"/>
    <cellStyle name="Normal_laroux_6_pldt_2" xfId="1481"/>
    <cellStyle name="Normal_laroux_6_PLDT_dimon" xfId="1482"/>
    <cellStyle name="Normal_laroux_6_VERA" xfId="1483"/>
    <cellStyle name="Normal_laroux_6_VIRUS-EDY" xfId="1484"/>
    <cellStyle name="Normal_laroux_7" xfId="1485"/>
    <cellStyle name="Normal_laroux_7_dimon" xfId="1486"/>
    <cellStyle name="Normal_laroux_7_dimon_1" xfId="1487"/>
    <cellStyle name="Normal_laroux_7_dimon_2" xfId="1488"/>
    <cellStyle name="Normal_laroux_7_laroux" xfId="1489"/>
    <cellStyle name="Normal_laroux_7_pldt" xfId="1490"/>
    <cellStyle name="Normal_laroux_7_pldt_1" xfId="1491"/>
    <cellStyle name="Normal_laroux_7_VERA" xfId="1492"/>
    <cellStyle name="Normal_laroux_7_VIRUS-EDY" xfId="1493"/>
    <cellStyle name="Normal_laroux_8" xfId="1494"/>
    <cellStyle name="Normal_laroux_8_dimon" xfId="1495"/>
    <cellStyle name="Normal_laroux_8_dimon_1" xfId="1496"/>
    <cellStyle name="Normal_laroux_8_pldt" xfId="1497"/>
    <cellStyle name="Normal_laroux_8_pldt_1" xfId="1498"/>
    <cellStyle name="Normal_laroux_8_VERA" xfId="1499"/>
    <cellStyle name="Normal_laroux_9" xfId="1500"/>
    <cellStyle name="Normal_laroux_9_dimon" xfId="1501"/>
    <cellStyle name="Normal_laroux_9_dimon_1" xfId="1502"/>
    <cellStyle name="Normal_laroux_A" xfId="1503"/>
    <cellStyle name="Normal_laroux_B" xfId="1504"/>
    <cellStyle name="Normal_laroux_C" xfId="1505"/>
    <cellStyle name="Normal_laroux_D" xfId="1506"/>
    <cellStyle name="Normal_laroux_dimon" xfId="1507"/>
    <cellStyle name="Normal_laroux_dimon_1" xfId="1508"/>
    <cellStyle name="Normal_laroux_dimon_2" xfId="1509"/>
    <cellStyle name="Normal_laroux_dimon_3" xfId="1510"/>
    <cellStyle name="Normal_laroux_dimon_4" xfId="1511"/>
    <cellStyle name="Normal_laroux_dimon_5" xfId="1512"/>
    <cellStyle name="Normal_laroux_laroux" xfId="1513"/>
    <cellStyle name="Normal_laroux_laroux_1" xfId="1514"/>
    <cellStyle name="Normal_laroux_laroux_2" xfId="1515"/>
    <cellStyle name="Normal_laroux_Locas" xfId="1516"/>
    <cellStyle name="Normal_laroux_pldt" xfId="1517"/>
    <cellStyle name="Normal_laroux_pldt_1" xfId="1518"/>
    <cellStyle name="Normal_laroux_pldt_2" xfId="1519"/>
    <cellStyle name="Normal_laroux_pldt_3" xfId="1520"/>
    <cellStyle name="Normal_laroux_PLDT_dimon" xfId="1521"/>
    <cellStyle name="Normal_laroux_VERA" xfId="1522"/>
    <cellStyle name="Normal_laroux_VERA_1" xfId="1523"/>
    <cellStyle name="Normal_laroux_VIRUS-EDY" xfId="1524"/>
    <cellStyle name="Normal_Line Inst." xfId="1525"/>
    <cellStyle name="Normal_List" xfId="1526"/>
    <cellStyle name="Normal_Locas" xfId="1527"/>
    <cellStyle name="Normal_Locas_1" xfId="1528"/>
    <cellStyle name="Normal_Lock" xfId="1529"/>
    <cellStyle name="Normal_MAJREP" xfId="1530"/>
    <cellStyle name="Normal_Master" xfId="1531"/>
    <cellStyle name="Normal_MATERAL2" xfId="1532"/>
    <cellStyle name="Normal_MATERAL2_dimon" xfId="1533"/>
    <cellStyle name="Normal_MED-A-CO.XLS" xfId="1534"/>
    <cellStyle name="Normal_MID CURVE" xfId="1535"/>
    <cellStyle name="Normal_MKGOCPX" xfId="1536"/>
    <cellStyle name="Normal_Mkt Shr" xfId="1537"/>
    <cellStyle name="Normal_MOBCPX" xfId="1538"/>
    <cellStyle name="Normal_Module1" xfId="1539"/>
    <cellStyle name="Normal_Module1 (2)" xfId="1540"/>
    <cellStyle name="Normal_Module1 (2)_1" xfId="1541"/>
    <cellStyle name="Normal_MONTHLY" xfId="1542"/>
    <cellStyle name="Normal_MOR  - Supp" xfId="1543"/>
    <cellStyle name="Normal_mud plant bolted" xfId="1544"/>
    <cellStyle name="Normal_mud plant bolted_dimon" xfId="1545"/>
    <cellStyle name="Normal_Multikarya" xfId="1546"/>
    <cellStyle name="Normal_NA WITHOUT GOV'T &amp; PNX" xfId="1547"/>
    <cellStyle name="Normal_NAOBU10" xfId="1548"/>
    <cellStyle name="Normal_NAT ACCT" xfId="1549"/>
    <cellStyle name="Normal_NCR-C&amp;W Val" xfId="1550"/>
    <cellStyle name="Normal_NCR-Cap intensity" xfId="1551"/>
    <cellStyle name="Normal_NCR-Line per Staff" xfId="1552"/>
    <cellStyle name="Normal_NCR-Rev dist" xfId="1553"/>
    <cellStyle name="Normal_NEHQ-ACT.XLS" xfId="1554"/>
    <cellStyle name="Normal_NS-A-CO.XLS" xfId="1555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FFDATA1" xfId="0"/>
    <cellStyle name="Normal_OFFDATA1 (2)" xfId="0"/>
    <cellStyle name="Normal_OFFDATA1_1" xfId="0"/>
    <cellStyle name="Normal_Op Cost Break" xfId="0"/>
    <cellStyle name="Normal_Operations" xfId="0"/>
    <cellStyle name="Normal_opsmacro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KDATA1" xfId="0"/>
    <cellStyle name="Normal_PKDATA1 (2)" xfId="0"/>
    <cellStyle name="Normal_PKDATA1_1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externalLink" Target="externalLinks/externalLink1.xml"/><Relationship Id="rId19" Type="http://schemas.openxmlformats.org/officeDocument/2006/relationships/externalLink" Target="externalLinks/externalLink2.xml"/><Relationship Id="rId20" Type="http://schemas.openxmlformats.org/officeDocument/2006/relationships/externalLink" Target="externalLinks/externalLink3.xml"/><Relationship Id="rId21" Type="http://schemas.openxmlformats.org/officeDocument/2006/relationships/externalLink" Target="externalLinks/externalLink4.xml"/><Relationship Id="rId22" Type="http://schemas.openxmlformats.org/officeDocument/2006/relationships/externalLink" Target="externalLinks/externalLink5.xml"/><Relationship Id="rId23" Type="http://schemas.openxmlformats.org/officeDocument/2006/relationships/externalLink" Target="externalLinks/externalLink6.xml"/><Relationship Id="rId24" Type="http://schemas.openxmlformats.org/officeDocument/2006/relationships/externalLink" Target="externalLinks/externalLink7.xml"/><Relationship Id="rId25" Type="http://schemas.openxmlformats.org/officeDocument/2006/relationships/externalLink" Target="externalLinks/externalLink8.xml"/><Relationship Id="rId26" Type="http://schemas.openxmlformats.org/officeDocument/2006/relationships/externalLink" Target="externalLinks/externalLink9.xml"/><Relationship Id="rId2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473400</xdr:colOff>
          <xdr:row>35</xdr:row>
          <xdr:rowOff>28800</xdr:rowOff>
        </xdr:from>
        <xdr:to>
          <xdr:col>3</xdr:col>
          <xdr:colOff>695520</xdr:colOff>
          <xdr:row>36</xdr:row>
          <xdr:rowOff>161640</xdr:rowOff>
        </xdr:to>
        <xdr:sp>
          <xdr:nvSpPr>
            <xdr:cNvPr id="1001" name="Button 422" descr="Goal Seek Equit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Equity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2165760</xdr:colOff>
          <xdr:row>21</xdr:row>
          <xdr:rowOff>181440</xdr:rowOff>
        </xdr:from>
        <xdr:to>
          <xdr:col>1</xdr:col>
          <xdr:colOff>720</xdr:colOff>
          <xdr:row>22</xdr:row>
          <xdr:rowOff>190440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361800</xdr:colOff>
          <xdr:row>13</xdr:row>
          <xdr:rowOff>28440</xdr:rowOff>
        </xdr:from>
        <xdr:to>
          <xdr:col>1</xdr:col>
          <xdr:colOff>-329400</xdr:colOff>
          <xdr:row>15</xdr:row>
          <xdr:rowOff>38160</xdr:rowOff>
        </xdr:to>
        <xdr:sp>
          <xdr:nvSpPr>
            <xdr:cNvPr id="1001" name="Button 464" descr="Goal Seek Debt 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Debt 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0</xdr:row>
          <xdr:rowOff>123840</xdr:rowOff>
        </xdr:from>
        <xdr:to>
          <xdr:col>4</xdr:col>
          <xdr:colOff>241920</xdr:colOff>
          <xdr:row>2</xdr:row>
          <xdr:rowOff>56880</xdr:rowOff>
        </xdr:to>
        <xdr:sp>
          <xdr:nvSpPr>
            <xdr:cNvPr id="1001" name="Button 57" descr="Solve Franchise Tax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Solve Franchise Tax</a:t>
              </a:r>
            </a:p>
          </xdr:txBody>
        </xdr:sp>
        <xdr:clientData/>
      </xdr:twoCellAnchor>
    </mc:Choice>
  </mc:AlternateContent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100440</xdr:colOff>
          <xdr:row>2</xdr:row>
          <xdr:rowOff>47880</xdr:rowOff>
        </xdr:from>
        <xdr:to>
          <xdr:col>10</xdr:col>
          <xdr:colOff>493560</xdr:colOff>
          <xdr:row>4</xdr:row>
          <xdr:rowOff>18720</xdr:rowOff>
        </xdr:to>
        <xdr:sp>
          <xdr:nvSpPr>
            <xdr:cNvPr id="1001" name="Button 197" descr="Solve CF %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Solve CF %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GenSvcs/Genco/Financing/Control/Wilton_New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Peaker%20Valuation%200508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3-29-00/00%20O&amp;M%20analysis%20-%2000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bt"/>
      <sheetName val="Depreciation"/>
      <sheetName val="Taxes"/>
      <sheetName val="IDC"/>
    </sheetNames>
    <sheetDataSet>
      <sheetData sheetId="0"/>
      <sheetData sheetId="1"/>
      <sheetData sheetId="2">
        <row r="34">
          <cell r="G34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apacity Prices"/>
      <sheetName val="Assumptions"/>
      <sheetName val="Spark-Spread"/>
      <sheetName val="99 Acct Sumry"/>
      <sheetName val="00 Acct Sumry"/>
      <sheetName val="Consolidated"/>
      <sheetName val="Brownsville"/>
      <sheetName val="Caledonia"/>
      <sheetName val="New Albany"/>
      <sheetName val="Gleason"/>
      <sheetName val="Wheatland"/>
      <sheetName val="Wilton"/>
      <sheetName val="Depreciation"/>
      <sheetName val="Notes"/>
      <sheetName val="Process"/>
      <sheetName val="Changes"/>
      <sheetName val="Start Charge Matri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70">
          <cell r="B70">
            <v>0.125039438479223</v>
          </cell>
        </row>
        <row r="71">
          <cell r="B71">
            <v>0.151183522469934</v>
          </cell>
        </row>
        <row r="72">
          <cell r="B72">
            <v>0.145392174776267</v>
          </cell>
        </row>
        <row r="73">
          <cell r="B73">
            <v>0.170742065516558</v>
          </cell>
        </row>
        <row r="74">
          <cell r="B74">
            <v>0.15618480469936</v>
          </cell>
        </row>
        <row r="75">
          <cell r="B75">
            <v>0.251457994058658</v>
          </cell>
        </row>
      </sheetData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irr"/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5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6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7.v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vmlDrawing" Target="../drawings/vmlDrawing8.vml"/><Relationship Id="rId3" Type="http://schemas.openxmlformats.org/officeDocument/2006/relationships/ctrlProp" Target="../ctrlProps/ctrlProps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2.7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21.13"/>
    <col collapsed="false" customWidth="true" hidden="false" outlineLevel="0" max="5" min="5" style="1" width="20.13"/>
    <col collapsed="false" customWidth="true" hidden="false" outlineLevel="0" max="6" min="6" style="1" width="21.28"/>
    <col collapsed="false" customWidth="true" hidden="false" outlineLevel="0" max="7" min="7" style="1" width="17.7"/>
    <col collapsed="false" customWidth="true" hidden="false" outlineLevel="0" max="8" min="8" style="1" width="9.85"/>
    <col collapsed="false" customWidth="true" hidden="false" outlineLevel="0" max="9" min="9" style="1" width="14.14"/>
    <col collapsed="false" customWidth="true" hidden="false" outlineLevel="0" max="10" min="10" style="1" width="22.99"/>
    <col collapsed="false" customWidth="true" hidden="false" outlineLevel="0" max="11" min="11" style="1" width="14.41"/>
    <col collapsed="false" customWidth="true" hidden="false" outlineLevel="0" max="12" min="12" style="1" width="13.85"/>
    <col collapsed="false" customWidth="true" hidden="false" outlineLevel="0" max="13" min="13" style="1" width="5.13"/>
    <col collapsed="false" customWidth="true" hidden="false" outlineLevel="0" max="16" min="14" style="1" width="14.41"/>
    <col collapsed="false" customWidth="true" hidden="false" outlineLevel="0" max="17" min="17" style="1" width="5.7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2.85"/>
    <col collapsed="false" customWidth="true" hidden="false" outlineLevel="0" max="22" min="22" style="1" width="11.99"/>
    <col collapsed="false" customWidth="true" hidden="false" outlineLevel="0" max="23" min="23" style="1" width="22.99"/>
    <col collapsed="false" customWidth="true" hidden="false" outlineLevel="0" max="29" min="24" style="1" width="11.99"/>
    <col collapsed="false" customWidth="false" hidden="false" outlineLevel="0" max="30" min="30" style="1" width="9.14"/>
    <col collapsed="false" customWidth="true" hidden="false" outlineLevel="0" max="33" min="31" style="1" width="9.99"/>
    <col collapsed="false" customWidth="true" hidden="false" outlineLevel="0" max="34" min="34" style="1" width="11.99"/>
    <col collapsed="false" customWidth="true" hidden="false" outlineLevel="0" max="35" min="35" style="1" width="17.56"/>
    <col collapsed="false" customWidth="true" hidden="false" outlineLevel="0" max="36" min="36" style="1" width="22.42"/>
    <col collapsed="false" customWidth="true" hidden="false" outlineLevel="0" max="37" min="37" style="1" width="18.99"/>
    <col collapsed="false" customWidth="true" hidden="false" outlineLevel="0" max="38" min="38" style="1" width="10.28"/>
    <col collapsed="false" customWidth="true" hidden="false" outlineLevel="0" max="58" min="39" style="1" width="13.14"/>
    <col collapsed="false" customWidth="false" hidden="false" outlineLevel="0" max="59" min="59" style="1" width="9.14"/>
    <col collapsed="false" customWidth="true" hidden="false" outlineLevel="0" max="69" min="60" style="1" width="9.99"/>
    <col collapsed="false" customWidth="false" hidden="false" outlineLevel="0" max="70" min="70" style="1" width="9.14"/>
    <col collapsed="false" customWidth="true" hidden="false" outlineLevel="0" max="76" min="71" style="1" width="9.99"/>
    <col collapsed="false" customWidth="false" hidden="false" outlineLevel="0" max="77" min="77" style="1" width="9.14"/>
    <col collapsed="false" customWidth="true" hidden="false" outlineLevel="0" max="83" min="78" style="1" width="9.99"/>
    <col collapsed="false" customWidth="false" hidden="false" outlineLevel="0" max="257" min="84" style="1" width="9.14"/>
  </cols>
  <sheetData>
    <row r="1" customFormat="false" ht="25.5" hidden="true" customHeight="false" outlineLevel="0" collapsed="false">
      <c r="A1" s="2" t="s">
        <v>0</v>
      </c>
      <c r="T1" s="3"/>
      <c r="AH1" s="3"/>
    </row>
    <row r="2" customFormat="false" ht="12.75" hidden="false" customHeight="true" outlineLevel="0" collapsed="false">
      <c r="A2" s="2"/>
      <c r="T2" s="3"/>
      <c r="AH2" s="3"/>
    </row>
    <row r="3" customFormat="false" ht="18.75" hidden="false" customHeight="false" outlineLevel="0" collapsed="false">
      <c r="A3" s="4" t="s">
        <v>1</v>
      </c>
      <c r="B3" s="5"/>
      <c r="C3" s="5"/>
      <c r="D3" s="5"/>
    </row>
    <row r="5" customFormat="false" ht="13.5" hidden="false" customHeight="false" outlineLevel="0" collapsed="false">
      <c r="S5" s="6"/>
    </row>
    <row r="6" customFormat="false" ht="15.75" hidden="false" customHeight="false" outlineLevel="0" collapsed="false">
      <c r="A6" s="7" t="s">
        <v>2</v>
      </c>
      <c r="B6" s="8"/>
      <c r="C6" s="8"/>
      <c r="D6" s="8"/>
      <c r="E6" s="9"/>
      <c r="F6" s="9"/>
      <c r="G6" s="10"/>
      <c r="T6" s="11"/>
    </row>
    <row r="7" customFormat="false" ht="15.75" hidden="false" customHeight="false" outlineLevel="0" collapsed="false">
      <c r="A7" s="12" t="s">
        <v>3</v>
      </c>
      <c r="B7" s="13" t="s">
        <v>4</v>
      </c>
      <c r="C7" s="14" t="s">
        <v>5</v>
      </c>
      <c r="D7" s="15"/>
      <c r="E7" s="16" t="s">
        <v>6</v>
      </c>
      <c r="F7" s="13" t="s">
        <v>4</v>
      </c>
      <c r="G7" s="17" t="s">
        <v>5</v>
      </c>
      <c r="X7" s="18"/>
      <c r="Y7" s="18"/>
      <c r="Z7" s="18"/>
    </row>
    <row r="8" customFormat="false" ht="15.75" hidden="false" customHeight="false" outlineLevel="0" collapsed="false">
      <c r="A8" s="19" t="s">
        <v>7</v>
      </c>
      <c r="B8" s="20" t="n">
        <f aca="false">C8/$C$11</f>
        <v>0.476699252098983</v>
      </c>
      <c r="C8" s="21" t="n">
        <f aca="false">B36</f>
        <v>582042.461935416</v>
      </c>
      <c r="D8" s="22"/>
      <c r="E8" s="23" t="s">
        <v>8</v>
      </c>
      <c r="F8" s="24" t="n">
        <f aca="false">G8/G14</f>
        <v>0.421615135725424</v>
      </c>
      <c r="G8" s="25" t="n">
        <f aca="false">(C11-G11)*Allocation!C10</f>
        <v>514785.602256211</v>
      </c>
      <c r="H8" s="26"/>
      <c r="X8" s="18"/>
      <c r="Y8" s="18"/>
      <c r="Z8" s="18"/>
    </row>
    <row r="9" customFormat="false" ht="15.75" hidden="false" customHeight="false" outlineLevel="0" collapsed="false">
      <c r="A9" s="19" t="s">
        <v>9</v>
      </c>
      <c r="B9" s="20" t="n">
        <f aca="false">C9/$C$11</f>
        <v>0.523300747901017</v>
      </c>
      <c r="C9" s="21" t="n">
        <f aca="false">E20</f>
        <v>638942.172239255</v>
      </c>
      <c r="D9" s="27"/>
      <c r="E9" s="23" t="s">
        <v>10</v>
      </c>
      <c r="F9" s="24" t="n">
        <f aca="false">G9/G14</f>
        <v>0.578384864274576</v>
      </c>
      <c r="G9" s="25" t="n">
        <f aca="false">(C11-G11)*Allocation!C15</f>
        <v>706199.03191846</v>
      </c>
      <c r="H9" s="5"/>
      <c r="T9" s="28"/>
      <c r="X9" s="18"/>
      <c r="Y9" s="18"/>
      <c r="Z9" s="18"/>
    </row>
    <row r="10" customFormat="false" ht="15.75" hidden="false" customHeight="false" outlineLevel="0" collapsed="false">
      <c r="A10" s="29"/>
      <c r="B10" s="30"/>
      <c r="C10" s="21"/>
      <c r="D10" s="15"/>
      <c r="E10" s="15"/>
      <c r="F10" s="31"/>
      <c r="G10" s="25"/>
      <c r="H10" s="32"/>
      <c r="T10" s="28"/>
      <c r="X10" s="18"/>
      <c r="Y10" s="18"/>
      <c r="Z10" s="18"/>
    </row>
    <row r="11" customFormat="false" ht="15.75" hidden="false" customHeight="false" outlineLevel="0" collapsed="false">
      <c r="A11" s="33" t="s">
        <v>11</v>
      </c>
      <c r="B11" s="34" t="n">
        <f aca="false">C11/$C$11</f>
        <v>1</v>
      </c>
      <c r="C11" s="35" t="n">
        <f aca="false">SUM(C8:C9)</f>
        <v>1220984.63417467</v>
      </c>
      <c r="D11" s="15"/>
      <c r="E11" s="23" t="s">
        <v>12</v>
      </c>
      <c r="F11" s="31" t="n">
        <f aca="false">G11/G14</f>
        <v>0</v>
      </c>
      <c r="G11" s="36" t="n">
        <v>0</v>
      </c>
      <c r="H11" s="5"/>
      <c r="T11" s="28"/>
      <c r="X11" s="18"/>
      <c r="Y11" s="18"/>
      <c r="Z11" s="18"/>
    </row>
    <row r="12" customFormat="false" ht="15.75" hidden="false" customHeight="false" outlineLevel="0" collapsed="false">
      <c r="A12" s="37"/>
      <c r="B12" s="38"/>
      <c r="C12" s="39"/>
      <c r="D12" s="15"/>
      <c r="E12" s="15"/>
      <c r="F12" s="40"/>
      <c r="G12" s="41"/>
      <c r="H12" s="42"/>
      <c r="T12" s="28"/>
      <c r="W12" s="18"/>
      <c r="X12" s="18"/>
      <c r="Y12" s="18"/>
      <c r="Z12" s="18"/>
    </row>
    <row r="13" customFormat="false" ht="15.75" hidden="false" customHeight="false" outlineLevel="0" collapsed="false">
      <c r="A13" s="43" t="s">
        <v>13</v>
      </c>
      <c r="B13" s="44" t="n">
        <v>1</v>
      </c>
      <c r="C13" s="21" t="n">
        <f aca="false">B13*C8</f>
        <v>582042.461935416</v>
      </c>
      <c r="D13" s="15"/>
      <c r="E13" s="45"/>
      <c r="F13" s="46"/>
      <c r="G13" s="47"/>
      <c r="H13" s="5"/>
      <c r="T13" s="28"/>
      <c r="W13" s="18"/>
      <c r="X13" s="18"/>
      <c r="Y13" s="18"/>
      <c r="Z13" s="18"/>
    </row>
    <row r="14" customFormat="false" ht="16.5" hidden="false" customHeight="false" outlineLevel="0" collapsed="false">
      <c r="A14" s="48" t="s">
        <v>14</v>
      </c>
      <c r="B14" s="49" t="n">
        <f aca="false">1-B13</f>
        <v>0</v>
      </c>
      <c r="C14" s="50" t="n">
        <f aca="false">B14*C8</f>
        <v>0</v>
      </c>
      <c r="D14" s="51"/>
      <c r="E14" s="52" t="s">
        <v>15</v>
      </c>
      <c r="F14" s="53" t="n">
        <f aca="false">SUM(F8:F12)</f>
        <v>1</v>
      </c>
      <c r="G14" s="54" t="n">
        <f aca="false">SUM(G8:G12)</f>
        <v>1220984.63417467</v>
      </c>
      <c r="H14" s="5"/>
      <c r="T14" s="28"/>
    </row>
    <row r="15" customFormat="false" ht="16.5" hidden="false" customHeight="false" outlineLevel="0" collapsed="false">
      <c r="A15" s="46"/>
      <c r="B15" s="46"/>
      <c r="C15" s="46"/>
      <c r="D15" s="15"/>
      <c r="E15" s="23"/>
      <c r="F15" s="55"/>
      <c r="G15" s="56"/>
      <c r="H15" s="5"/>
      <c r="T15" s="28"/>
    </row>
    <row r="16" customFormat="false" ht="15.75" hidden="false" customHeight="false" outlineLevel="0" collapsed="false">
      <c r="A16" s="7" t="s">
        <v>16</v>
      </c>
      <c r="B16" s="9"/>
      <c r="C16" s="9"/>
      <c r="D16" s="57"/>
      <c r="E16" s="9"/>
      <c r="F16" s="9"/>
      <c r="G16" s="10"/>
      <c r="H16" s="5"/>
      <c r="T16" s="28"/>
    </row>
    <row r="17" customFormat="false" ht="15.75" hidden="false" customHeight="false" outlineLevel="0" collapsed="false">
      <c r="A17" s="58"/>
      <c r="B17" s="59" t="s">
        <v>17</v>
      </c>
      <c r="C17" s="59" t="s">
        <v>18</v>
      </c>
      <c r="D17" s="59" t="s">
        <v>19</v>
      </c>
      <c r="E17" s="59" t="s">
        <v>20</v>
      </c>
      <c r="F17" s="60"/>
      <c r="G17" s="61"/>
      <c r="H17" s="5"/>
      <c r="T17" s="28"/>
    </row>
    <row r="18" customFormat="false" ht="15.75" hidden="false" customHeight="false" outlineLevel="0" collapsed="false">
      <c r="A18" s="62" t="s">
        <v>21</v>
      </c>
      <c r="B18" s="63"/>
      <c r="C18" s="63"/>
      <c r="D18" s="63"/>
      <c r="E18" s="46"/>
      <c r="F18" s="46"/>
      <c r="G18" s="47"/>
      <c r="H18" s="5"/>
      <c r="T18" s="28"/>
    </row>
    <row r="19" customFormat="false" ht="15.75" hidden="false" customHeight="false" outlineLevel="0" collapsed="false">
      <c r="A19" s="64" t="s">
        <v>22</v>
      </c>
      <c r="B19" s="65" t="n">
        <v>36892</v>
      </c>
      <c r="C19" s="46"/>
      <c r="D19" s="46"/>
      <c r="E19" s="46"/>
      <c r="F19" s="46"/>
      <c r="G19" s="47"/>
      <c r="H19" s="5"/>
      <c r="T19" s="28"/>
    </row>
    <row r="20" customFormat="false" ht="15.75" hidden="false" customHeight="false" outlineLevel="0" collapsed="false">
      <c r="A20" s="64" t="s">
        <v>23</v>
      </c>
      <c r="B20" s="66" t="n">
        <f aca="false">Debt!B22</f>
        <v>82765.0516492905</v>
      </c>
      <c r="C20" s="66" t="n">
        <f aca="false">Debt!B40</f>
        <v>90939.2911513741</v>
      </c>
      <c r="D20" s="66" t="n">
        <f aca="false">Debt!B58</f>
        <v>465237.829438591</v>
      </c>
      <c r="E20" s="67" t="n">
        <f aca="false">SUM(B20:D20)</f>
        <v>638942.172239255</v>
      </c>
      <c r="F20" s="68"/>
      <c r="G20" s="69"/>
      <c r="H20" s="5"/>
      <c r="T20" s="28"/>
    </row>
    <row r="21" customFormat="false" ht="15.75" hidden="false" customHeight="false" outlineLevel="0" collapsed="false">
      <c r="A21" s="64" t="s">
        <v>24</v>
      </c>
      <c r="B21" s="70" t="n">
        <f aca="false">Debt!E96</f>
        <v>2.99520876112252</v>
      </c>
      <c r="C21" s="70" t="n">
        <f aca="false">Debt!J96</f>
        <v>9.9958932238193</v>
      </c>
      <c r="D21" s="70" t="n">
        <f aca="false">Debt!O96</f>
        <v>19.9972621492129</v>
      </c>
      <c r="E21" s="71"/>
      <c r="F21" s="68"/>
      <c r="G21" s="69"/>
      <c r="H21" s="32"/>
      <c r="T21" s="28"/>
    </row>
    <row r="22" customFormat="false" ht="15.75" hidden="false" customHeight="false" outlineLevel="0" collapsed="false">
      <c r="A22" s="64" t="s">
        <v>25</v>
      </c>
      <c r="B22" s="72" t="str">
        <f aca="false">Summary!C22</f>
        <v>31-Dec-2003</v>
      </c>
      <c r="C22" s="65" t="n">
        <v>40543</v>
      </c>
      <c r="D22" s="65" t="n">
        <v>44196</v>
      </c>
      <c r="E22" s="67"/>
      <c r="F22" s="46"/>
      <c r="G22" s="47"/>
      <c r="H22" s="32"/>
      <c r="T22" s="28"/>
    </row>
    <row r="23" customFormat="false" ht="15.75" hidden="false" customHeight="false" outlineLevel="0" collapsed="false">
      <c r="A23" s="64" t="s">
        <v>26</v>
      </c>
      <c r="B23" s="73" t="n">
        <f aca="false">Debt!E97</f>
        <v>1.79894729728608</v>
      </c>
      <c r="C23" s="73" t="n">
        <f aca="false">Debt!J97</f>
        <v>7.49322482593031</v>
      </c>
      <c r="D23" s="73" t="n">
        <f aca="false">Debt!O97</f>
        <v>16.2604585506172</v>
      </c>
      <c r="E23" s="74"/>
      <c r="F23" s="46"/>
      <c r="G23" s="47"/>
      <c r="H23" s="5"/>
      <c r="T23" s="28"/>
    </row>
    <row r="24" customFormat="false" ht="15.75" hidden="false" customHeight="false" outlineLevel="0" collapsed="false">
      <c r="A24" s="64"/>
      <c r="B24" s="46"/>
      <c r="C24" s="46"/>
      <c r="D24" s="46"/>
      <c r="E24" s="67"/>
      <c r="F24" s="46"/>
      <c r="G24" s="47"/>
      <c r="T24" s="28"/>
    </row>
    <row r="25" customFormat="false" ht="15.75" hidden="false" customHeight="false" outlineLevel="0" collapsed="false">
      <c r="A25" s="58"/>
      <c r="B25" s="46"/>
      <c r="C25" s="46"/>
      <c r="D25" s="46"/>
      <c r="E25" s="67"/>
      <c r="F25" s="46"/>
      <c r="G25" s="47"/>
      <c r="T25" s="28"/>
    </row>
    <row r="26" customFormat="false" ht="15.75" hidden="false" customHeight="false" outlineLevel="0" collapsed="false">
      <c r="A26" s="43" t="s">
        <v>27</v>
      </c>
      <c r="B26" s="75" t="n">
        <v>0.0658</v>
      </c>
      <c r="C26" s="75" t="n">
        <v>0.0644</v>
      </c>
      <c r="D26" s="75" t="n">
        <v>0.0613</v>
      </c>
      <c r="E26" s="76" t="n">
        <f aca="false">SUMPRODUCT(B26:D26,$B$20:$D$20)/E20</f>
        <v>0.0623241216864709</v>
      </c>
      <c r="F26" s="46"/>
      <c r="G26" s="47"/>
      <c r="T26" s="28"/>
    </row>
    <row r="27" customFormat="false" ht="15.75" hidden="false" customHeight="false" outlineLevel="0" collapsed="false">
      <c r="A27" s="43" t="s">
        <v>28</v>
      </c>
      <c r="B27" s="77" t="n">
        <v>0.0225</v>
      </c>
      <c r="C27" s="77" t="n">
        <v>0.035</v>
      </c>
      <c r="D27" s="77" t="n">
        <v>0.04125</v>
      </c>
      <c r="E27" s="78" t="n">
        <f aca="false">SUMPRODUCT(B27:D27,$B$20:$D$20)/E20</f>
        <v>0.0379316789057925</v>
      </c>
      <c r="F27" s="46"/>
      <c r="G27" s="47"/>
      <c r="T27" s="28"/>
    </row>
    <row r="28" customFormat="false" ht="15.75" hidden="false" customHeight="false" outlineLevel="0" collapsed="false">
      <c r="A28" s="64" t="s">
        <v>29</v>
      </c>
      <c r="B28" s="79" t="n">
        <f aca="false">SUM(B26:B27)</f>
        <v>0.0883</v>
      </c>
      <c r="C28" s="79" t="n">
        <f aca="false">SUM(C26:C27)</f>
        <v>0.0994</v>
      </c>
      <c r="D28" s="79" t="n">
        <f aca="false">SUM(D26:D27)</f>
        <v>0.10255</v>
      </c>
      <c r="E28" s="76" t="n">
        <f aca="false">SUMPRODUCT(B28:D28,$B$20:$D$20)/E20</f>
        <v>0.100255800592263</v>
      </c>
      <c r="F28" s="46"/>
      <c r="G28" s="47"/>
      <c r="T28" s="28"/>
    </row>
    <row r="29" customFormat="false" ht="15.75" hidden="false" customHeight="false" outlineLevel="0" collapsed="false">
      <c r="A29" s="43"/>
      <c r="B29" s="15"/>
      <c r="C29" s="15"/>
      <c r="D29" s="15"/>
      <c r="E29" s="80"/>
      <c r="F29" s="46"/>
      <c r="G29" s="47"/>
      <c r="T29" s="28"/>
    </row>
    <row r="30" customFormat="false" ht="15.75" hidden="false" customHeight="false" outlineLevel="0" collapsed="false">
      <c r="A30" s="43" t="s">
        <v>30</v>
      </c>
      <c r="B30" s="66" t="n">
        <f aca="false">MAX(Debt!B75:U75)</f>
        <v>88936.7680594918</v>
      </c>
      <c r="C30" s="81"/>
      <c r="D30" s="15"/>
      <c r="E30" s="82"/>
      <c r="F30" s="46"/>
      <c r="G30" s="47"/>
      <c r="T30" s="28"/>
    </row>
    <row r="31" customFormat="false" ht="15.75" hidden="false" customHeight="false" outlineLevel="0" collapsed="false">
      <c r="A31" s="43" t="s">
        <v>31</v>
      </c>
      <c r="B31" s="83" t="n">
        <v>0.02</v>
      </c>
      <c r="C31" s="15"/>
      <c r="D31" s="15"/>
      <c r="E31" s="82"/>
      <c r="F31" s="46"/>
      <c r="G31" s="47"/>
      <c r="T31" s="28"/>
    </row>
    <row r="32" customFormat="false" ht="15.75" hidden="false" customHeight="false" outlineLevel="0" collapsed="false">
      <c r="A32" s="43" t="s">
        <v>32</v>
      </c>
      <c r="B32" s="83" t="n">
        <v>0.05</v>
      </c>
      <c r="C32" s="46"/>
      <c r="D32" s="46"/>
      <c r="E32" s="84"/>
      <c r="F32" s="46"/>
      <c r="G32" s="47"/>
      <c r="T32" s="28"/>
    </row>
    <row r="33" customFormat="false" ht="15.75" hidden="false" customHeight="false" outlineLevel="0" collapsed="false">
      <c r="A33" s="58"/>
      <c r="B33" s="46"/>
      <c r="C33" s="46"/>
      <c r="D33" s="46"/>
      <c r="E33" s="46"/>
      <c r="F33" s="46"/>
      <c r="G33" s="47"/>
      <c r="T33" s="28"/>
    </row>
    <row r="34" customFormat="false" ht="15.75" hidden="false" customHeight="false" outlineLevel="0" collapsed="false">
      <c r="A34" s="62" t="s">
        <v>33</v>
      </c>
      <c r="B34" s="46"/>
      <c r="C34" s="46"/>
      <c r="D34" s="46"/>
      <c r="E34" s="46"/>
      <c r="F34" s="46"/>
      <c r="G34" s="47"/>
      <c r="T34" s="28"/>
    </row>
    <row r="35" customFormat="false" ht="15.75" hidden="false" customHeight="false" outlineLevel="0" collapsed="false">
      <c r="A35" s="64" t="s">
        <v>34</v>
      </c>
      <c r="B35" s="65" t="n">
        <v>36892</v>
      </c>
      <c r="C35" s="46"/>
      <c r="D35" s="46"/>
      <c r="E35" s="46"/>
      <c r="F35" s="46"/>
      <c r="G35" s="47"/>
      <c r="T35" s="28"/>
    </row>
    <row r="36" customFormat="false" ht="15.75" hidden="false" customHeight="false" outlineLevel="0" collapsed="false">
      <c r="A36" s="64" t="s">
        <v>23</v>
      </c>
      <c r="B36" s="85" t="n">
        <v>582042.461935416</v>
      </c>
      <c r="C36" s="46"/>
      <c r="D36" s="46"/>
      <c r="E36" s="46"/>
      <c r="F36" s="46"/>
      <c r="G36" s="47"/>
      <c r="T36" s="28"/>
    </row>
    <row r="37" customFormat="false" ht="15.75" hidden="false" customHeight="false" outlineLevel="0" collapsed="false">
      <c r="A37" s="64" t="s">
        <v>35</v>
      </c>
      <c r="B37" s="86" t="n">
        <v>0.13</v>
      </c>
      <c r="C37" s="46"/>
      <c r="D37" s="46"/>
      <c r="E37" s="46"/>
      <c r="F37" s="46"/>
      <c r="G37" s="47"/>
      <c r="T37" s="28"/>
    </row>
    <row r="38" customFormat="false" ht="15.75" hidden="false" customHeight="false" outlineLevel="0" collapsed="false">
      <c r="A38" s="58"/>
      <c r="B38" s="46"/>
      <c r="C38" s="46"/>
      <c r="D38" s="46"/>
      <c r="E38" s="46"/>
      <c r="F38" s="46"/>
      <c r="G38" s="47"/>
      <c r="T38" s="28"/>
    </row>
    <row r="39" customFormat="false" ht="16.5" hidden="false" customHeight="false" outlineLevel="0" collapsed="false">
      <c r="A39" s="87" t="s">
        <v>36</v>
      </c>
      <c r="B39" s="88" t="n">
        <f aca="false">B37*B8+B9*E28</f>
        <v>0.114434838204214</v>
      </c>
      <c r="C39" s="89"/>
      <c r="D39" s="89"/>
      <c r="E39" s="89"/>
      <c r="F39" s="89"/>
      <c r="G39" s="90"/>
      <c r="T39" s="28"/>
    </row>
    <row r="40" customFormat="false" ht="16.5" hidden="false" customHeight="false" outlineLevel="0" collapsed="false">
      <c r="T40" s="28"/>
    </row>
    <row r="41" customFormat="false" ht="15.75" hidden="false" customHeight="false" outlineLevel="0" collapsed="false">
      <c r="A41" s="91" t="s">
        <v>37</v>
      </c>
      <c r="B41" s="92"/>
      <c r="C41" s="93"/>
      <c r="D41" s="93"/>
      <c r="E41" s="94"/>
      <c r="F41" s="94"/>
      <c r="G41" s="10"/>
      <c r="T41" s="28"/>
    </row>
    <row r="42" customFormat="false" ht="15.75" hidden="false" customHeight="false" outlineLevel="0" collapsed="false">
      <c r="A42" s="58"/>
      <c r="B42" s="95" t="s">
        <v>38</v>
      </c>
      <c r="C42" s="95"/>
      <c r="D42" s="46"/>
      <c r="E42" s="46"/>
      <c r="F42" s="15"/>
      <c r="G42" s="47"/>
      <c r="T42" s="28"/>
    </row>
    <row r="43" customFormat="false" ht="15.75" hidden="false" customHeight="false" outlineLevel="0" collapsed="false">
      <c r="A43" s="43"/>
      <c r="B43" s="96" t="n">
        <v>1999</v>
      </c>
      <c r="C43" s="96" t="n">
        <v>2000</v>
      </c>
      <c r="D43" s="96" t="s">
        <v>39</v>
      </c>
      <c r="E43" s="96" t="s">
        <v>40</v>
      </c>
      <c r="F43" s="13" t="s">
        <v>41</v>
      </c>
      <c r="G43" s="47"/>
      <c r="T43" s="28"/>
    </row>
    <row r="44" customFormat="false" ht="15.75" hidden="false" customHeight="false" outlineLevel="0" collapsed="false">
      <c r="A44" s="97" t="s">
        <v>42</v>
      </c>
      <c r="B44" s="98"/>
      <c r="C44" s="46"/>
      <c r="D44" s="98"/>
      <c r="E44" s="98"/>
      <c r="F44" s="15"/>
      <c r="G44" s="47"/>
      <c r="T44" s="28"/>
    </row>
    <row r="45" customFormat="false" ht="15.75" hidden="false" customHeight="false" outlineLevel="0" collapsed="false">
      <c r="A45" s="99" t="s">
        <v>43</v>
      </c>
      <c r="B45" s="100" t="n">
        <f aca="false">G8</f>
        <v>514785.602256211</v>
      </c>
      <c r="C45" s="101" t="n">
        <f aca="false">G9</f>
        <v>706199.03191846</v>
      </c>
      <c r="D45" s="100" t="n">
        <v>15</v>
      </c>
      <c r="E45" s="102" t="s">
        <v>44</v>
      </c>
      <c r="F45" s="103" t="n">
        <v>0</v>
      </c>
      <c r="G45" s="47"/>
      <c r="T45" s="28"/>
    </row>
    <row r="46" customFormat="false" ht="15.75" hidden="false" customHeight="false" outlineLevel="0" collapsed="false">
      <c r="A46" s="99" t="s">
        <v>45</v>
      </c>
      <c r="B46" s="100" t="n">
        <f aca="false">G11</f>
        <v>0</v>
      </c>
      <c r="C46" s="101"/>
      <c r="D46" s="100" t="n">
        <v>20</v>
      </c>
      <c r="E46" s="102" t="s">
        <v>46</v>
      </c>
      <c r="F46" s="103" t="n">
        <v>0</v>
      </c>
      <c r="G46" s="47"/>
      <c r="T46" s="28"/>
    </row>
    <row r="47" customFormat="false" ht="15.75" hidden="false" customHeight="false" outlineLevel="0" collapsed="false">
      <c r="A47" s="99"/>
      <c r="B47" s="55"/>
      <c r="C47" s="82"/>
      <c r="D47" s="55"/>
      <c r="E47" s="55"/>
      <c r="F47" s="104"/>
      <c r="G47" s="47"/>
      <c r="T47" s="28"/>
    </row>
    <row r="48" customFormat="false" ht="15.75" hidden="false" customHeight="false" outlineLevel="0" collapsed="false">
      <c r="A48" s="97" t="s">
        <v>47</v>
      </c>
      <c r="B48" s="55"/>
      <c r="C48" s="82"/>
      <c r="D48" s="55"/>
      <c r="E48" s="55"/>
      <c r="F48" s="103"/>
      <c r="G48" s="47"/>
      <c r="T48" s="28"/>
    </row>
    <row r="49" customFormat="false" ht="16.5" hidden="false" customHeight="false" outlineLevel="0" collapsed="false">
      <c r="A49" s="105" t="s">
        <v>48</v>
      </c>
      <c r="B49" s="106" t="n">
        <f aca="false">G8+G11*Allocation!C10</f>
        <v>514785.602256211</v>
      </c>
      <c r="C49" s="107" t="n">
        <f aca="false">G9+G11*Allocation!C15</f>
        <v>706199.03191846</v>
      </c>
      <c r="D49" s="106" t="n">
        <v>30</v>
      </c>
      <c r="E49" s="108" t="s">
        <v>46</v>
      </c>
      <c r="F49" s="109" t="n">
        <v>0.1</v>
      </c>
      <c r="G49" s="90"/>
      <c r="T49" s="28"/>
    </row>
    <row r="50" customFormat="false" ht="16.5" hidden="false" customHeight="false" outlineLevel="0" collapsed="false">
      <c r="T50" s="28"/>
    </row>
    <row r="51" customFormat="false" ht="15.75" hidden="false" customHeight="false" outlineLevel="0" collapsed="false">
      <c r="A51" s="7" t="s">
        <v>49</v>
      </c>
      <c r="B51" s="94"/>
      <c r="C51" s="94"/>
      <c r="D51" s="94"/>
      <c r="E51" s="94"/>
      <c r="F51" s="94"/>
      <c r="G51" s="110"/>
      <c r="T51" s="28"/>
    </row>
    <row r="52" customFormat="false" ht="15.75" hidden="false" customHeight="false" outlineLevel="0" collapsed="false">
      <c r="A52" s="43"/>
      <c r="B52" s="15"/>
      <c r="C52" s="15"/>
      <c r="D52" s="15"/>
      <c r="E52" s="15"/>
      <c r="F52" s="15"/>
      <c r="G52" s="111"/>
      <c r="T52" s="28"/>
    </row>
    <row r="53" customFormat="false" ht="15.75" hidden="false" customHeight="false" outlineLevel="0" collapsed="false">
      <c r="A53" s="112" t="s">
        <v>50</v>
      </c>
      <c r="B53" s="113"/>
      <c r="C53" s="46"/>
      <c r="D53" s="13" t="s">
        <v>51</v>
      </c>
      <c r="E53" s="13" t="s">
        <v>52</v>
      </c>
      <c r="F53" s="15"/>
      <c r="G53" s="111"/>
      <c r="T53" s="28"/>
    </row>
    <row r="54" customFormat="false" ht="15.75" hidden="false" customHeight="false" outlineLevel="0" collapsed="false">
      <c r="A54" s="43" t="s">
        <v>53</v>
      </c>
      <c r="B54" s="15"/>
      <c r="C54" s="46"/>
      <c r="D54" s="114" t="n">
        <f aca="false">Debt!D82</f>
        <v>1.35092465753425</v>
      </c>
      <c r="E54" s="114" t="n">
        <f aca="false">Debt!D83</f>
        <v>1.3522337700028</v>
      </c>
      <c r="F54" s="15"/>
      <c r="G54" s="111"/>
      <c r="T54" s="28"/>
    </row>
    <row r="55" customFormat="false" ht="15.75" hidden="false" customHeight="false" outlineLevel="0" collapsed="false">
      <c r="A55" s="43" t="s">
        <v>54</v>
      </c>
      <c r="B55" s="15"/>
      <c r="C55" s="46"/>
      <c r="D55" s="114" t="n">
        <f aca="false">Debt!G82</f>
        <v>2.99385245901639</v>
      </c>
      <c r="E55" s="114" t="n">
        <f aca="false">Debt!G83</f>
        <v>2.99974060726583</v>
      </c>
      <c r="F55" s="15"/>
      <c r="G55" s="111"/>
      <c r="T55" s="28"/>
    </row>
    <row r="56" customFormat="false" ht="15.75" hidden="false" customHeight="false" outlineLevel="0" collapsed="false">
      <c r="A56" s="43"/>
      <c r="B56" s="15"/>
      <c r="C56" s="15"/>
      <c r="D56" s="15"/>
      <c r="E56" s="15"/>
      <c r="F56" s="15"/>
      <c r="G56" s="111"/>
      <c r="T56" s="28"/>
    </row>
    <row r="57" customFormat="false" ht="15.75" hidden="false" customHeight="false" outlineLevel="0" collapsed="false">
      <c r="A57" s="43"/>
      <c r="B57" s="15"/>
      <c r="C57" s="15"/>
      <c r="D57" s="13" t="s">
        <v>55</v>
      </c>
      <c r="E57" s="13" t="s">
        <v>56</v>
      </c>
      <c r="F57" s="13" t="s">
        <v>57</v>
      </c>
      <c r="G57" s="111"/>
      <c r="T57" s="115"/>
      <c r="U57" s="115"/>
      <c r="V57" s="115"/>
      <c r="W57" s="115"/>
      <c r="X57" s="115"/>
    </row>
    <row r="58" customFormat="false" ht="15.75" hidden="false" customHeight="false" outlineLevel="0" collapsed="false">
      <c r="A58" s="43" t="s">
        <v>58</v>
      </c>
      <c r="B58" s="15"/>
      <c r="C58" s="15"/>
      <c r="D58" s="101" t="n">
        <f aca="false">SUMPRODUCT(Summary!C11:E11,Summary!C13:E13)/SUM(Summary!C11:E11)</f>
        <v>11948.0095238095</v>
      </c>
      <c r="E58" s="101" t="n">
        <f aca="false">SUMPRODUCT(Summary!G11:I11,Summary!G13:I13)/SUM(Summary!G11:I11)</f>
        <v>11458.7430730479</v>
      </c>
      <c r="F58" s="101" t="n">
        <f aca="false">SUMPRODUCT(Summary!C11:I11,Summary!C13:I13)/Summary!K11</f>
        <v>11675.202247191</v>
      </c>
      <c r="G58" s="111"/>
      <c r="T58" s="115"/>
      <c r="U58" s="115"/>
      <c r="V58" s="115"/>
      <c r="W58" s="115"/>
      <c r="X58" s="115"/>
    </row>
    <row r="59" customFormat="false" ht="15.75" hidden="false" customHeight="false" outlineLevel="0" collapsed="false">
      <c r="A59" s="58"/>
      <c r="B59" s="46"/>
      <c r="C59" s="46"/>
      <c r="D59" s="46"/>
      <c r="E59" s="46"/>
      <c r="F59" s="46"/>
      <c r="G59" s="47"/>
      <c r="T59" s="116"/>
      <c r="U59" s="115"/>
      <c r="V59" s="115"/>
      <c r="W59" s="115"/>
      <c r="X59" s="115"/>
    </row>
    <row r="60" customFormat="false" ht="15.75" hidden="false" customHeight="false" outlineLevel="0" collapsed="false">
      <c r="A60" s="43" t="s">
        <v>59</v>
      </c>
      <c r="B60" s="15"/>
      <c r="C60" s="15"/>
      <c r="D60" s="101" t="n">
        <f aca="false">SUM(Summary!C10:E10)</f>
        <v>1394</v>
      </c>
      <c r="E60" s="101" t="n">
        <f aca="false">SUM(Summary!G10:I10)</f>
        <v>1700</v>
      </c>
      <c r="F60" s="101" t="n">
        <f aca="false">SUM(D60:E60)</f>
        <v>3094</v>
      </c>
      <c r="G60" s="111"/>
      <c r="T60" s="116"/>
      <c r="U60" s="115"/>
      <c r="V60" s="115"/>
      <c r="W60" s="115"/>
      <c r="X60" s="115"/>
    </row>
    <row r="61" customFormat="false" ht="15.75" hidden="false" customHeight="false" outlineLevel="0" collapsed="false">
      <c r="A61" s="43"/>
      <c r="B61" s="46"/>
      <c r="C61" s="46"/>
      <c r="D61" s="101"/>
      <c r="E61" s="101"/>
      <c r="F61" s="101"/>
      <c r="G61" s="47"/>
      <c r="T61" s="116"/>
      <c r="U61" s="115"/>
      <c r="V61" s="115"/>
      <c r="W61" s="115"/>
      <c r="X61" s="115"/>
    </row>
    <row r="62" customFormat="false" ht="15.75" hidden="false" customHeight="false" outlineLevel="0" collapsed="false">
      <c r="A62" s="43" t="str">
        <f aca="false">CONCATENATE("Total Cost per MW @ ISO MW of ",Summary!K10," MW (000 $)")</f>
        <v>Total Cost per MW @ ISO MW of 3094 MW (000 $)</v>
      </c>
      <c r="B62" s="15"/>
      <c r="C62" s="15"/>
      <c r="D62" s="101" t="n">
        <f aca="false">G14/F60</f>
        <v>394.629810657618</v>
      </c>
      <c r="E62" s="15"/>
      <c r="F62" s="15"/>
      <c r="G62" s="111"/>
      <c r="T62" s="116"/>
      <c r="U62" s="115"/>
      <c r="V62" s="115"/>
      <c r="W62" s="115"/>
      <c r="X62" s="115"/>
    </row>
    <row r="63" customFormat="false" ht="15.75" hidden="false" customHeight="false" outlineLevel="0" collapsed="false">
      <c r="A63" s="43"/>
      <c r="B63" s="15"/>
      <c r="C63" s="15"/>
      <c r="D63" s="101"/>
      <c r="E63" s="15"/>
      <c r="F63" s="15"/>
      <c r="G63" s="111"/>
      <c r="T63" s="116"/>
      <c r="U63" s="115"/>
      <c r="V63" s="115"/>
      <c r="W63" s="115"/>
      <c r="X63" s="115"/>
    </row>
    <row r="64" customFormat="false" ht="15.75" hidden="false" customHeight="false" outlineLevel="0" collapsed="false">
      <c r="A64" s="43" t="s">
        <v>60</v>
      </c>
      <c r="B64" s="46"/>
      <c r="C64" s="46"/>
      <c r="D64" s="101" t="n">
        <f aca="false">Depreciation!V59/F60</f>
        <v>157.851924263048</v>
      </c>
      <c r="E64" s="46"/>
      <c r="F64" s="46"/>
      <c r="G64" s="47"/>
      <c r="I64" s="117"/>
      <c r="J64" s="118"/>
      <c r="K64" s="118"/>
      <c r="L64" s="118"/>
      <c r="M64" s="118"/>
      <c r="N64" s="118"/>
      <c r="O64" s="118"/>
      <c r="P64" s="118"/>
      <c r="Q64" s="118"/>
      <c r="R64" s="118"/>
      <c r="S64" s="115"/>
      <c r="T64" s="116"/>
      <c r="U64" s="115"/>
      <c r="V64" s="115"/>
      <c r="W64" s="115"/>
      <c r="X64" s="115"/>
    </row>
    <row r="65" customFormat="false" ht="15.75" hidden="false" customHeight="false" outlineLevel="0" collapsed="false">
      <c r="A65" s="58"/>
      <c r="B65" s="46"/>
      <c r="C65" s="46"/>
      <c r="D65" s="46"/>
      <c r="E65" s="46"/>
      <c r="F65" s="46"/>
      <c r="G65" s="47"/>
      <c r="J65" s="118"/>
      <c r="K65" s="118"/>
      <c r="L65" s="118"/>
      <c r="M65" s="118"/>
      <c r="N65" s="118"/>
      <c r="O65" s="118"/>
      <c r="P65" s="118"/>
      <c r="Q65" s="118"/>
      <c r="R65" s="118"/>
      <c r="S65" s="115"/>
      <c r="T65" s="116"/>
      <c r="U65" s="115"/>
      <c r="V65" s="115"/>
      <c r="W65" s="115"/>
      <c r="X65" s="115"/>
    </row>
    <row r="66" customFormat="false" ht="15.75" hidden="false" customHeight="false" outlineLevel="0" collapsed="false">
      <c r="A66" s="43" t="s">
        <v>61</v>
      </c>
      <c r="B66" s="15"/>
      <c r="C66" s="15"/>
      <c r="D66" s="119" t="e">
        <f aca="false">CF!B32</f>
        <v>#VALUE!</v>
      </c>
      <c r="E66" s="15"/>
      <c r="F66" s="15"/>
      <c r="G66" s="111"/>
      <c r="J66" s="118"/>
      <c r="K66" s="118"/>
      <c r="L66" s="118"/>
      <c r="M66" s="118"/>
      <c r="N66" s="118"/>
      <c r="O66" s="118"/>
      <c r="P66" s="118"/>
      <c r="Q66" s="118"/>
      <c r="R66" s="118"/>
      <c r="S66" s="115"/>
      <c r="T66" s="116"/>
      <c r="U66" s="115"/>
      <c r="V66" s="115"/>
      <c r="W66" s="115"/>
      <c r="X66" s="115"/>
    </row>
    <row r="67" customFormat="false" ht="15.75" hidden="false" customHeight="false" outlineLevel="0" collapsed="false">
      <c r="A67" s="43" t="s">
        <v>62</v>
      </c>
      <c r="B67" s="15"/>
      <c r="C67" s="15"/>
      <c r="D67" s="119" t="e">
        <f aca="false">CF!B38</f>
        <v>#VALUE!</v>
      </c>
      <c r="E67" s="15"/>
      <c r="F67" s="15"/>
      <c r="G67" s="111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6"/>
      <c r="U67" s="115"/>
      <c r="V67" s="115"/>
      <c r="W67" s="115"/>
      <c r="X67" s="115"/>
    </row>
    <row r="68" customFormat="false" ht="15.75" hidden="false" customHeight="false" outlineLevel="0" collapsed="false">
      <c r="A68" s="43"/>
      <c r="B68" s="98"/>
      <c r="C68" s="27"/>
      <c r="D68" s="120"/>
      <c r="E68" s="15"/>
      <c r="F68" s="15"/>
      <c r="G68" s="111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</row>
    <row r="69" customFormat="false" ht="15.75" hidden="false" customHeight="false" outlineLevel="0" collapsed="false">
      <c r="A69" s="43"/>
      <c r="B69" s="13" t="n">
        <v>2001</v>
      </c>
      <c r="C69" s="13" t="n">
        <v>2002</v>
      </c>
      <c r="D69" s="13" t="n">
        <v>2003</v>
      </c>
      <c r="E69" s="13" t="n">
        <v>2004</v>
      </c>
      <c r="F69" s="13" t="n">
        <v>2005</v>
      </c>
      <c r="G69" s="47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</row>
    <row r="70" customFormat="false" ht="15.75" hidden="false" customHeight="false" outlineLevel="0" collapsed="false">
      <c r="A70" s="43" t="s">
        <v>63</v>
      </c>
      <c r="B70" s="101" t="n">
        <f aca="false">IS!B36</f>
        <v>120476.946759711</v>
      </c>
      <c r="C70" s="101" t="n">
        <f aca="false">IS!C36</f>
        <v>119829.597840562</v>
      </c>
      <c r="D70" s="101" t="n">
        <f aca="false">IS!D36</f>
        <v>119238.125266159</v>
      </c>
      <c r="E70" s="101" t="n">
        <f aca="false">IS!E36</f>
        <v>185089.217054952</v>
      </c>
      <c r="F70" s="101" t="n">
        <f aca="false">IS!F36</f>
        <v>195084.396062826</v>
      </c>
      <c r="G70" s="47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</row>
    <row r="71" customFormat="false" ht="15.75" hidden="false" customHeight="false" outlineLevel="0" collapsed="false">
      <c r="A71" s="43" t="s">
        <v>64</v>
      </c>
      <c r="B71" s="101" t="n">
        <f aca="false">IS!B49</f>
        <v>12611.1119306792</v>
      </c>
      <c r="C71" s="101" t="n">
        <f aca="false">IS!C49</f>
        <v>13518.3781462016</v>
      </c>
      <c r="D71" s="101" t="n">
        <f aca="false">IS!D49</f>
        <v>14671.3110154226</v>
      </c>
      <c r="E71" s="101" t="n">
        <f aca="false">IS!E49</f>
        <v>56211.6979920306</v>
      </c>
      <c r="F71" s="101" t="n">
        <f aca="false">IS!F49</f>
        <v>62802.165751661</v>
      </c>
      <c r="G71" s="47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</row>
    <row r="72" customFormat="false" ht="15.75" hidden="false" customHeight="false" outlineLevel="0" collapsed="false">
      <c r="A72" s="43" t="s">
        <v>65</v>
      </c>
      <c r="B72" s="101" t="n">
        <f aca="false">CF!C17</f>
        <v>31719.7405988188</v>
      </c>
      <c r="C72" s="101" t="n">
        <f aca="false">CF!D17</f>
        <v>31474.3345065845</v>
      </c>
      <c r="D72" s="101" t="n">
        <f aca="false">CF!E17</f>
        <v>31178.2396010818</v>
      </c>
      <c r="E72" s="101" t="n">
        <f aca="false">CF!F17</f>
        <v>123343.366705317</v>
      </c>
      <c r="F72" s="101" t="n">
        <f aca="false">CF!G17</f>
        <v>130148.439372494</v>
      </c>
      <c r="G72" s="47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</row>
    <row r="73" customFormat="false" ht="16.5" hidden="false" customHeight="false" outlineLevel="0" collapsed="false">
      <c r="A73" s="48" t="s">
        <v>66</v>
      </c>
      <c r="B73" s="107" t="n">
        <f aca="false">CF!C22</f>
        <v>32809.7486523864</v>
      </c>
      <c r="C73" s="107" t="n">
        <f aca="false">CF!D22</f>
        <v>51344.1376681421</v>
      </c>
      <c r="D73" s="107" t="n">
        <f aca="false">CF!E22</f>
        <v>46328.7616317111</v>
      </c>
      <c r="E73" s="107" t="n">
        <f aca="false">CF!F22</f>
        <v>110971.431749674</v>
      </c>
      <c r="F73" s="107" t="n">
        <f aca="false">CF!G22</f>
        <v>110116.675973887</v>
      </c>
      <c r="G73" s="90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</row>
    <row r="74" customFormat="false" ht="12.75" hidden="false" customHeight="false" outlineLevel="0" collapsed="false"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</row>
    <row r="75" customFormat="false" ht="12.75" hidden="false" customHeight="false" outlineLevel="0" collapsed="false">
      <c r="S75" s="115"/>
      <c r="T75" s="115"/>
      <c r="U75" s="115"/>
      <c r="V75" s="115"/>
      <c r="W75" s="115"/>
      <c r="X75" s="115"/>
    </row>
    <row r="76" customFormat="false" ht="12.75" hidden="false" customHeight="false" outlineLevel="0" collapsed="false">
      <c r="S76" s="115"/>
      <c r="T76" s="115"/>
      <c r="U76" s="115"/>
      <c r="V76" s="115"/>
      <c r="W76" s="115"/>
      <c r="X76" s="115"/>
    </row>
    <row r="77" customFormat="false" ht="12.75" hidden="false" customHeight="false" outlineLevel="0" collapsed="false">
      <c r="S77" s="115"/>
      <c r="T77" s="115"/>
      <c r="U77" s="115"/>
      <c r="V77" s="115"/>
      <c r="W77" s="115"/>
      <c r="X77" s="115"/>
    </row>
    <row r="78" customFormat="false" ht="12.75" hidden="false" customHeight="false" outlineLevel="0" collapsed="false">
      <c r="S78" s="115"/>
      <c r="T78" s="115"/>
      <c r="U78" s="115"/>
      <c r="V78" s="115"/>
      <c r="W78" s="115"/>
      <c r="X78" s="115"/>
    </row>
    <row r="79" customFormat="false" ht="12.75" hidden="false" customHeight="false" outlineLevel="0" collapsed="false">
      <c r="S79" s="115"/>
      <c r="T79" s="115"/>
      <c r="U79" s="115"/>
      <c r="V79" s="115"/>
      <c r="W79" s="115"/>
      <c r="X79" s="115"/>
    </row>
    <row r="80" customFormat="false" ht="12.75" hidden="false" customHeight="false" outlineLevel="0" collapsed="false">
      <c r="S80" s="115"/>
      <c r="T80" s="115"/>
      <c r="U80" s="115"/>
      <c r="V80" s="115"/>
      <c r="W80" s="115"/>
      <c r="X80" s="115"/>
    </row>
    <row r="81" customFormat="false" ht="12.75" hidden="false" customHeight="false" outlineLevel="0" collapsed="false">
      <c r="S81" s="115"/>
      <c r="T81" s="115"/>
      <c r="U81" s="115"/>
      <c r="V81" s="115"/>
      <c r="W81" s="115"/>
      <c r="X81" s="115"/>
    </row>
    <row r="82" customFormat="false" ht="12.75" hidden="false" customHeight="false" outlineLevel="0" collapsed="false">
      <c r="S82" s="115"/>
      <c r="T82" s="115"/>
      <c r="U82" s="115"/>
      <c r="V82" s="115"/>
      <c r="W82" s="115"/>
      <c r="X82" s="115"/>
    </row>
    <row r="83" customFormat="false" ht="12.75" hidden="false" customHeight="false" outlineLevel="0" collapsed="false">
      <c r="S83" s="115"/>
      <c r="T83" s="115"/>
      <c r="U83" s="115"/>
      <c r="V83" s="115"/>
      <c r="W83" s="115"/>
      <c r="X83" s="115"/>
    </row>
    <row r="84" customFormat="false" ht="12.75" hidden="false" customHeight="false" outlineLevel="0" collapsed="false">
      <c r="S84" s="115"/>
      <c r="T84" s="115"/>
      <c r="U84" s="115"/>
      <c r="V84" s="115"/>
      <c r="W84" s="115"/>
      <c r="X84" s="115"/>
    </row>
    <row r="85" customFormat="false" ht="12.75" hidden="false" customHeight="false" outlineLevel="0" collapsed="false">
      <c r="S85" s="115"/>
      <c r="T85" s="115"/>
      <c r="U85" s="115"/>
      <c r="V85" s="115"/>
      <c r="W85" s="115"/>
      <c r="X85" s="115"/>
    </row>
    <row r="86" customFormat="false" ht="12.75" hidden="false" customHeight="false" outlineLevel="0" collapsed="false">
      <c r="S86" s="115"/>
      <c r="T86" s="115"/>
      <c r="U86" s="115"/>
      <c r="V86" s="115"/>
      <c r="W86" s="115"/>
      <c r="X86" s="115"/>
    </row>
    <row r="87" customFormat="false" ht="12.75" hidden="false" customHeight="false" outlineLevel="0" collapsed="false">
      <c r="S87" s="115"/>
      <c r="T87" s="115"/>
      <c r="U87" s="115"/>
      <c r="V87" s="115"/>
      <c r="W87" s="115"/>
      <c r="X87" s="115"/>
    </row>
    <row r="88" customFormat="false" ht="12.75" hidden="false" customHeight="false" outlineLevel="0" collapsed="false"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</row>
    <row r="89" customFormat="false" ht="12.75" hidden="false" customHeight="false" outlineLevel="0" collapsed="false"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</row>
    <row r="94" customFormat="false" ht="12.75" hidden="false" customHeight="false" outlineLevel="0" collapsed="false">
      <c r="Q94" s="5"/>
    </row>
  </sheetData>
  <mergeCells count="1">
    <mergeCell ref="B42:C42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22">
              <controlPr defaultSize="0" print="false" autoFill="0" autoPict="0" macro="Module2.Equity">
                <anchor moveWithCells="true" sizeWithCells="false">
                  <from>
                    <xdr:col>2</xdr:col>
                    <xdr:colOff>473400</xdr:colOff>
                    <xdr:row>35</xdr:row>
                    <xdr:rowOff>28800</xdr:rowOff>
                  </from>
                  <to>
                    <xdr:col>3</xdr:col>
                    <xdr:colOff>695520</xdr:colOff>
                    <xdr:row>36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8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38.28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42" width="9.14"/>
    <col collapsed="false" customWidth="true" hidden="false" outlineLevel="0" max="23" min="23" style="142" width="10.99"/>
    <col collapsed="false" customWidth="false" hidden="false" outlineLevel="0" max="257" min="24" style="142" width="9.14"/>
  </cols>
  <sheetData>
    <row r="2" customFormat="false" ht="18.75" hidden="false" customHeight="false" outlineLevel="0" collapsed="false">
      <c r="A2" s="220" t="s">
        <v>278</v>
      </c>
      <c r="B2" s="395"/>
      <c r="C2" s="395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5" customFormat="false" ht="13.5" hidden="false" customHeight="false" outlineLevel="0" collapsed="false">
      <c r="A5" s="224" t="s">
        <v>154</v>
      </c>
      <c r="B5" s="225" t="n">
        <f aca="false">Brownsville!$B$5</f>
        <v>2001</v>
      </c>
      <c r="C5" s="225" t="n">
        <f aca="false">Brownsville!C5</f>
        <v>2002</v>
      </c>
      <c r="D5" s="225" t="n">
        <f aca="false">Brownsville!D5</f>
        <v>2003</v>
      </c>
      <c r="E5" s="225" t="n">
        <f aca="false">Brownsville!E5</f>
        <v>2004</v>
      </c>
      <c r="F5" s="225" t="n">
        <f aca="false">Brownsville!F5</f>
        <v>2005</v>
      </c>
      <c r="G5" s="225" t="n">
        <f aca="false">Brownsville!G5</f>
        <v>2006</v>
      </c>
      <c r="H5" s="225" t="n">
        <f aca="false">Brownsville!H5</f>
        <v>2007</v>
      </c>
      <c r="I5" s="225" t="n">
        <f aca="false">Brownsville!I5</f>
        <v>2008</v>
      </c>
      <c r="J5" s="225" t="n">
        <f aca="false">Brownsville!J5</f>
        <v>2009</v>
      </c>
      <c r="K5" s="225" t="n">
        <f aca="false">Brownsville!K5</f>
        <v>2010</v>
      </c>
      <c r="L5" s="225" t="n">
        <f aca="false">Brownsville!L5</f>
        <v>2011</v>
      </c>
      <c r="M5" s="225" t="n">
        <f aca="false">Brownsville!M5</f>
        <v>2012</v>
      </c>
      <c r="N5" s="225" t="n">
        <f aca="false">Brownsville!N5</f>
        <v>2013</v>
      </c>
      <c r="O5" s="225" t="n">
        <f aca="false">Brownsville!O5</f>
        <v>2014</v>
      </c>
      <c r="P5" s="225" t="n">
        <f aca="false">Brownsville!P5</f>
        <v>2015</v>
      </c>
      <c r="Q5" s="225" t="n">
        <f aca="false">Brownsville!Q5</f>
        <v>2016</v>
      </c>
      <c r="R5" s="225" t="n">
        <f aca="false">Brownsville!R5</f>
        <v>2017</v>
      </c>
      <c r="S5" s="225" t="n">
        <f aca="false">Brownsville!S5</f>
        <v>2018</v>
      </c>
      <c r="T5" s="225" t="n">
        <f aca="false">Brownsville!T5</f>
        <v>2019</v>
      </c>
      <c r="U5" s="225" t="n">
        <f aca="false">Brownsville!U5</f>
        <v>2020</v>
      </c>
      <c r="Y5" s="396" t="n">
        <f aca="false">SUM(Z5:AS5)-SUM(Z6:AS6)</f>
        <v>0</v>
      </c>
      <c r="Z5" s="397" t="n">
        <f aca="false">B11+B12</f>
        <v>1237.5553</v>
      </c>
      <c r="AA5" s="397" t="n">
        <f aca="false">C11+C12</f>
        <v>1274.681959</v>
      </c>
      <c r="AB5" s="397" t="n">
        <f aca="false">D11+D12</f>
        <v>1312.92241777</v>
      </c>
      <c r="AC5" s="397" t="n">
        <f aca="false">E16</f>
        <v>997.740824787038</v>
      </c>
      <c r="AD5" s="397" t="n">
        <f aca="false">F16</f>
        <v>1027.67304953065</v>
      </c>
      <c r="AE5" s="397" t="n">
        <f aca="false">G16</f>
        <v>1058.50324101657</v>
      </c>
      <c r="AF5" s="397" t="n">
        <f aca="false">H16</f>
        <v>1090.25833824707</v>
      </c>
      <c r="AG5" s="397" t="n">
        <f aca="false">I16</f>
        <v>1122.96608839448</v>
      </c>
      <c r="AH5" s="397" t="n">
        <f aca="false">J16</f>
        <v>1156.65507104631</v>
      </c>
      <c r="AI5" s="397" t="n">
        <f aca="false">K16</f>
        <v>1191.3547231777</v>
      </c>
      <c r="AJ5" s="397" t="n">
        <f aca="false">L16</f>
        <v>1227.09536487303</v>
      </c>
      <c r="AK5" s="397" t="n">
        <f aca="false">M16</f>
        <v>1263.90822581922</v>
      </c>
      <c r="AL5" s="397" t="n">
        <f aca="false">N16</f>
        <v>1301.8254725938</v>
      </c>
      <c r="AM5" s="397" t="n">
        <f aca="false">O16</f>
        <v>1340.88023677161</v>
      </c>
      <c r="AN5" s="397" t="n">
        <f aca="false">P16</f>
        <v>1381.10664387476</v>
      </c>
      <c r="AO5" s="397" t="n">
        <f aca="false">Q16</f>
        <v>1422.53984319101</v>
      </c>
      <c r="AP5" s="397" t="n">
        <f aca="false">R16</f>
        <v>1465.21603848674</v>
      </c>
      <c r="AQ5" s="397" t="n">
        <f aca="false">S16</f>
        <v>1509.17251964134</v>
      </c>
      <c r="AR5" s="397" t="n">
        <f aca="false">T16</f>
        <v>1554.44769523058</v>
      </c>
      <c r="AS5" s="397" t="n">
        <f aca="false">U16</f>
        <v>1601.0811260875</v>
      </c>
    </row>
    <row r="6" customFormat="false" ht="12.75" hidden="false" customHeight="false" outlineLevel="0" collapsed="false">
      <c r="A6" s="227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Y6" s="396" t="n">
        <v>0</v>
      </c>
      <c r="Z6" s="398" t="n">
        <f aca="false">B24+B25</f>
        <v>1237.5553</v>
      </c>
      <c r="AA6" s="398" t="n">
        <f aca="false">C24+C25</f>
        <v>1274.681959</v>
      </c>
      <c r="AB6" s="398" t="n">
        <f aca="false">D24+D25</f>
        <v>1312.92241777</v>
      </c>
      <c r="AC6" s="398" t="n">
        <f aca="false">E24+1/3*E25</f>
        <v>997.740824787038</v>
      </c>
      <c r="AD6" s="398" t="n">
        <f aca="false">F24+1/3*F25</f>
        <v>1027.67304953065</v>
      </c>
      <c r="AE6" s="398" t="n">
        <f aca="false">G24+1/3*G25</f>
        <v>1058.50324101657</v>
      </c>
      <c r="AF6" s="398" t="n">
        <f aca="false">H24+1/3*H25</f>
        <v>1090.25833824707</v>
      </c>
      <c r="AG6" s="398" t="n">
        <f aca="false">I24+1/3*I25</f>
        <v>1122.96608839448</v>
      </c>
      <c r="AH6" s="398" t="n">
        <f aca="false">J24+1/3*J25</f>
        <v>1156.65507104631</v>
      </c>
      <c r="AI6" s="398" t="n">
        <f aca="false">K24+1/3*K25</f>
        <v>1191.3547231777</v>
      </c>
      <c r="AJ6" s="398" t="n">
        <f aca="false">L24+1/3*L25</f>
        <v>1227.09536487303</v>
      </c>
      <c r="AK6" s="398" t="n">
        <f aca="false">M24+1/3*M25</f>
        <v>1263.90822581922</v>
      </c>
      <c r="AL6" s="398" t="n">
        <f aca="false">N24+1/3*N25</f>
        <v>1301.8254725938</v>
      </c>
      <c r="AM6" s="398" t="n">
        <f aca="false">O24+1/3*O25</f>
        <v>1340.88023677161</v>
      </c>
      <c r="AN6" s="398" t="n">
        <f aca="false">P24+1/3*P25</f>
        <v>1381.10664387476</v>
      </c>
      <c r="AO6" s="398" t="n">
        <f aca="false">Q24+1/3*Q25</f>
        <v>1422.53984319101</v>
      </c>
      <c r="AP6" s="398" t="n">
        <f aca="false">R24+1/3*R25</f>
        <v>1465.21603848674</v>
      </c>
      <c r="AQ6" s="398" t="n">
        <f aca="false">S24+1/3*S25</f>
        <v>1509.17251964134</v>
      </c>
      <c r="AR6" s="398" t="n">
        <f aca="false">T24+1/3*T25</f>
        <v>1554.44769523058</v>
      </c>
      <c r="AS6" s="398" t="n">
        <f aca="false">U24+1/3*U25</f>
        <v>1601.0811260875</v>
      </c>
    </row>
    <row r="7" customFormat="false" ht="12.75" hidden="false" customHeight="false" outlineLevel="0" collapsed="false">
      <c r="A7" s="227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155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399"/>
      <c r="W8" s="399"/>
      <c r="X8" s="399"/>
    </row>
    <row r="9" customFormat="false" ht="12.75" hidden="false" customHeight="false" outlineLevel="0" collapsed="false">
      <c r="A9" s="232" t="s">
        <v>191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99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7" t="s">
        <v>156</v>
      </c>
      <c r="B10" s="26" t="n">
        <f aca="false">'Power Price Assumption'!E32*12*(Summary!$D$11+Summary!$D$12)</f>
        <v>22368</v>
      </c>
      <c r="C10" s="26" t="n">
        <f aca="false">'Power Price Assumption'!F32*12*(Summary!$D$11+Summary!$D$12)</f>
        <v>22368</v>
      </c>
      <c r="D10" s="26" t="n">
        <f aca="false">'Power Price Assumption'!G32*12*(Summary!$D$11+Summary!$D$12)</f>
        <v>22368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99"/>
      <c r="W10" s="231" t="n">
        <f aca="false">SUM(B10:U10)</f>
        <v>67104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7" t="s">
        <v>157</v>
      </c>
      <c r="B11" s="26" t="n">
        <f aca="false">Summary!D24*Summary!D26/1000*(1+Summary!$D$48)</f>
        <v>774.0553</v>
      </c>
      <c r="C11" s="26" t="n">
        <f aca="false">B11*(1+Summary!$D$48)</f>
        <v>797.276959</v>
      </c>
      <c r="D11" s="26" t="n">
        <f aca="false">C11*(1+Summary!$D$48)</f>
        <v>821.19526777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99"/>
      <c r="W11" s="231" t="n">
        <f aca="false">SUM(B11:U11)</f>
        <v>2392.52752677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customFormat="false" ht="12.75" hidden="false" customHeight="false" outlineLevel="0" collapsed="false">
      <c r="A12" s="117" t="s">
        <v>158</v>
      </c>
      <c r="B12" s="32" t="n">
        <f aca="false">Summary!$D$25*Summary!$D$14*Summary!$D$9/1000*(1+Summary!$D$48)</f>
        <v>463.5</v>
      </c>
      <c r="C12" s="231" t="n">
        <f aca="false">B12*(1+Summary!$D$48)</f>
        <v>477.405</v>
      </c>
      <c r="D12" s="231" t="n">
        <f aca="false">C12*(1+Summary!$D$48)</f>
        <v>491.72715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99"/>
      <c r="W12" s="231" t="n">
        <f aca="false">SUM(B12:U12)</f>
        <v>1432.63215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99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159</v>
      </c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7" t="s">
        <v>156</v>
      </c>
      <c r="B15" s="26" t="n">
        <v>0</v>
      </c>
      <c r="C15" s="26" t="n">
        <v>0</v>
      </c>
      <c r="D15" s="26" t="n">
        <v>0</v>
      </c>
      <c r="E15" s="26" t="n">
        <f aca="false">'Power Price Assumption'!H32*(Summary!$D$11+Summary!$D$12)*12*(1-Summary!$D$29)</f>
        <v>33154.2280089549</v>
      </c>
      <c r="F15" s="26" t="n">
        <f aca="false">'Power Price Assumption'!I32*(Summary!$D$11+Summary!$D$12)*12*(1-Summary!$D$29)</f>
        <v>34822.8454054582</v>
      </c>
      <c r="G15" s="26" t="n">
        <f aca="false">'Power Price Assumption'!J32*(Summary!$D$11+Summary!$D$12)*12*(1-Summary!$D$29)</f>
        <v>35289.0222068539</v>
      </c>
      <c r="H15" s="26" t="n">
        <f aca="false">'Power Price Assumption'!K32*(Summary!$D$11+Summary!$D$12)*12*(1-Summary!$D$29)</f>
        <v>35692.2426737093</v>
      </c>
      <c r="I15" s="26" t="n">
        <f aca="false">'Power Price Assumption'!L32*(Summary!$D$11+Summary!$D$12)*12*(1-Summary!$D$29)</f>
        <v>36149.2702218017</v>
      </c>
      <c r="J15" s="26" t="n">
        <f aca="false">'Power Price Assumption'!M32*(Summary!$D$11+Summary!$D$12)*12*(1-Summary!$D$29)</f>
        <v>36664.8115967815</v>
      </c>
      <c r="K15" s="26" t="n">
        <f aca="false">'Power Price Assumption'!N32*(Summary!$D$11+Summary!$D$12)*12*(1-Summary!$D$29)</f>
        <v>37113.6394628801</v>
      </c>
      <c r="L15" s="26" t="n">
        <f aca="false">'Power Price Assumption'!O32*(Summary!$D$11+Summary!$D$12)*12*(1-Summary!$D$29)</f>
        <v>37824.658661011</v>
      </c>
      <c r="M15" s="26" t="n">
        <f aca="false">'Power Price Assumption'!P32*(Summary!$D$11+Summary!$D$12)*12*(1-Summary!$D$29)</f>
        <v>38544.9367355133</v>
      </c>
      <c r="N15" s="26" t="n">
        <f aca="false">'Power Price Assumption'!Q32*(Summary!$D$11+Summary!$D$12)*12*(1-Summary!$D$29)</f>
        <v>39274.3893016907</v>
      </c>
      <c r="O15" s="26" t="n">
        <f aca="false">'Power Price Assumption'!R32*(Summary!$D$11+Summary!$D$12)*12*(1-Summary!$D$29)</f>
        <v>40012.9185787769</v>
      </c>
      <c r="P15" s="26" t="n">
        <f aca="false">'Power Price Assumption'!S32*(Summary!$D$11+Summary!$D$12)*12*(1-Summary!$D$29)</f>
        <v>40760.4126621166</v>
      </c>
      <c r="Q15" s="26" t="n">
        <f aca="false">'Power Price Assumption'!T32*(Summary!$D$11+Summary!$D$12)*12*(1-Summary!$D$29)</f>
        <v>41361.2513376545</v>
      </c>
      <c r="R15" s="26" t="n">
        <f aca="false">'Power Price Assumption'!U32*(Summary!$D$11+Summary!$D$12)*12*(1-Summary!$D$29)</f>
        <v>41961.4559623287</v>
      </c>
      <c r="S15" s="26" t="n">
        <f aca="false">'Power Price Assumption'!V32*(Summary!$D$11+Summary!$D$12)*12*(1-Summary!$D$29)</f>
        <v>42560.4477382795</v>
      </c>
      <c r="T15" s="26" t="n">
        <f aca="false">'Power Price Assumption'!W32*(Summary!$D$11+Summary!$D$12)*12*(1-Summary!$D$29)</f>
        <v>43157.6137104213</v>
      </c>
      <c r="U15" s="26" t="n">
        <f aca="false">'Power Price Assumption'!X32*(Summary!$D$11+Summary!$D$12)*12*(1-Summary!$D$29)</f>
        <v>43752.3052379271</v>
      </c>
      <c r="V15" s="400"/>
      <c r="W15" s="231" t="n">
        <f aca="false">SUM(B15:U15)</f>
        <v>658096.449502159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  <c r="CS15" s="400"/>
      <c r="CT15" s="400"/>
      <c r="CU15" s="400"/>
      <c r="CV15" s="400"/>
      <c r="CW15" s="400"/>
      <c r="CX15" s="400"/>
      <c r="CY15" s="400"/>
      <c r="CZ15" s="400"/>
      <c r="DA15" s="400"/>
      <c r="DB15" s="400"/>
      <c r="DC15" s="400"/>
      <c r="DD15" s="400"/>
      <c r="DE15" s="400"/>
      <c r="DF15" s="400"/>
      <c r="DG15" s="400"/>
      <c r="DH15" s="400"/>
      <c r="DI15" s="400"/>
      <c r="DJ15" s="400"/>
      <c r="DK15" s="400"/>
      <c r="DL15" s="400"/>
      <c r="DM15" s="400"/>
      <c r="DN15" s="400"/>
      <c r="DO15" s="400"/>
      <c r="DP15" s="400"/>
      <c r="DQ15" s="400"/>
      <c r="DR15" s="400"/>
      <c r="DS15" s="400"/>
      <c r="DT15" s="400"/>
      <c r="DU15" s="400"/>
      <c r="DV15" s="400"/>
      <c r="DW15" s="400"/>
      <c r="DX15" s="400"/>
      <c r="DY15" s="400"/>
      <c r="DZ15" s="400"/>
      <c r="EA15" s="400"/>
      <c r="EB15" s="400"/>
      <c r="EC15" s="400"/>
      <c r="ED15" s="400"/>
      <c r="EE15" s="400"/>
      <c r="EF15" s="400"/>
      <c r="EG15" s="400"/>
      <c r="EH15" s="400"/>
      <c r="EI15" s="400"/>
      <c r="EJ15" s="400"/>
      <c r="EK15" s="400"/>
      <c r="EL15" s="400"/>
      <c r="EM15" s="400"/>
      <c r="EN15" s="400"/>
      <c r="EO15" s="400"/>
      <c r="EP15" s="400"/>
      <c r="EQ15" s="400"/>
      <c r="ER15" s="400"/>
      <c r="ES15" s="400"/>
      <c r="ET15" s="400"/>
      <c r="EU15" s="400"/>
      <c r="EV15" s="400"/>
      <c r="EW15" s="400"/>
      <c r="EX15" s="400"/>
      <c r="EY15" s="400"/>
      <c r="EZ15" s="400"/>
      <c r="FA15" s="400"/>
      <c r="FB15" s="400"/>
      <c r="FC15" s="400"/>
      <c r="FD15" s="400"/>
      <c r="FE15" s="400"/>
      <c r="FF15" s="400"/>
      <c r="FG15" s="400"/>
      <c r="FH15" s="400"/>
      <c r="FI15" s="400"/>
      <c r="FJ15" s="400"/>
      <c r="FK15" s="400"/>
      <c r="FL15" s="400"/>
      <c r="FM15" s="400"/>
      <c r="FN15" s="400"/>
      <c r="FO15" s="400"/>
      <c r="FP15" s="400"/>
      <c r="FQ15" s="400"/>
      <c r="FR15" s="400"/>
      <c r="FS15" s="400"/>
      <c r="FT15" s="400"/>
      <c r="FU15" s="400"/>
      <c r="FV15" s="400"/>
      <c r="FW15" s="400"/>
      <c r="FX15" s="400"/>
      <c r="FY15" s="400"/>
      <c r="FZ15" s="400"/>
      <c r="GA15" s="400"/>
      <c r="GB15" s="400"/>
      <c r="GC15" s="400"/>
      <c r="GD15" s="400"/>
      <c r="GE15" s="400"/>
      <c r="GF15" s="400"/>
      <c r="GG15" s="400"/>
      <c r="GH15" s="400"/>
      <c r="GI15" s="400"/>
      <c r="GJ15" s="400"/>
      <c r="GK15" s="400"/>
      <c r="GL15" s="400"/>
      <c r="GM15" s="400"/>
      <c r="GN15" s="400"/>
      <c r="GO15" s="400"/>
      <c r="GP15" s="400"/>
      <c r="GQ15" s="400"/>
      <c r="GR15" s="400"/>
      <c r="GS15" s="400"/>
      <c r="GT15" s="400"/>
      <c r="GU15" s="400"/>
      <c r="GV15" s="400"/>
      <c r="GW15" s="400"/>
      <c r="GX15" s="400"/>
      <c r="GY15" s="400"/>
      <c r="GZ15" s="400"/>
      <c r="HA15" s="400"/>
      <c r="HB15" s="400"/>
      <c r="HC15" s="400"/>
      <c r="HD15" s="400"/>
      <c r="HE15" s="400"/>
      <c r="HF15" s="400"/>
      <c r="HG15" s="400"/>
      <c r="HH15" s="400"/>
      <c r="HI15" s="400"/>
      <c r="HJ15" s="400"/>
      <c r="HK15" s="400"/>
      <c r="HL15" s="400"/>
      <c r="HM15" s="400"/>
      <c r="HN15" s="400"/>
      <c r="HO15" s="400"/>
      <c r="HP15" s="400"/>
      <c r="HQ15" s="400"/>
      <c r="HR15" s="400"/>
      <c r="HS15" s="400"/>
      <c r="HT15" s="400"/>
      <c r="HU15" s="400"/>
      <c r="HV15" s="400"/>
      <c r="HW15" s="400"/>
      <c r="HX15" s="400"/>
      <c r="HY15" s="400"/>
      <c r="HZ15" s="400"/>
      <c r="IA15" s="400"/>
      <c r="IB15" s="400"/>
      <c r="IC15" s="400"/>
      <c r="ID15" s="400"/>
      <c r="IE15" s="400"/>
      <c r="IF15" s="400"/>
      <c r="IG15" s="400"/>
      <c r="IH15" s="400"/>
      <c r="II15" s="400"/>
      <c r="IJ15" s="400"/>
      <c r="IK15" s="400"/>
      <c r="IL15" s="400"/>
      <c r="IM15" s="400"/>
      <c r="IN15" s="400"/>
      <c r="IO15" s="400"/>
      <c r="IP15" s="400"/>
      <c r="IQ15" s="400"/>
      <c r="IR15" s="400"/>
      <c r="IS15" s="400"/>
      <c r="IT15" s="400"/>
      <c r="IU15" s="400"/>
      <c r="IV15" s="400"/>
      <c r="IW15" s="400"/>
    </row>
    <row r="16" customFormat="false" ht="12" hidden="false" customHeight="true" outlineLevel="0" collapsed="false">
      <c r="A16" s="117" t="s">
        <v>160</v>
      </c>
      <c r="B16" s="26" t="n">
        <v>0</v>
      </c>
      <c r="C16" s="26" t="n">
        <v>0</v>
      </c>
      <c r="D16" s="26" t="n">
        <v>0</v>
      </c>
      <c r="E16" s="32" t="n">
        <f aca="false">1/3*Summary!$D$25*Summary!$D$14*Summary!$D$9/1000*(1+Summary!$D$48)^(E5-2000)+Summary!$D$31*Summary!$D$24*(1+Summary!$D$48)^(E5-2000)/1000</f>
        <v>997.740824787038</v>
      </c>
      <c r="F16" s="32" t="n">
        <f aca="false">1/3*Summary!$D$25*Summary!$D$14*Summary!$D$9/1000*(1+Summary!$D$48)^(F5-2000)+Summary!$D$31*Summary!$D$24*(1+Summary!$D$48)^(F5-2000)/1000</f>
        <v>1027.67304953065</v>
      </c>
      <c r="G16" s="32" t="n">
        <f aca="false">1/3*Summary!$D$25*Summary!$D$14*Summary!$D$9/1000*(1+Summary!$D$48)^(G5-2000)+Summary!$D$31*Summary!$D$24*(1+Summary!$D$48)^(G5-2000)/1000</f>
        <v>1058.50324101657</v>
      </c>
      <c r="H16" s="32" t="n">
        <f aca="false">1/3*Summary!$D$25*Summary!$D$14*Summary!$D$9/1000*(1+Summary!$D$48)^(H5-2000)+Summary!$D$31*Summary!$D$24*(1+Summary!$D$48)^(H5-2000)/1000</f>
        <v>1090.25833824707</v>
      </c>
      <c r="I16" s="32" t="n">
        <f aca="false">1/3*Summary!$D$25*Summary!$D$14*Summary!$D$9/1000*(1+Summary!$D$48)^(I5-2000)+Summary!$D$31*Summary!$D$24*(1+Summary!$D$48)^(I5-2000)/1000</f>
        <v>1122.96608839448</v>
      </c>
      <c r="J16" s="32" t="n">
        <f aca="false">1/3*Summary!$D$25*Summary!$D$14*Summary!$D$9/1000*(1+Summary!$D$48)^(J5-2000)+Summary!$D$31*Summary!$D$24*(1+Summary!$D$48)^(J5-2000)/1000</f>
        <v>1156.65507104631</v>
      </c>
      <c r="K16" s="32" t="n">
        <f aca="false">1/3*Summary!$D$25*Summary!$D$14*Summary!$D$9/1000*(1+Summary!$D$48)^(K5-2000)+Summary!$D$31*Summary!$D$24*(1+Summary!$D$48)^(K5-2000)/1000</f>
        <v>1191.3547231777</v>
      </c>
      <c r="L16" s="32" t="n">
        <f aca="false">1/3*Summary!$D$25*Summary!$D$14*Summary!$D$9/1000*(1+Summary!$D$48)^(L5-2000)+Summary!$D$31*Summary!$D$24*(1+Summary!$D$48)^(L5-2000)/1000</f>
        <v>1227.09536487303</v>
      </c>
      <c r="M16" s="32" t="n">
        <f aca="false">1/3*Summary!$D$25*Summary!$D$14*Summary!$D$9/1000*(1+Summary!$D$48)^(M5-2000)+Summary!$D$31*Summary!$D$24*(1+Summary!$D$48)^(M5-2000)/1000</f>
        <v>1263.90822581922</v>
      </c>
      <c r="N16" s="32" t="n">
        <f aca="false">1/3*Summary!$D$25*Summary!$D$14*Summary!$D$9/1000*(1+Summary!$D$48)^(N5-2000)+Summary!$D$31*Summary!$D$24*(1+Summary!$D$48)^(N5-2000)/1000</f>
        <v>1301.8254725938</v>
      </c>
      <c r="O16" s="32" t="n">
        <f aca="false">1/3*Summary!$D$25*Summary!$D$14*Summary!$D$9/1000*(1+Summary!$D$48)^(O5-2000)+Summary!$D$31*Summary!$D$24*(1+Summary!$D$48)^(O5-2000)/1000</f>
        <v>1340.88023677161</v>
      </c>
      <c r="P16" s="32" t="n">
        <f aca="false">1/3*Summary!$D$25*Summary!$D$14*Summary!$D$9/1000*(1+Summary!$D$48)^(P5-2000)+Summary!$D$31*Summary!$D$24*(1+Summary!$D$48)^(P5-2000)/1000</f>
        <v>1381.10664387476</v>
      </c>
      <c r="Q16" s="32" t="n">
        <f aca="false">1/3*Summary!$D$25*Summary!$D$14*Summary!$D$9/1000*(1+Summary!$D$48)^(Q5-2000)+Summary!$D$31*Summary!$D$24*(1+Summary!$D$48)^(Q5-2000)/1000</f>
        <v>1422.53984319101</v>
      </c>
      <c r="R16" s="32" t="n">
        <f aca="false">1/3*Summary!$D$25*Summary!$D$14*Summary!$D$9/1000*(1+Summary!$D$48)^(R5-2000)+Summary!$D$31*Summary!$D$24*(1+Summary!$D$48)^(R5-2000)/1000</f>
        <v>1465.21603848674</v>
      </c>
      <c r="S16" s="32" t="n">
        <f aca="false">1/3*Summary!$D$25*Summary!$D$14*Summary!$D$9/1000*(1+Summary!$D$48)^(S5-2000)+Summary!$D$31*Summary!$D$24*(1+Summary!$D$48)^(S5-2000)/1000</f>
        <v>1509.17251964134</v>
      </c>
      <c r="T16" s="32" t="n">
        <f aca="false">1/3*Summary!$D$25*Summary!$D$14*Summary!$D$9/1000*(1+Summary!$D$48)^(T5-2000)+Summary!$D$31*Summary!$D$24*(1+Summary!$D$48)^(T5-2000)/1000</f>
        <v>1554.44769523058</v>
      </c>
      <c r="U16" s="32" t="n">
        <f aca="false">1/3*Summary!$D$25*Summary!$D$14*Summary!$D$9/1000*(1+Summary!$D$48)^(U5-2000)+Summary!$D$31*Summary!$D$24*(1+Summary!$D$48)^(U5-2000)/1000</f>
        <v>1601.0811260875</v>
      </c>
      <c r="V16" s="400"/>
      <c r="W16" s="231" t="n">
        <f aca="false">SUM(B16:U16)</f>
        <v>21712.4245027694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  <c r="CS16" s="400"/>
      <c r="CT16" s="400"/>
      <c r="CU16" s="400"/>
      <c r="CV16" s="400"/>
      <c r="CW16" s="400"/>
      <c r="CX16" s="400"/>
      <c r="CY16" s="400"/>
      <c r="CZ16" s="400"/>
      <c r="DA16" s="400"/>
      <c r="DB16" s="400"/>
      <c r="DC16" s="400"/>
      <c r="DD16" s="400"/>
      <c r="DE16" s="400"/>
      <c r="DF16" s="400"/>
      <c r="DG16" s="400"/>
      <c r="DH16" s="400"/>
      <c r="DI16" s="400"/>
      <c r="DJ16" s="400"/>
      <c r="DK16" s="400"/>
      <c r="DL16" s="400"/>
      <c r="DM16" s="400"/>
      <c r="DN16" s="400"/>
      <c r="DO16" s="400"/>
      <c r="DP16" s="400"/>
      <c r="DQ16" s="400"/>
      <c r="DR16" s="400"/>
      <c r="DS16" s="400"/>
      <c r="DT16" s="400"/>
      <c r="DU16" s="400"/>
      <c r="DV16" s="400"/>
      <c r="DW16" s="400"/>
      <c r="DX16" s="400"/>
      <c r="DY16" s="400"/>
      <c r="DZ16" s="400"/>
      <c r="EA16" s="400"/>
      <c r="EB16" s="400"/>
      <c r="EC16" s="400"/>
      <c r="ED16" s="400"/>
      <c r="EE16" s="400"/>
      <c r="EF16" s="400"/>
      <c r="EG16" s="400"/>
      <c r="EH16" s="400"/>
      <c r="EI16" s="400"/>
      <c r="EJ16" s="400"/>
      <c r="EK16" s="400"/>
      <c r="EL16" s="400"/>
      <c r="EM16" s="400"/>
      <c r="EN16" s="400"/>
      <c r="EO16" s="400"/>
      <c r="EP16" s="400"/>
      <c r="EQ16" s="400"/>
      <c r="ER16" s="400"/>
      <c r="ES16" s="400"/>
      <c r="ET16" s="400"/>
      <c r="EU16" s="400"/>
      <c r="EV16" s="400"/>
      <c r="EW16" s="400"/>
      <c r="EX16" s="400"/>
      <c r="EY16" s="400"/>
      <c r="EZ16" s="400"/>
      <c r="FA16" s="400"/>
      <c r="FB16" s="400"/>
      <c r="FC16" s="400"/>
      <c r="FD16" s="400"/>
      <c r="FE16" s="400"/>
      <c r="FF16" s="400"/>
      <c r="FG16" s="400"/>
      <c r="FH16" s="400"/>
      <c r="FI16" s="400"/>
      <c r="FJ16" s="400"/>
      <c r="FK16" s="400"/>
      <c r="FL16" s="400"/>
      <c r="FM16" s="400"/>
      <c r="FN16" s="400"/>
      <c r="FO16" s="400"/>
      <c r="FP16" s="400"/>
      <c r="FQ16" s="400"/>
      <c r="FR16" s="400"/>
      <c r="FS16" s="400"/>
      <c r="FT16" s="400"/>
      <c r="FU16" s="400"/>
      <c r="FV16" s="400"/>
      <c r="FW16" s="400"/>
      <c r="FX16" s="400"/>
      <c r="FY16" s="400"/>
      <c r="FZ16" s="400"/>
      <c r="GA16" s="400"/>
      <c r="GB16" s="400"/>
      <c r="GC16" s="400"/>
      <c r="GD16" s="400"/>
      <c r="GE16" s="400"/>
      <c r="GF16" s="400"/>
      <c r="GG16" s="400"/>
      <c r="GH16" s="400"/>
      <c r="GI16" s="400"/>
      <c r="GJ16" s="400"/>
      <c r="GK16" s="400"/>
      <c r="GL16" s="400"/>
      <c r="GM16" s="400"/>
      <c r="GN16" s="400"/>
      <c r="GO16" s="400"/>
      <c r="GP16" s="400"/>
      <c r="GQ16" s="400"/>
      <c r="GR16" s="400"/>
      <c r="GS16" s="400"/>
      <c r="GT16" s="400"/>
      <c r="GU16" s="400"/>
      <c r="GV16" s="400"/>
      <c r="GW16" s="400"/>
      <c r="GX16" s="400"/>
      <c r="GY16" s="400"/>
      <c r="GZ16" s="400"/>
      <c r="HA16" s="400"/>
      <c r="HB16" s="400"/>
      <c r="HC16" s="400"/>
      <c r="HD16" s="400"/>
      <c r="HE16" s="400"/>
      <c r="HF16" s="400"/>
      <c r="HG16" s="400"/>
      <c r="HH16" s="400"/>
      <c r="HI16" s="400"/>
      <c r="HJ16" s="400"/>
      <c r="HK16" s="400"/>
      <c r="HL16" s="400"/>
      <c r="HM16" s="400"/>
      <c r="HN16" s="400"/>
      <c r="HO16" s="400"/>
      <c r="HP16" s="400"/>
      <c r="HQ16" s="400"/>
      <c r="HR16" s="400"/>
      <c r="HS16" s="400"/>
      <c r="HT16" s="400"/>
      <c r="HU16" s="400"/>
      <c r="HV16" s="400"/>
      <c r="HW16" s="400"/>
      <c r="HX16" s="400"/>
      <c r="HY16" s="400"/>
      <c r="HZ16" s="400"/>
      <c r="IA16" s="400"/>
      <c r="IB16" s="400"/>
      <c r="IC16" s="400"/>
      <c r="ID16" s="400"/>
      <c r="IE16" s="400"/>
      <c r="IF16" s="400"/>
      <c r="IG16" s="400"/>
      <c r="IH16" s="400"/>
      <c r="II16" s="400"/>
      <c r="IJ16" s="400"/>
      <c r="IK16" s="400"/>
      <c r="IL16" s="400"/>
      <c r="IM16" s="400"/>
      <c r="IN16" s="400"/>
      <c r="IO16" s="400"/>
      <c r="IP16" s="400"/>
      <c r="IQ16" s="400"/>
      <c r="IR16" s="400"/>
      <c r="IS16" s="400"/>
      <c r="IT16" s="400"/>
      <c r="IU16" s="400"/>
      <c r="IV16" s="400"/>
      <c r="IW16" s="400"/>
    </row>
    <row r="17" customFormat="false" ht="12" hidden="false" customHeight="true" outlineLevel="0" collapsed="false">
      <c r="A17" s="117" t="s">
        <v>161</v>
      </c>
      <c r="B17" s="26" t="n">
        <v>0</v>
      </c>
      <c r="C17" s="26" t="n">
        <v>0</v>
      </c>
      <c r="D17" s="26" t="n">
        <v>0</v>
      </c>
      <c r="E17" s="26" t="n">
        <f aca="false">Summary!$D$11*Summary!$D$29*Summary!$D$30*Summary!$D$15/1000</f>
        <v>15.0302</v>
      </c>
      <c r="F17" s="26" t="n">
        <f aca="false">Summary!$D$11*Summary!$D$29*Summary!$D$30*Summary!$D$15/1000</f>
        <v>15.0302</v>
      </c>
      <c r="G17" s="26" t="n">
        <f aca="false">Summary!$D$11*Summary!$D$29*Summary!$D$30*Summary!$D$15/1000</f>
        <v>15.0302</v>
      </c>
      <c r="H17" s="26" t="n">
        <f aca="false">Summary!$D$11*Summary!$D$29*Summary!$D$30*Summary!$D$15/1000</f>
        <v>15.0302</v>
      </c>
      <c r="I17" s="26" t="n">
        <f aca="false">Summary!$D$11*Summary!$D$29*Summary!$D$30*Summary!$D$15/1000</f>
        <v>15.0302</v>
      </c>
      <c r="J17" s="26" t="n">
        <f aca="false">Summary!$D$11*Summary!$D$29*Summary!$D$30*Summary!$D$15/1000</f>
        <v>15.0302</v>
      </c>
      <c r="K17" s="26" t="n">
        <f aca="false">Summary!$D$11*Summary!$D$29*Summary!$D$30*Summary!$D$15/1000</f>
        <v>15.0302</v>
      </c>
      <c r="L17" s="26" t="n">
        <f aca="false">Summary!$D$11*Summary!$D$29*Summary!$D$30*Summary!$D$15/1000</f>
        <v>15.0302</v>
      </c>
      <c r="M17" s="26" t="n">
        <f aca="false">Summary!$D$11*Summary!$D$29*Summary!$D$30*Summary!$D$15/1000</f>
        <v>15.0302</v>
      </c>
      <c r="N17" s="26" t="n">
        <f aca="false">Summary!$D$11*Summary!$D$29*Summary!$D$30*Summary!$D$15/1000</f>
        <v>15.0302</v>
      </c>
      <c r="O17" s="26" t="n">
        <f aca="false">Summary!$D$11*Summary!$D$29*Summary!$D$30*Summary!$D$15/1000</f>
        <v>15.0302</v>
      </c>
      <c r="P17" s="26" t="n">
        <f aca="false">Summary!$D$11*Summary!$D$29*Summary!$D$30*Summary!$D$15/1000</f>
        <v>15.0302</v>
      </c>
      <c r="Q17" s="26" t="n">
        <f aca="false">Summary!$D$11*Summary!$D$29*Summary!$D$30*Summary!$D$15/1000</f>
        <v>15.0302</v>
      </c>
      <c r="R17" s="26" t="n">
        <f aca="false">Summary!$D$11*Summary!$D$29*Summary!$D$30*Summary!$D$15/1000</f>
        <v>15.0302</v>
      </c>
      <c r="S17" s="26" t="n">
        <f aca="false">Summary!$D$11*Summary!$D$29*Summary!$D$30*Summary!$D$15/1000</f>
        <v>15.0302</v>
      </c>
      <c r="T17" s="26" t="n">
        <f aca="false">Summary!$D$11*Summary!$D$29*Summary!$D$30*Summary!$D$15/1000</f>
        <v>15.0302</v>
      </c>
      <c r="U17" s="26" t="n">
        <f aca="false">Summary!$D$11*Summary!$D$29*Summary!$D$30*Summary!$D$15/1000</f>
        <v>15.0302</v>
      </c>
      <c r="V17" s="400"/>
      <c r="W17" s="231" t="n">
        <f aca="false">SUM(B17:U17)</f>
        <v>255.5134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  <c r="CS17" s="400"/>
      <c r="CT17" s="400"/>
      <c r="CU17" s="400"/>
      <c r="CV17" s="400"/>
      <c r="CW17" s="400"/>
      <c r="CX17" s="400"/>
      <c r="CY17" s="400"/>
      <c r="CZ17" s="400"/>
      <c r="DA17" s="400"/>
      <c r="DB17" s="400"/>
      <c r="DC17" s="400"/>
      <c r="DD17" s="400"/>
      <c r="DE17" s="400"/>
      <c r="DF17" s="400"/>
      <c r="DG17" s="400"/>
      <c r="DH17" s="400"/>
      <c r="DI17" s="400"/>
      <c r="DJ17" s="400"/>
      <c r="DK17" s="400"/>
      <c r="DL17" s="400"/>
      <c r="DM17" s="400"/>
      <c r="DN17" s="400"/>
      <c r="DO17" s="400"/>
      <c r="DP17" s="400"/>
      <c r="DQ17" s="400"/>
      <c r="DR17" s="400"/>
      <c r="DS17" s="400"/>
      <c r="DT17" s="400"/>
      <c r="DU17" s="400"/>
      <c r="DV17" s="400"/>
      <c r="DW17" s="400"/>
      <c r="DX17" s="400"/>
      <c r="DY17" s="400"/>
      <c r="DZ17" s="400"/>
      <c r="EA17" s="400"/>
      <c r="EB17" s="400"/>
      <c r="EC17" s="400"/>
      <c r="ED17" s="400"/>
      <c r="EE17" s="400"/>
      <c r="EF17" s="400"/>
      <c r="EG17" s="400"/>
      <c r="EH17" s="400"/>
      <c r="EI17" s="400"/>
      <c r="EJ17" s="400"/>
      <c r="EK17" s="400"/>
      <c r="EL17" s="400"/>
      <c r="EM17" s="400"/>
      <c r="EN17" s="400"/>
      <c r="EO17" s="400"/>
      <c r="EP17" s="400"/>
      <c r="EQ17" s="400"/>
      <c r="ER17" s="400"/>
      <c r="ES17" s="400"/>
      <c r="ET17" s="400"/>
      <c r="EU17" s="400"/>
      <c r="EV17" s="400"/>
      <c r="EW17" s="400"/>
      <c r="EX17" s="400"/>
      <c r="EY17" s="400"/>
      <c r="EZ17" s="400"/>
      <c r="FA17" s="400"/>
      <c r="FB17" s="400"/>
      <c r="FC17" s="400"/>
      <c r="FD17" s="400"/>
      <c r="FE17" s="400"/>
      <c r="FF17" s="400"/>
      <c r="FG17" s="400"/>
      <c r="FH17" s="400"/>
      <c r="FI17" s="400"/>
      <c r="FJ17" s="400"/>
      <c r="FK17" s="400"/>
      <c r="FL17" s="400"/>
      <c r="FM17" s="400"/>
      <c r="FN17" s="400"/>
      <c r="FO17" s="400"/>
      <c r="FP17" s="400"/>
      <c r="FQ17" s="400"/>
      <c r="FR17" s="400"/>
      <c r="FS17" s="400"/>
      <c r="FT17" s="400"/>
      <c r="FU17" s="400"/>
      <c r="FV17" s="400"/>
      <c r="FW17" s="400"/>
      <c r="FX17" s="400"/>
      <c r="FY17" s="400"/>
      <c r="FZ17" s="400"/>
      <c r="GA17" s="400"/>
      <c r="GB17" s="400"/>
      <c r="GC17" s="400"/>
      <c r="GD17" s="400"/>
      <c r="GE17" s="400"/>
      <c r="GF17" s="400"/>
      <c r="GG17" s="400"/>
      <c r="GH17" s="400"/>
      <c r="GI17" s="400"/>
      <c r="GJ17" s="400"/>
      <c r="GK17" s="400"/>
      <c r="GL17" s="400"/>
      <c r="GM17" s="400"/>
      <c r="GN17" s="400"/>
      <c r="GO17" s="400"/>
      <c r="GP17" s="400"/>
      <c r="GQ17" s="400"/>
      <c r="GR17" s="400"/>
      <c r="GS17" s="400"/>
      <c r="GT17" s="400"/>
      <c r="GU17" s="400"/>
      <c r="GV17" s="400"/>
      <c r="GW17" s="400"/>
      <c r="GX17" s="400"/>
      <c r="GY17" s="400"/>
      <c r="GZ17" s="400"/>
      <c r="HA17" s="400"/>
      <c r="HB17" s="400"/>
      <c r="HC17" s="400"/>
      <c r="HD17" s="400"/>
      <c r="HE17" s="400"/>
      <c r="HF17" s="400"/>
      <c r="HG17" s="400"/>
      <c r="HH17" s="400"/>
      <c r="HI17" s="400"/>
      <c r="HJ17" s="400"/>
      <c r="HK17" s="400"/>
      <c r="HL17" s="400"/>
      <c r="HM17" s="400"/>
      <c r="HN17" s="400"/>
      <c r="HO17" s="400"/>
      <c r="HP17" s="400"/>
      <c r="HQ17" s="400"/>
      <c r="HR17" s="400"/>
      <c r="HS17" s="400"/>
      <c r="HT17" s="400"/>
      <c r="HU17" s="400"/>
      <c r="HV17" s="400"/>
      <c r="HW17" s="400"/>
      <c r="HX17" s="400"/>
      <c r="HY17" s="400"/>
      <c r="HZ17" s="400"/>
      <c r="IA17" s="400"/>
      <c r="IB17" s="400"/>
      <c r="IC17" s="400"/>
      <c r="ID17" s="400"/>
      <c r="IE17" s="400"/>
      <c r="IF17" s="400"/>
      <c r="IG17" s="400"/>
      <c r="IH17" s="400"/>
      <c r="II17" s="400"/>
      <c r="IJ17" s="400"/>
      <c r="IK17" s="400"/>
      <c r="IL17" s="400"/>
      <c r="IM17" s="400"/>
      <c r="IN17" s="400"/>
      <c r="IO17" s="400"/>
      <c r="IP17" s="400"/>
      <c r="IQ17" s="400"/>
      <c r="IR17" s="400"/>
      <c r="IS17" s="400"/>
      <c r="IT17" s="400"/>
      <c r="IU17" s="400"/>
      <c r="IV17" s="400"/>
      <c r="IW17" s="400"/>
    </row>
    <row r="18" customFormat="false" ht="12" hidden="false" customHeight="true" outlineLevel="0" collapsed="false">
      <c r="A18" s="117"/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  <c r="CS18" s="400"/>
      <c r="CT18" s="400"/>
      <c r="CU18" s="400"/>
      <c r="CV18" s="400"/>
      <c r="CW18" s="400"/>
      <c r="CX18" s="400"/>
      <c r="CY18" s="400"/>
      <c r="CZ18" s="400"/>
      <c r="DA18" s="400"/>
      <c r="DB18" s="400"/>
      <c r="DC18" s="400"/>
      <c r="DD18" s="400"/>
      <c r="DE18" s="400"/>
      <c r="DF18" s="400"/>
      <c r="DG18" s="400"/>
      <c r="DH18" s="400"/>
      <c r="DI18" s="400"/>
      <c r="DJ18" s="400"/>
      <c r="DK18" s="400"/>
      <c r="DL18" s="400"/>
      <c r="DM18" s="400"/>
      <c r="DN18" s="400"/>
      <c r="DO18" s="400"/>
      <c r="DP18" s="400"/>
      <c r="DQ18" s="400"/>
      <c r="DR18" s="400"/>
      <c r="DS18" s="400"/>
      <c r="DT18" s="400"/>
      <c r="DU18" s="400"/>
      <c r="DV18" s="400"/>
      <c r="DW18" s="400"/>
      <c r="DX18" s="400"/>
      <c r="DY18" s="400"/>
      <c r="DZ18" s="400"/>
      <c r="EA18" s="400"/>
      <c r="EB18" s="400"/>
      <c r="EC18" s="400"/>
      <c r="ED18" s="400"/>
      <c r="EE18" s="400"/>
      <c r="EF18" s="400"/>
      <c r="EG18" s="400"/>
      <c r="EH18" s="400"/>
      <c r="EI18" s="400"/>
      <c r="EJ18" s="400"/>
      <c r="EK18" s="400"/>
      <c r="EL18" s="400"/>
      <c r="EM18" s="400"/>
      <c r="EN18" s="400"/>
      <c r="EO18" s="400"/>
      <c r="EP18" s="400"/>
      <c r="EQ18" s="400"/>
      <c r="ER18" s="400"/>
      <c r="ES18" s="400"/>
      <c r="ET18" s="400"/>
      <c r="EU18" s="400"/>
      <c r="EV18" s="400"/>
      <c r="EW18" s="400"/>
      <c r="EX18" s="400"/>
      <c r="EY18" s="400"/>
      <c r="EZ18" s="400"/>
      <c r="FA18" s="400"/>
      <c r="FB18" s="400"/>
      <c r="FC18" s="400"/>
      <c r="FD18" s="400"/>
      <c r="FE18" s="400"/>
      <c r="FF18" s="400"/>
      <c r="FG18" s="400"/>
      <c r="FH18" s="400"/>
      <c r="FI18" s="400"/>
      <c r="FJ18" s="400"/>
      <c r="FK18" s="400"/>
      <c r="FL18" s="400"/>
      <c r="FM18" s="400"/>
      <c r="FN18" s="400"/>
      <c r="FO18" s="400"/>
      <c r="FP18" s="400"/>
      <c r="FQ18" s="400"/>
      <c r="FR18" s="400"/>
      <c r="FS18" s="400"/>
      <c r="FT18" s="400"/>
      <c r="FU18" s="400"/>
      <c r="FV18" s="400"/>
      <c r="FW18" s="400"/>
      <c r="FX18" s="400"/>
      <c r="FY18" s="400"/>
      <c r="FZ18" s="400"/>
      <c r="GA18" s="400"/>
      <c r="GB18" s="400"/>
      <c r="GC18" s="400"/>
      <c r="GD18" s="400"/>
      <c r="GE18" s="400"/>
      <c r="GF18" s="400"/>
      <c r="GG18" s="400"/>
      <c r="GH18" s="400"/>
      <c r="GI18" s="400"/>
      <c r="GJ18" s="400"/>
      <c r="GK18" s="400"/>
      <c r="GL18" s="400"/>
      <c r="GM18" s="400"/>
      <c r="GN18" s="400"/>
      <c r="GO18" s="400"/>
      <c r="GP18" s="400"/>
      <c r="GQ18" s="400"/>
      <c r="GR18" s="400"/>
      <c r="GS18" s="400"/>
      <c r="GT18" s="400"/>
      <c r="GU18" s="400"/>
      <c r="GV18" s="400"/>
      <c r="GW18" s="400"/>
      <c r="GX18" s="400"/>
      <c r="GY18" s="400"/>
      <c r="GZ18" s="400"/>
      <c r="HA18" s="400"/>
      <c r="HB18" s="400"/>
      <c r="HC18" s="400"/>
      <c r="HD18" s="400"/>
      <c r="HE18" s="400"/>
      <c r="HF18" s="400"/>
      <c r="HG18" s="400"/>
      <c r="HH18" s="400"/>
      <c r="HI18" s="400"/>
      <c r="HJ18" s="400"/>
      <c r="HK18" s="400"/>
      <c r="HL18" s="400"/>
      <c r="HM18" s="400"/>
      <c r="HN18" s="400"/>
      <c r="HO18" s="400"/>
      <c r="HP18" s="400"/>
      <c r="HQ18" s="400"/>
      <c r="HR18" s="400"/>
      <c r="HS18" s="400"/>
      <c r="HT18" s="400"/>
      <c r="HU18" s="400"/>
      <c r="HV18" s="400"/>
      <c r="HW18" s="400"/>
      <c r="HX18" s="400"/>
      <c r="HY18" s="400"/>
      <c r="HZ18" s="400"/>
      <c r="IA18" s="400"/>
      <c r="IB18" s="400"/>
      <c r="IC18" s="400"/>
      <c r="ID18" s="400"/>
      <c r="IE18" s="400"/>
      <c r="IF18" s="400"/>
      <c r="IG18" s="400"/>
      <c r="IH18" s="400"/>
      <c r="II18" s="400"/>
      <c r="IJ18" s="400"/>
      <c r="IK18" s="400"/>
      <c r="IL18" s="400"/>
      <c r="IM18" s="400"/>
      <c r="IN18" s="400"/>
      <c r="IO18" s="400"/>
      <c r="IP18" s="400"/>
      <c r="IQ18" s="400"/>
      <c r="IR18" s="400"/>
      <c r="IS18" s="400"/>
      <c r="IT18" s="400"/>
      <c r="IU18" s="400"/>
      <c r="IV18" s="400"/>
      <c r="IW18" s="400"/>
    </row>
    <row r="19" customFormat="false" ht="12" hidden="false" customHeight="true" outlineLevel="0" collapsed="false">
      <c r="A19" s="117" t="s">
        <v>162</v>
      </c>
      <c r="B19" s="265" t="n">
        <f aca="false">(SUM(B10:B17)-SUM(B23:B32))*Assumptions!$B$32/4</f>
        <v>233.8732867878</v>
      </c>
      <c r="C19" s="265" t="n">
        <f aca="false">(SUM(C10:C17)-SUM(C23:C32))*Assumptions!$B$32/4</f>
        <v>233.136249170972</v>
      </c>
      <c r="D19" s="265" t="n">
        <f aca="false">(SUM(D10:D17)-SUM(D23:D32))*Assumptions!$B$32/4</f>
        <v>232.264922321622</v>
      </c>
      <c r="E19" s="265" t="n">
        <f aca="false">(SUM(E10:E17)-SUM(E23:E32))*Assumptions!$B$32/4</f>
        <v>357.868152964511</v>
      </c>
      <c r="F19" s="265" t="n">
        <f aca="false">(SUM(F10:F17)-SUM(F23:F32))*Assumptions!$B$32/4</f>
        <v>377.510338063912</v>
      </c>
      <c r="G19" s="265" t="n">
        <f aca="false">(SUM(G10:G17)-SUM(G23:G32))*Assumptions!$B$32/4</f>
        <v>382.078496105908</v>
      </c>
      <c r="H19" s="265" t="n">
        <f aca="false">(SUM(H10:H17)-SUM(H23:H32))*Assumptions!$B$32/4</f>
        <v>385.976440439272</v>
      </c>
      <c r="I19" s="265" t="n">
        <f aca="false">(SUM(I10:I17)-SUM(I23:I32))*Assumptions!$B$32/4</f>
        <v>390.508126520186</v>
      </c>
      <c r="J19" s="265" t="n">
        <f aca="false">(SUM(J10:J17)-SUM(J23:J32))*Assumptions!$B$32/4</f>
        <v>395.850556066844</v>
      </c>
      <c r="K19" s="265" t="n">
        <f aca="false">(SUM(K10:K17)-SUM(K23:K32))*Assumptions!$B$32/4</f>
        <v>395.189943627636</v>
      </c>
      <c r="L19" s="265" t="n">
        <f aca="false">(SUM(L10:L17)-SUM(L23:L32))*Assumptions!$B$32/4</f>
        <v>404.948563538916</v>
      </c>
      <c r="M19" s="265" t="n">
        <f aca="false">(SUM(M10:M17)-SUM(M23:M32))*Assumptions!$B$32/4</f>
        <v>415.0402417611</v>
      </c>
      <c r="N19" s="265" t="n">
        <f aca="false">(SUM(N10:N17)-SUM(N23:N32))*Assumptions!$B$32/4</f>
        <v>424.308594649213</v>
      </c>
      <c r="O19" s="265" t="n">
        <f aca="false">(SUM(O10:O17)-SUM(O23:O32))*Assumptions!$B$32/4</f>
        <v>432.063675875627</v>
      </c>
      <c r="P19" s="265" t="n">
        <f aca="false">(SUM(P10:P17)-SUM(P23:P32))*Assumptions!$B$32/4</f>
        <v>439.901054796508</v>
      </c>
      <c r="Q19" s="265" t="n">
        <f aca="false">(SUM(Q10:Q17)-SUM(Q23:Q32))*Assumptions!$B$32/4</f>
        <v>445.811630078442</v>
      </c>
      <c r="R19" s="265" t="n">
        <f aca="false">(SUM(R10:R17)-SUM(R23:R32))*Assumptions!$B$32/4</f>
        <v>451.691176887435</v>
      </c>
      <c r="S19" s="265" t="n">
        <f aca="false">(SUM(S10:S17)-SUM(S23:S32))*Assumptions!$B$32/4</f>
        <v>457.59674333024</v>
      </c>
      <c r="T19" s="265" t="n">
        <f aca="false">(SUM(T10:T17)-SUM(T23:T32))*Assumptions!$B$32/4</f>
        <v>463.456564656167</v>
      </c>
      <c r="U19" s="265" t="n">
        <f aca="false">(SUM(U10:U17)-SUM(U23:U32))*Assumptions!$B$32/4</f>
        <v>469.26420651556</v>
      </c>
      <c r="V19" s="400"/>
      <c r="W19" s="231" t="n">
        <f aca="false">SUM(B19:U19)</f>
        <v>7788.33896415787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  <c r="CS19" s="400"/>
      <c r="CT19" s="400"/>
      <c r="CU19" s="400"/>
      <c r="CV19" s="400"/>
      <c r="CW19" s="400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400"/>
      <c r="DL19" s="400"/>
      <c r="DM19" s="400"/>
      <c r="DN19" s="400"/>
      <c r="DO19" s="400"/>
      <c r="DP19" s="400"/>
      <c r="DQ19" s="400"/>
      <c r="DR19" s="400"/>
      <c r="DS19" s="400"/>
      <c r="DT19" s="400"/>
      <c r="DU19" s="400"/>
      <c r="DV19" s="400"/>
      <c r="DW19" s="400"/>
      <c r="DX19" s="400"/>
      <c r="DY19" s="400"/>
      <c r="DZ19" s="400"/>
      <c r="EA19" s="400"/>
      <c r="EB19" s="400"/>
      <c r="EC19" s="400"/>
      <c r="ED19" s="400"/>
      <c r="EE19" s="400"/>
      <c r="EF19" s="400"/>
      <c r="EG19" s="400"/>
      <c r="EH19" s="400"/>
      <c r="EI19" s="400"/>
      <c r="EJ19" s="400"/>
      <c r="EK19" s="400"/>
      <c r="EL19" s="400"/>
      <c r="EM19" s="400"/>
      <c r="EN19" s="400"/>
      <c r="EO19" s="400"/>
      <c r="EP19" s="400"/>
      <c r="EQ19" s="400"/>
      <c r="ER19" s="400"/>
      <c r="ES19" s="400"/>
      <c r="ET19" s="400"/>
      <c r="EU19" s="400"/>
      <c r="EV19" s="400"/>
      <c r="EW19" s="400"/>
      <c r="EX19" s="400"/>
      <c r="EY19" s="400"/>
      <c r="EZ19" s="400"/>
      <c r="FA19" s="400"/>
      <c r="FB19" s="400"/>
      <c r="FC19" s="400"/>
      <c r="FD19" s="400"/>
      <c r="FE19" s="400"/>
      <c r="FF19" s="400"/>
      <c r="FG19" s="400"/>
      <c r="FH19" s="400"/>
      <c r="FI19" s="400"/>
      <c r="FJ19" s="400"/>
      <c r="FK19" s="400"/>
      <c r="FL19" s="400"/>
      <c r="FM19" s="400"/>
      <c r="FN19" s="400"/>
      <c r="FO19" s="400"/>
      <c r="FP19" s="400"/>
      <c r="FQ19" s="400"/>
      <c r="FR19" s="400"/>
      <c r="FS19" s="400"/>
      <c r="FT19" s="400"/>
      <c r="FU19" s="400"/>
      <c r="FV19" s="400"/>
      <c r="FW19" s="400"/>
      <c r="FX19" s="400"/>
      <c r="FY19" s="400"/>
      <c r="FZ19" s="400"/>
      <c r="GA19" s="400"/>
      <c r="GB19" s="400"/>
      <c r="GC19" s="400"/>
      <c r="GD19" s="400"/>
      <c r="GE19" s="400"/>
      <c r="GF19" s="400"/>
      <c r="GG19" s="400"/>
      <c r="GH19" s="400"/>
      <c r="GI19" s="400"/>
      <c r="GJ19" s="400"/>
      <c r="GK19" s="400"/>
      <c r="GL19" s="400"/>
      <c r="GM19" s="400"/>
      <c r="GN19" s="400"/>
      <c r="GO19" s="400"/>
      <c r="GP19" s="400"/>
      <c r="GQ19" s="400"/>
      <c r="GR19" s="400"/>
      <c r="GS19" s="400"/>
      <c r="GT19" s="400"/>
      <c r="GU19" s="400"/>
      <c r="GV19" s="400"/>
      <c r="GW19" s="400"/>
      <c r="GX19" s="400"/>
      <c r="GY19" s="400"/>
      <c r="GZ19" s="400"/>
      <c r="HA19" s="400"/>
      <c r="HB19" s="400"/>
      <c r="HC19" s="400"/>
      <c r="HD19" s="400"/>
      <c r="HE19" s="400"/>
      <c r="HF19" s="400"/>
      <c r="HG19" s="400"/>
      <c r="HH19" s="400"/>
      <c r="HI19" s="400"/>
      <c r="HJ19" s="400"/>
      <c r="HK19" s="400"/>
      <c r="HL19" s="400"/>
      <c r="HM19" s="400"/>
      <c r="HN19" s="400"/>
      <c r="HO19" s="400"/>
      <c r="HP19" s="400"/>
      <c r="HQ19" s="400"/>
      <c r="HR19" s="400"/>
      <c r="HS19" s="400"/>
      <c r="HT19" s="400"/>
      <c r="HU19" s="400"/>
      <c r="HV19" s="400"/>
      <c r="HW19" s="400"/>
      <c r="HX19" s="400"/>
      <c r="HY19" s="400"/>
      <c r="HZ19" s="400"/>
      <c r="IA19" s="400"/>
      <c r="IB19" s="400"/>
      <c r="IC19" s="400"/>
      <c r="ID19" s="400"/>
      <c r="IE19" s="400"/>
      <c r="IF19" s="400"/>
      <c r="IG19" s="400"/>
      <c r="IH19" s="400"/>
      <c r="II19" s="400"/>
      <c r="IJ19" s="400"/>
      <c r="IK19" s="400"/>
      <c r="IL19" s="400"/>
      <c r="IM19" s="400"/>
      <c r="IN19" s="400"/>
      <c r="IO19" s="400"/>
      <c r="IP19" s="400"/>
      <c r="IQ19" s="400"/>
      <c r="IR19" s="400"/>
      <c r="IS19" s="400"/>
      <c r="IT19" s="400"/>
      <c r="IU19" s="400"/>
      <c r="IV19" s="400"/>
      <c r="IW19" s="400"/>
    </row>
    <row r="20" customFormat="false" ht="12" hidden="false" customHeight="true" outlineLevel="0" collapsed="false">
      <c r="A20" s="117" t="s">
        <v>163</v>
      </c>
      <c r="B20" s="26" t="n">
        <f aca="false">SUM(B10:B19)</f>
        <v>23839.4285867878</v>
      </c>
      <c r="C20" s="26" t="n">
        <f aca="false">SUM(C10:C19)</f>
        <v>23875.818208171</v>
      </c>
      <c r="D20" s="26" t="n">
        <f aca="false">SUM(D10:D19)</f>
        <v>23913.1873400916</v>
      </c>
      <c r="E20" s="26" t="n">
        <f aca="false">SUM(E10:E19)</f>
        <v>34524.8671867065</v>
      </c>
      <c r="F20" s="26" t="n">
        <f aca="false">SUM(F10:F19)</f>
        <v>36243.0589930528</v>
      </c>
      <c r="G20" s="26" t="n">
        <f aca="false">SUM(G10:G19)</f>
        <v>36744.6341439764</v>
      </c>
      <c r="H20" s="26" t="n">
        <f aca="false">SUM(H10:H19)</f>
        <v>37183.5076523956</v>
      </c>
      <c r="I20" s="26" t="n">
        <f aca="false">SUM(I10:I19)</f>
        <v>37677.7746367163</v>
      </c>
      <c r="J20" s="26" t="n">
        <f aca="false">SUM(J10:J19)</f>
        <v>38232.3474238947</v>
      </c>
      <c r="K20" s="26" t="n">
        <f aca="false">SUM(K10:K19)</f>
        <v>38715.2143296854</v>
      </c>
      <c r="L20" s="26" t="n">
        <f aca="false">SUM(L10:L19)</f>
        <v>39471.732789423</v>
      </c>
      <c r="M20" s="26" t="n">
        <f aca="false">SUM(M10:M19)</f>
        <v>40238.9154030936</v>
      </c>
      <c r="N20" s="26" t="n">
        <f aca="false">SUM(N10:N19)</f>
        <v>41015.5535689337</v>
      </c>
      <c r="O20" s="26" t="n">
        <f aca="false">SUM(O10:O19)</f>
        <v>41800.8926914241</v>
      </c>
      <c r="P20" s="26" t="n">
        <f aca="false">SUM(P10:P19)</f>
        <v>42596.4505607879</v>
      </c>
      <c r="Q20" s="26" t="n">
        <f aca="false">SUM(Q10:Q19)</f>
        <v>43244.633010924</v>
      </c>
      <c r="R20" s="26" t="n">
        <f aca="false">SUM(R10:R19)</f>
        <v>43893.3933777029</v>
      </c>
      <c r="S20" s="26" t="n">
        <f aca="false">SUM(S10:S19)</f>
        <v>44542.2472012511</v>
      </c>
      <c r="T20" s="26" t="n">
        <f aca="false">SUM(T10:T19)</f>
        <v>45190.548170308</v>
      </c>
      <c r="U20" s="26" t="n">
        <f aca="false">SUM(U10:U19)</f>
        <v>45837.6807705302</v>
      </c>
      <c r="V20" s="400"/>
      <c r="W20" s="231" t="n">
        <f aca="false">SUM(B20:U20)</f>
        <v>758781.886045856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  <c r="CS20" s="400"/>
      <c r="CT20" s="400"/>
      <c r="CU20" s="400"/>
      <c r="CV20" s="400"/>
      <c r="CW20" s="400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400"/>
      <c r="DL20" s="400"/>
      <c r="DM20" s="400"/>
      <c r="DN20" s="400"/>
      <c r="DO20" s="400"/>
      <c r="DP20" s="400"/>
      <c r="DQ20" s="400"/>
      <c r="DR20" s="400"/>
      <c r="DS20" s="400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0"/>
      <c r="FL20" s="400"/>
      <c r="FM20" s="400"/>
      <c r="FN20" s="400"/>
      <c r="FO20" s="400"/>
      <c r="FP20" s="400"/>
      <c r="FQ20" s="400"/>
      <c r="FR20" s="400"/>
      <c r="FS20" s="400"/>
      <c r="FT20" s="400"/>
      <c r="FU20" s="400"/>
      <c r="FV20" s="400"/>
      <c r="FW20" s="400"/>
      <c r="FX20" s="400"/>
      <c r="FY20" s="400"/>
      <c r="FZ20" s="400"/>
      <c r="GA20" s="400"/>
      <c r="GB20" s="400"/>
      <c r="GC20" s="400"/>
      <c r="GD20" s="400"/>
      <c r="GE20" s="400"/>
      <c r="GF20" s="400"/>
      <c r="GG20" s="400"/>
      <c r="GH20" s="400"/>
      <c r="GI20" s="400"/>
      <c r="GJ20" s="400"/>
      <c r="GK20" s="400"/>
      <c r="GL20" s="400"/>
      <c r="GM20" s="400"/>
      <c r="GN20" s="400"/>
      <c r="GO20" s="400"/>
      <c r="GP20" s="400"/>
      <c r="GQ20" s="400"/>
      <c r="GR20" s="400"/>
      <c r="GS20" s="400"/>
      <c r="GT20" s="400"/>
      <c r="GU20" s="400"/>
      <c r="GV20" s="400"/>
      <c r="GW20" s="400"/>
      <c r="GX20" s="400"/>
      <c r="GY20" s="400"/>
      <c r="GZ20" s="400"/>
      <c r="HA20" s="400"/>
      <c r="HB20" s="400"/>
      <c r="HC20" s="400"/>
      <c r="HD20" s="400"/>
      <c r="HE20" s="400"/>
      <c r="HF20" s="400"/>
      <c r="HG20" s="400"/>
      <c r="HH20" s="400"/>
      <c r="HI20" s="400"/>
      <c r="HJ20" s="400"/>
      <c r="HK20" s="400"/>
      <c r="HL20" s="400"/>
      <c r="HM20" s="400"/>
      <c r="HN20" s="400"/>
      <c r="HO20" s="400"/>
      <c r="HP20" s="400"/>
      <c r="HQ20" s="400"/>
      <c r="HR20" s="400"/>
      <c r="HS20" s="400"/>
      <c r="HT20" s="400"/>
      <c r="HU20" s="400"/>
      <c r="HV20" s="400"/>
      <c r="HW20" s="400"/>
      <c r="HX20" s="400"/>
      <c r="HY20" s="400"/>
      <c r="HZ20" s="400"/>
      <c r="IA20" s="400"/>
      <c r="IB20" s="400"/>
      <c r="IC20" s="400"/>
      <c r="ID20" s="400"/>
      <c r="IE20" s="400"/>
      <c r="IF20" s="400"/>
      <c r="IG20" s="400"/>
      <c r="IH20" s="400"/>
      <c r="II20" s="400"/>
      <c r="IJ20" s="400"/>
      <c r="IK20" s="400"/>
      <c r="IL20" s="400"/>
      <c r="IM20" s="400"/>
      <c r="IN20" s="400"/>
      <c r="IO20" s="400"/>
      <c r="IP20" s="400"/>
      <c r="IQ20" s="400"/>
      <c r="IR20" s="400"/>
      <c r="IS20" s="400"/>
      <c r="IT20" s="400"/>
      <c r="IU20" s="400"/>
      <c r="IV20" s="400"/>
      <c r="IW20" s="400"/>
    </row>
    <row r="21" customFormat="false" ht="12" hidden="false" customHeight="true" outlineLevel="0" collapsed="false">
      <c r="A21" s="40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400"/>
      <c r="W21" s="231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  <c r="CS21" s="400"/>
      <c r="CT21" s="400"/>
      <c r="CU21" s="400"/>
      <c r="CV21" s="400"/>
      <c r="CW21" s="400"/>
      <c r="CX21" s="400"/>
      <c r="CY21" s="400"/>
      <c r="CZ21" s="400"/>
      <c r="DA21" s="400"/>
      <c r="DB21" s="400"/>
      <c r="DC21" s="400"/>
      <c r="DD21" s="400"/>
      <c r="DE21" s="400"/>
      <c r="DF21" s="400"/>
      <c r="DG21" s="400"/>
      <c r="DH21" s="400"/>
      <c r="DI21" s="400"/>
      <c r="DJ21" s="400"/>
      <c r="DK21" s="400"/>
      <c r="DL21" s="400"/>
      <c r="DM21" s="400"/>
      <c r="DN21" s="400"/>
      <c r="DO21" s="400"/>
      <c r="DP21" s="400"/>
      <c r="DQ21" s="400"/>
      <c r="DR21" s="400"/>
      <c r="DS21" s="400"/>
      <c r="DT21" s="400"/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/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0"/>
      <c r="FL21" s="400"/>
      <c r="FM21" s="400"/>
      <c r="FN21" s="400"/>
      <c r="FO21" s="400"/>
      <c r="FP21" s="400"/>
      <c r="FQ21" s="400"/>
      <c r="FR21" s="400"/>
      <c r="FS21" s="400"/>
      <c r="FT21" s="400"/>
      <c r="FU21" s="400"/>
      <c r="FV21" s="400"/>
      <c r="FW21" s="400"/>
      <c r="FX21" s="400"/>
      <c r="FY21" s="400"/>
      <c r="FZ21" s="400"/>
      <c r="GA21" s="400"/>
      <c r="GB21" s="400"/>
      <c r="GC21" s="400"/>
      <c r="GD21" s="400"/>
      <c r="GE21" s="400"/>
      <c r="GF21" s="400"/>
      <c r="GG21" s="400"/>
      <c r="GH21" s="400"/>
      <c r="GI21" s="400"/>
      <c r="GJ21" s="400"/>
      <c r="GK21" s="400"/>
      <c r="GL21" s="400"/>
      <c r="GM21" s="400"/>
      <c r="GN21" s="400"/>
      <c r="GO21" s="400"/>
      <c r="GP21" s="400"/>
      <c r="GQ21" s="400"/>
      <c r="GR21" s="400"/>
      <c r="GS21" s="400"/>
      <c r="GT21" s="400"/>
      <c r="GU21" s="400"/>
      <c r="GV21" s="400"/>
      <c r="GW21" s="400"/>
      <c r="GX21" s="400"/>
      <c r="GY21" s="400"/>
      <c r="GZ21" s="400"/>
      <c r="HA21" s="400"/>
      <c r="HB21" s="400"/>
      <c r="HC21" s="400"/>
      <c r="HD21" s="400"/>
      <c r="HE21" s="400"/>
      <c r="HF21" s="400"/>
      <c r="HG21" s="400"/>
      <c r="HH21" s="400"/>
      <c r="HI21" s="400"/>
      <c r="HJ21" s="400"/>
      <c r="HK21" s="400"/>
      <c r="HL21" s="400"/>
      <c r="HM21" s="400"/>
      <c r="HN21" s="400"/>
      <c r="HO21" s="400"/>
      <c r="HP21" s="400"/>
      <c r="HQ21" s="400"/>
      <c r="HR21" s="400"/>
      <c r="HS21" s="400"/>
      <c r="HT21" s="400"/>
      <c r="HU21" s="400"/>
      <c r="HV21" s="400"/>
      <c r="HW21" s="400"/>
      <c r="HX21" s="400"/>
      <c r="HY21" s="400"/>
      <c r="HZ21" s="400"/>
      <c r="IA21" s="400"/>
      <c r="IB21" s="400"/>
      <c r="IC21" s="400"/>
      <c r="ID21" s="400"/>
      <c r="IE21" s="400"/>
      <c r="IF21" s="400"/>
      <c r="IG21" s="400"/>
      <c r="IH21" s="400"/>
      <c r="II21" s="400"/>
      <c r="IJ21" s="400"/>
      <c r="IK21" s="400"/>
      <c r="IL21" s="400"/>
      <c r="IM21" s="400"/>
      <c r="IN21" s="400"/>
      <c r="IO21" s="400"/>
      <c r="IP21" s="400"/>
      <c r="IQ21" s="400"/>
      <c r="IR21" s="400"/>
      <c r="IS21" s="400"/>
      <c r="IT21" s="400"/>
      <c r="IU21" s="400"/>
      <c r="IV21" s="400"/>
      <c r="IW21" s="400"/>
    </row>
    <row r="22" customFormat="false" ht="12.75" hidden="false" customHeight="false" outlineLevel="0" collapsed="false">
      <c r="A22" s="230" t="s">
        <v>164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7" t="s">
        <v>120</v>
      </c>
      <c r="B23" s="32" t="n">
        <f aca="false">Summary!D51*(1+Summary!$D$48)</f>
        <v>1772.9410188</v>
      </c>
      <c r="C23" s="32" t="n">
        <f aca="false">B23*(1+Summary!$D$48)</f>
        <v>1826.129249364</v>
      </c>
      <c r="D23" s="32" t="n">
        <f aca="false">C23*(1+Summary!$D$48)</f>
        <v>1880.91312684492</v>
      </c>
      <c r="E23" s="32" t="n">
        <f aca="false">D23*(1+Summary!$D$48)</f>
        <v>1937.34052065027</v>
      </c>
      <c r="F23" s="32" t="n">
        <f aca="false">E23*(1+Summary!$D$48)</f>
        <v>1995.46073626978</v>
      </c>
      <c r="G23" s="32" t="n">
        <f aca="false">F23*(1+Summary!$D$48)</f>
        <v>2055.32455835787</v>
      </c>
      <c r="H23" s="32" t="n">
        <f aca="false">G23*(1+Summary!$D$48)</f>
        <v>2116.98429510861</v>
      </c>
      <c r="I23" s="32" t="n">
        <f aca="false">H23*(1+Summary!$D$48)</f>
        <v>2180.49382396186</v>
      </c>
      <c r="J23" s="32" t="n">
        <f aca="false">I23*(1+Summary!$D$48)</f>
        <v>2245.90863868072</v>
      </c>
      <c r="K23" s="32" t="n">
        <f aca="false">J23*(1+Summary!$D$48)</f>
        <v>2313.28589784114</v>
      </c>
      <c r="L23" s="32" t="n">
        <f aca="false">K23*(1+Summary!$D$48)</f>
        <v>2382.68447477638</v>
      </c>
      <c r="M23" s="32" t="n">
        <f aca="false">L23*(1+Summary!$D$48)</f>
        <v>2454.16500901967</v>
      </c>
      <c r="N23" s="32" t="n">
        <f aca="false">M23*(1+Summary!$D$48)</f>
        <v>2527.78995929026</v>
      </c>
      <c r="O23" s="32" t="n">
        <f aca="false">N23*(1+Summary!$D$48)</f>
        <v>2603.62365806897</v>
      </c>
      <c r="P23" s="32" t="n">
        <f aca="false">O23*(1+Summary!$D$48)</f>
        <v>2681.73236781103</v>
      </c>
      <c r="Q23" s="32" t="n">
        <f aca="false">P23*(1+Summary!$D$48)</f>
        <v>2762.18433884537</v>
      </c>
      <c r="R23" s="32" t="n">
        <f aca="false">Q23*(1+Summary!$D$48)</f>
        <v>2845.04986901073</v>
      </c>
      <c r="S23" s="32" t="n">
        <f aca="false">R23*(1+Summary!$D$48)</f>
        <v>2930.40136508105</v>
      </c>
      <c r="T23" s="32" t="n">
        <f aca="false">S23*(1+Summary!$D$48)</f>
        <v>3018.31340603348</v>
      </c>
      <c r="U23" s="32" t="n">
        <f aca="false">T23*(1+Summary!$D$48)</f>
        <v>3108.86280821449</v>
      </c>
      <c r="W23" s="231" t="n">
        <f aca="false">SUM(B23:U23)</f>
        <v>47639.5891220306</v>
      </c>
    </row>
    <row r="24" customFormat="false" ht="12.75" hidden="false" customHeight="false" outlineLevel="0" collapsed="false">
      <c r="A24" s="117" t="s">
        <v>121</v>
      </c>
      <c r="B24" s="32" t="n">
        <f aca="false">Summary!D52*(1+Summary!$D$48)</f>
        <v>774.0553</v>
      </c>
      <c r="C24" s="32" t="n">
        <f aca="false">B24*(1+Summary!$D$48)</f>
        <v>797.276959</v>
      </c>
      <c r="D24" s="32" t="n">
        <f aca="false">C24*(1+Summary!$D$48)</f>
        <v>821.19526777</v>
      </c>
      <c r="E24" s="32" t="n">
        <f aca="false">Summary!$D$31*Summary!$D$45*(1+Summary!$D$48)^(E5-2000)/1000</f>
        <v>828.914503287038</v>
      </c>
      <c r="F24" s="32" t="n">
        <f aca="false">E24*(1+Summary!$D$48)</f>
        <v>853.781938385649</v>
      </c>
      <c r="G24" s="32" t="n">
        <f aca="false">F24*(1+Summary!$D$48)</f>
        <v>879.395396537219</v>
      </c>
      <c r="H24" s="32" t="n">
        <f aca="false">G24*(1+Summary!$D$48)</f>
        <v>905.777258433335</v>
      </c>
      <c r="I24" s="32" t="n">
        <f aca="false">H24*(1+Summary!$D$48)</f>
        <v>932.950576186335</v>
      </c>
      <c r="J24" s="32" t="n">
        <f aca="false">I24*(1+Summary!$D$48)</f>
        <v>960.939093471926</v>
      </c>
      <c r="K24" s="32" t="n">
        <f aca="false">J24*(1+Summary!$D$48)</f>
        <v>989.767266276083</v>
      </c>
      <c r="L24" s="32" t="n">
        <f aca="false">K24*(1+Summary!$D$48)</f>
        <v>1019.46028426437</v>
      </c>
      <c r="M24" s="32" t="n">
        <f aca="false">L24*(1+Summary!$D$48)</f>
        <v>1050.0440927923</v>
      </c>
      <c r="N24" s="32" t="n">
        <f aca="false">M24*(1+Summary!$D$48)</f>
        <v>1081.54541557607</v>
      </c>
      <c r="O24" s="32" t="n">
        <f aca="false">N24*(1+Summary!$D$48)</f>
        <v>1113.99177804335</v>
      </c>
      <c r="P24" s="32" t="n">
        <f aca="false">O24*(1+Summary!$D$48)</f>
        <v>1147.41153138465</v>
      </c>
      <c r="Q24" s="32" t="n">
        <f aca="false">P24*(1+Summary!$D$48)</f>
        <v>1181.83387732619</v>
      </c>
      <c r="R24" s="32" t="n">
        <f aca="false">Q24*(1+Summary!$D$48)</f>
        <v>1217.28889364597</v>
      </c>
      <c r="S24" s="32" t="n">
        <f aca="false">R24*(1+Summary!$D$48)</f>
        <v>1253.80756045535</v>
      </c>
      <c r="T24" s="32" t="n">
        <f aca="false">S24*(1+Summary!$D$48)</f>
        <v>1291.42178726901</v>
      </c>
      <c r="U24" s="32" t="n">
        <f aca="false">T24*(1+Summary!$D$48)</f>
        <v>1330.16444088708</v>
      </c>
      <c r="W24" s="231" t="n">
        <f aca="false">SUM(B24:U24)</f>
        <v>20431.0232209919</v>
      </c>
    </row>
    <row r="25" customFormat="false" ht="12.75" hidden="false" customHeight="false" outlineLevel="0" collapsed="false">
      <c r="A25" s="117" t="s">
        <v>165</v>
      </c>
      <c r="B25" s="32" t="n">
        <f aca="false">Summary!$D$53*Summary!$D$14*Summary!$D$9/1000*(1+Summary!$D$48)</f>
        <v>463.5</v>
      </c>
      <c r="C25" s="231" t="n">
        <f aca="false">B25*(1+Summary!$D$48)</f>
        <v>477.405</v>
      </c>
      <c r="D25" s="231" t="n">
        <f aca="false">C25*(1+Summary!$D$48)</f>
        <v>491.72715</v>
      </c>
      <c r="E25" s="231" t="n">
        <f aca="false">D25*(1+Summary!$D$48)</f>
        <v>506.4789645</v>
      </c>
      <c r="F25" s="231" t="n">
        <f aca="false">E25*(1+Summary!$D$48)</f>
        <v>521.673333435</v>
      </c>
      <c r="G25" s="231" t="n">
        <f aca="false">F25*(1+Summary!$D$48)</f>
        <v>537.32353343805</v>
      </c>
      <c r="H25" s="231" t="n">
        <f aca="false">G25*(1+Summary!$D$48)</f>
        <v>553.443239441192</v>
      </c>
      <c r="I25" s="231" t="n">
        <f aca="false">H25*(1+Summary!$D$48)</f>
        <v>570.046536624428</v>
      </c>
      <c r="J25" s="231" t="n">
        <f aca="false">I25*(1+Summary!$D$48)</f>
        <v>587.14793272316</v>
      </c>
      <c r="K25" s="231" t="n">
        <f aca="false">J25*(1+Summary!$D$48)</f>
        <v>604.762370704855</v>
      </c>
      <c r="L25" s="231" t="n">
        <f aca="false">K25*(1+Summary!$D$48)</f>
        <v>622.905241826001</v>
      </c>
      <c r="M25" s="231" t="n">
        <f aca="false">L25*(1+Summary!$D$48)</f>
        <v>641.592399080781</v>
      </c>
      <c r="N25" s="231" t="n">
        <f aca="false">M25*(1+Summary!$D$48)</f>
        <v>660.840171053204</v>
      </c>
      <c r="O25" s="231" t="n">
        <f aca="false">N25*(1+Summary!$D$48)</f>
        <v>680.6653761848</v>
      </c>
      <c r="P25" s="231" t="n">
        <f aca="false">O25*(1+Summary!$D$48)</f>
        <v>701.085337470344</v>
      </c>
      <c r="Q25" s="231" t="n">
        <f aca="false">P25*(1+Summary!$D$48)</f>
        <v>722.117897594455</v>
      </c>
      <c r="R25" s="231" t="n">
        <f aca="false">Q25*(1+Summary!$D$48)</f>
        <v>743.781434522288</v>
      </c>
      <c r="S25" s="231" t="n">
        <f aca="false">R25*(1+Summary!$D$48)</f>
        <v>766.094877557957</v>
      </c>
      <c r="T25" s="231" t="n">
        <f aca="false">S25*(1+Summary!$D$48)</f>
        <v>789.077723884696</v>
      </c>
      <c r="U25" s="231" t="n">
        <f aca="false">T25*(1+Summary!$D$48)</f>
        <v>812.750055601237</v>
      </c>
      <c r="W25" s="231" t="n">
        <f aca="false">SUM(B25:U25)</f>
        <v>12454.4185756424</v>
      </c>
    </row>
    <row r="26" customFormat="false" ht="12.75" hidden="false" customHeight="false" outlineLevel="0" collapsed="false">
      <c r="A26" s="117" t="s">
        <v>123</v>
      </c>
      <c r="B26" s="32" t="n">
        <f aca="false">Summary!D54*(1+Summary!$D$48)</f>
        <v>213.22957</v>
      </c>
      <c r="C26" s="32" t="n">
        <f aca="false">B26*(1+Summary!$D$48)</f>
        <v>219.6264571</v>
      </c>
      <c r="D26" s="32" t="n">
        <f aca="false">C26*(1+Summary!$D$48)</f>
        <v>226.215250813</v>
      </c>
      <c r="E26" s="32" t="n">
        <f aca="false">D26*(1+Summary!$D$48)</f>
        <v>233.00170833739</v>
      </c>
      <c r="F26" s="32" t="n">
        <f aca="false">E26*(1+Summary!$D$48)</f>
        <v>239.991759587512</v>
      </c>
      <c r="G26" s="32" t="n">
        <f aca="false">F26*(1+Summary!$D$48)</f>
        <v>247.191512375137</v>
      </c>
      <c r="H26" s="32" t="n">
        <f aca="false">G26*(1+Summary!$D$48)</f>
        <v>254.607257746391</v>
      </c>
      <c r="I26" s="32" t="n">
        <f aca="false">H26*(1+Summary!$D$48)</f>
        <v>262.245475478783</v>
      </c>
      <c r="J26" s="32" t="n">
        <f aca="false">I26*(1+Summary!$D$48)</f>
        <v>270.112839743147</v>
      </c>
      <c r="K26" s="32" t="n">
        <f aca="false">J26*(1+Summary!$D$48)</f>
        <v>278.216224935441</v>
      </c>
      <c r="L26" s="32" t="n">
        <f aca="false">K26*(1+Summary!$D$48)</f>
        <v>286.562711683504</v>
      </c>
      <c r="M26" s="32" t="n">
        <f aca="false">L26*(1+Summary!$D$48)</f>
        <v>295.159593034009</v>
      </c>
      <c r="N26" s="32" t="n">
        <f aca="false">M26*(1+Summary!$D$48)</f>
        <v>304.01438082503</v>
      </c>
      <c r="O26" s="32" t="n">
        <f aca="false">N26*(1+Summary!$D$48)</f>
        <v>313.13481224978</v>
      </c>
      <c r="P26" s="32" t="n">
        <f aca="false">O26*(1+Summary!$D$48)</f>
        <v>322.528856617274</v>
      </c>
      <c r="Q26" s="32" t="n">
        <f aca="false">P26*(1+Summary!$D$48)</f>
        <v>332.204722315792</v>
      </c>
      <c r="R26" s="32" t="n">
        <f aca="false">Q26*(1+Summary!$D$48)</f>
        <v>342.170863985266</v>
      </c>
      <c r="S26" s="32" t="n">
        <f aca="false">R26*(1+Summary!$D$48)</f>
        <v>352.435989904824</v>
      </c>
      <c r="T26" s="32" t="n">
        <f aca="false">S26*(1+Summary!$D$48)</f>
        <v>363.009069601969</v>
      </c>
      <c r="U26" s="32" t="n">
        <f aca="false">T26*(1+Summary!$D$48)</f>
        <v>373.899341690028</v>
      </c>
      <c r="W26" s="231" t="n">
        <f aca="false">SUM(B26:U26)</f>
        <v>5729.55839802428</v>
      </c>
    </row>
    <row r="27" customFormat="false" ht="12.75" hidden="false" customHeight="false" outlineLevel="0" collapsed="false">
      <c r="A27" s="117" t="s">
        <v>124</v>
      </c>
      <c r="B27" s="32" t="n">
        <f aca="false">Summary!D55*(1+Summary!$D$48)</f>
        <v>423.258586666667</v>
      </c>
      <c r="C27" s="32" t="n">
        <f aca="false">B27*(1+Summary!$D$48)</f>
        <v>435.956344266667</v>
      </c>
      <c r="D27" s="32" t="n">
        <f aca="false">C27*(1+Summary!$D$48)</f>
        <v>449.035034594667</v>
      </c>
      <c r="E27" s="32" t="n">
        <f aca="false">D27*(1+Summary!$D$48)</f>
        <v>462.506085632507</v>
      </c>
      <c r="F27" s="32" t="n">
        <f aca="false">E27*(1+Summary!$D$48)</f>
        <v>476.381268201482</v>
      </c>
      <c r="G27" s="32" t="n">
        <f aca="false">F27*(1+Summary!$D$48)</f>
        <v>490.672706247526</v>
      </c>
      <c r="H27" s="32" t="n">
        <f aca="false">G27*(1+Summary!$D$48)</f>
        <v>505.392887434952</v>
      </c>
      <c r="I27" s="32" t="n">
        <f aca="false">H27*(1+Summary!$D$48)</f>
        <v>520.554674058001</v>
      </c>
      <c r="J27" s="32" t="n">
        <f aca="false">I27*(1+Summary!$D$48)</f>
        <v>536.171314279741</v>
      </c>
      <c r="K27" s="32" t="n">
        <f aca="false">J27*(1+Summary!$D$48)</f>
        <v>552.256453708133</v>
      </c>
      <c r="L27" s="32" t="n">
        <f aca="false">K27*(1+Summary!$D$48)</f>
        <v>568.824147319377</v>
      </c>
      <c r="M27" s="32" t="n">
        <f aca="false">L27*(1+Summary!$D$48)</f>
        <v>585.888871738958</v>
      </c>
      <c r="N27" s="32" t="n">
        <f aca="false">M27*(1+Summary!$D$48)</f>
        <v>603.465537891127</v>
      </c>
      <c r="O27" s="32" t="n">
        <f aca="false">N27*(1+Summary!$D$48)</f>
        <v>621.569504027861</v>
      </c>
      <c r="P27" s="32" t="n">
        <f aca="false">O27*(1+Summary!$D$48)</f>
        <v>640.216589148697</v>
      </c>
      <c r="Q27" s="32" t="n">
        <f aca="false">P27*(1+Summary!$D$48)</f>
        <v>659.423086823158</v>
      </c>
      <c r="R27" s="32" t="n">
        <f aca="false">Q27*(1+Summary!$D$48)</f>
        <v>679.205779427852</v>
      </c>
      <c r="S27" s="32" t="n">
        <f aca="false">R27*(1+Summary!$D$48)</f>
        <v>699.581952810688</v>
      </c>
      <c r="T27" s="32" t="n">
        <f aca="false">S27*(1+Summary!$D$48)</f>
        <v>720.569411395009</v>
      </c>
      <c r="U27" s="32" t="n">
        <f aca="false">T27*(1+Summary!$D$48)</f>
        <v>742.186493736859</v>
      </c>
      <c r="W27" s="231" t="n">
        <f aca="false">SUM(B27:U27)</f>
        <v>11373.1167294099</v>
      </c>
    </row>
    <row r="28" customFormat="false" ht="12.75" hidden="false" customHeight="false" outlineLevel="0" collapsed="false">
      <c r="A28" s="117" t="s">
        <v>254</v>
      </c>
      <c r="B28" s="402" t="n">
        <v>579.4</v>
      </c>
      <c r="C28" s="402" t="n">
        <v>573.6</v>
      </c>
      <c r="D28" s="402" t="n">
        <v>567.9</v>
      </c>
      <c r="E28" s="402" t="n">
        <v>562.2</v>
      </c>
      <c r="F28" s="402" t="n">
        <v>556.6</v>
      </c>
      <c r="G28" s="402" t="n">
        <v>551</v>
      </c>
      <c r="H28" s="402" t="n">
        <v>534.5</v>
      </c>
      <c r="I28" s="402" t="n">
        <v>518.5</v>
      </c>
      <c r="J28" s="402" t="n">
        <v>492.6</v>
      </c>
      <c r="K28" s="402" t="n">
        <v>877.7</v>
      </c>
      <c r="L28" s="402" t="n">
        <v>694.8</v>
      </c>
      <c r="M28" s="402" t="n">
        <v>493.7</v>
      </c>
      <c r="N28" s="402" t="n">
        <v>365.7</v>
      </c>
      <c r="O28" s="402" t="n">
        <v>365.7</v>
      </c>
      <c r="P28" s="402" t="n">
        <v>365.7</v>
      </c>
      <c r="Q28" s="402" t="n">
        <v>365.7</v>
      </c>
      <c r="R28" s="402" t="n">
        <v>365.7</v>
      </c>
      <c r="S28" s="402" t="n">
        <v>365.7</v>
      </c>
      <c r="T28" s="402" t="n">
        <v>365.7</v>
      </c>
      <c r="U28" s="402" t="n">
        <f aca="false">T28</f>
        <v>365.7</v>
      </c>
      <c r="W28" s="231" t="n">
        <f aca="false">SUM(B28:U28)</f>
        <v>9928.1</v>
      </c>
    </row>
    <row r="29" customFormat="false" ht="12.75" hidden="false" customHeight="false" outlineLevel="0" collapsed="false">
      <c r="A29" s="117" t="s">
        <v>126</v>
      </c>
      <c r="B29" s="32" t="n">
        <f aca="false">Summary!D57*(1+Summary!$D$48)</f>
        <v>0</v>
      </c>
      <c r="C29" s="32" t="n">
        <f aca="false">B29*(1+Summary!$D$48)</f>
        <v>0</v>
      </c>
      <c r="D29" s="32" t="n">
        <f aca="false">C29*(1+Summary!$D$48)</f>
        <v>0</v>
      </c>
      <c r="E29" s="32" t="n">
        <f aca="false">D29*(1+Summary!$D$48)</f>
        <v>0</v>
      </c>
      <c r="F29" s="32" t="n">
        <f aca="false">E29*(1+Summary!$D$48)</f>
        <v>0</v>
      </c>
      <c r="G29" s="32" t="n">
        <f aca="false">F29*(1+Summary!$D$48)</f>
        <v>0</v>
      </c>
      <c r="H29" s="32" t="n">
        <f aca="false">G29*(1+Summary!$D$48)</f>
        <v>0</v>
      </c>
      <c r="I29" s="32" t="n">
        <f aca="false">H29*(1+Summary!$D$48)</f>
        <v>0</v>
      </c>
      <c r="J29" s="32" t="n">
        <f aca="false">I29*(1+Summary!$D$48)</f>
        <v>0</v>
      </c>
      <c r="K29" s="32" t="n">
        <f aca="false">J29*(1+Summary!$D$48)</f>
        <v>0</v>
      </c>
      <c r="L29" s="32" t="n">
        <f aca="false">K29*(1+Summary!$D$48)</f>
        <v>0</v>
      </c>
      <c r="M29" s="32" t="n">
        <f aca="false">L29*(1+Summary!$D$48)</f>
        <v>0</v>
      </c>
      <c r="N29" s="32" t="n">
        <f aca="false">M29*(1+Summary!$D$48)</f>
        <v>0</v>
      </c>
      <c r="O29" s="32" t="n">
        <f aca="false">N29*(1+Summary!$D$48)</f>
        <v>0</v>
      </c>
      <c r="P29" s="32" t="n">
        <f aca="false">O29*(1+Summary!$D$48)</f>
        <v>0</v>
      </c>
      <c r="Q29" s="32" t="n">
        <f aca="false">P29*(1+Summary!$D$48)</f>
        <v>0</v>
      </c>
      <c r="R29" s="32" t="n">
        <f aca="false">Q29*(1+Summary!$D$48)</f>
        <v>0</v>
      </c>
      <c r="S29" s="32" t="n">
        <f aca="false">R29*(1+Summary!$D$48)</f>
        <v>0</v>
      </c>
      <c r="T29" s="32" t="n">
        <f aca="false">S29*(1+Summary!$D$48)</f>
        <v>0</v>
      </c>
      <c r="U29" s="32" t="n">
        <f aca="false">T29*(1+Summary!$D$48)</f>
        <v>0</v>
      </c>
      <c r="W29" s="231" t="n">
        <f aca="false">SUM(B29:U29)</f>
        <v>0</v>
      </c>
    </row>
    <row r="30" customFormat="false" ht="12.75" hidden="false" customHeight="false" outlineLevel="0" collapsed="false">
      <c r="A30" s="117" t="s">
        <v>167</v>
      </c>
      <c r="B30" s="32" t="n">
        <v>0</v>
      </c>
      <c r="C30" s="231" t="n">
        <v>0</v>
      </c>
      <c r="D30" s="231" t="n">
        <v>0</v>
      </c>
      <c r="E30" s="231" t="n">
        <f aca="false">Summary!D46*Summary!D11*12</f>
        <v>374.64</v>
      </c>
      <c r="F30" s="231" t="n">
        <f aca="false">E30*(1+Summary!$D$48)</f>
        <v>385.8792</v>
      </c>
      <c r="G30" s="231" t="n">
        <f aca="false">F30*(1+Summary!$D$48)</f>
        <v>397.455576</v>
      </c>
      <c r="H30" s="231" t="n">
        <f aca="false">G30*(1+Summary!$D$48)</f>
        <v>409.37924328</v>
      </c>
      <c r="I30" s="231" t="n">
        <f aca="false">H30*(1+Summary!$D$48)</f>
        <v>421.6606205784</v>
      </c>
      <c r="J30" s="231" t="n">
        <f aca="false">I30*(1+Summary!$D$48)</f>
        <v>434.310439195752</v>
      </c>
      <c r="K30" s="231" t="n">
        <f aca="false">J30*(1+Summary!$D$48)</f>
        <v>447.339752371625</v>
      </c>
      <c r="L30" s="231" t="n">
        <f aca="false">K30*(1+Summary!$D$48)</f>
        <v>460.759944942774</v>
      </c>
      <c r="M30" s="231" t="n">
        <f aca="false">L30*(1+Summary!$D$48)</f>
        <v>474.582743291057</v>
      </c>
      <c r="N30" s="231" t="n">
        <f aca="false">M30*(1+Summary!$D$48)</f>
        <v>488.820225589788</v>
      </c>
      <c r="O30" s="231" t="n">
        <f aca="false">N30*(1+Summary!$D$48)</f>
        <v>503.484832357482</v>
      </c>
      <c r="P30" s="231" t="n">
        <f aca="false">O30*(1+Summary!$D$48)</f>
        <v>518.589377328207</v>
      </c>
      <c r="Q30" s="231" t="n">
        <f aca="false">P30*(1+Summary!$D$48)</f>
        <v>534.147058648053</v>
      </c>
      <c r="R30" s="231" t="n">
        <f aca="false">Q30*(1+Summary!$D$48)</f>
        <v>550.171470407494</v>
      </c>
      <c r="S30" s="231" t="n">
        <f aca="false">R30*(1+Summary!$D$48)</f>
        <v>566.676614519719</v>
      </c>
      <c r="T30" s="231" t="n">
        <f aca="false">S30*(1+Summary!$D$48)</f>
        <v>583.676912955311</v>
      </c>
      <c r="U30" s="231" t="n">
        <f aca="false">T30*(1+Summary!$D$48)</f>
        <v>601.18722034397</v>
      </c>
      <c r="V30" s="231"/>
      <c r="W30" s="231" t="n">
        <f aca="false">SUM(B30:U30)</f>
        <v>8152.76123180963</v>
      </c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2.75" hidden="false" customHeight="false" outlineLevel="0" collapsed="false">
      <c r="A31" s="117" t="s">
        <v>31</v>
      </c>
      <c r="B31" s="123" t="n">
        <f aca="false">IS!B31*Allocation!$F$8</f>
        <v>277.692009770115</v>
      </c>
      <c r="C31" s="123" t="n">
        <f aca="false">IS!C31*Allocation!$F$8</f>
        <v>276.956876720376</v>
      </c>
      <c r="D31" s="123" t="n">
        <f aca="false">IS!D31*Allocation!$F$8</f>
        <v>275.585335489903</v>
      </c>
      <c r="E31" s="123" t="n">
        <f aca="false">IS!E31*Allocation!$F$8</f>
        <v>254.184773855186</v>
      </c>
      <c r="F31" s="123" t="n">
        <f aca="false">IS!F31*Allocation!$F$8</f>
        <v>254.184773855186</v>
      </c>
      <c r="G31" s="123" t="n">
        <f aca="false">IS!G31*Allocation!$F$8</f>
        <v>254.184773855186</v>
      </c>
      <c r="H31" s="123" t="n">
        <f aca="false">IS!H31*Allocation!$F$8</f>
        <v>254.184773855186</v>
      </c>
      <c r="I31" s="123" t="n">
        <f aca="false">IS!I31*Allocation!$F$8</f>
        <v>254.184773855186</v>
      </c>
      <c r="J31" s="123" t="n">
        <f aca="false">IS!J31*Allocation!$F$8</f>
        <v>254.184773855186</v>
      </c>
      <c r="K31" s="123" t="n">
        <f aca="false">IS!K31*Allocation!$F$8</f>
        <v>254.184773855186</v>
      </c>
      <c r="L31" s="123" t="n">
        <f aca="false">IS!L31*Allocation!$F$8</f>
        <v>254.184773855186</v>
      </c>
      <c r="M31" s="123" t="n">
        <f aca="false">IS!M31*Allocation!$F$8</f>
        <v>254.184773855186</v>
      </c>
      <c r="N31" s="123" t="n">
        <f aca="false">IS!N31*Allocation!$F$8</f>
        <v>254.184773855186</v>
      </c>
      <c r="O31" s="123" t="n">
        <f aca="false">IS!O31*Allocation!$F$8</f>
        <v>254.184773855186</v>
      </c>
      <c r="P31" s="123" t="n">
        <f aca="false">IS!P31*Allocation!$F$8</f>
        <v>254.184773855186</v>
      </c>
      <c r="Q31" s="123" t="n">
        <f aca="false">IS!Q31*Allocation!$F$8</f>
        <v>254.184773855186</v>
      </c>
      <c r="R31" s="123" t="n">
        <f aca="false">IS!R31*Allocation!$F$8</f>
        <v>254.184773855186</v>
      </c>
      <c r="S31" s="123" t="n">
        <f aca="false">IS!S31*Allocation!$F$8</f>
        <v>254.184773855186</v>
      </c>
      <c r="T31" s="123" t="n">
        <f aca="false">IS!T31*Allocation!$F$8</f>
        <v>254.184773855186</v>
      </c>
      <c r="U31" s="123" t="n">
        <f aca="false">IS!U31*Allocation!$F$8</f>
        <v>254.184773855186</v>
      </c>
      <c r="V31" s="231"/>
      <c r="W31" s="231" t="n">
        <f aca="false">SUM(B31:U31)</f>
        <v>5151.37537751855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2.75" hidden="false" customHeight="false" outlineLevel="0" collapsed="false">
      <c r="A32" s="117" t="s">
        <v>168</v>
      </c>
      <c r="B32" s="236" t="n">
        <f aca="false">B90</f>
        <v>391.61587173926</v>
      </c>
      <c r="C32" s="236" t="n">
        <f aca="false">C90</f>
        <v>384.831138871174</v>
      </c>
      <c r="D32" s="236" t="n">
        <f aca="false">D90</f>
        <v>387.157466527777</v>
      </c>
      <c r="E32" s="236" t="n">
        <f aca="false">E90</f>
        <v>378.280240318661</v>
      </c>
      <c r="F32" s="236" t="n">
        <f aca="false">F90</f>
        <v>380.76860014132</v>
      </c>
      <c r="G32" s="236" t="n">
        <f aca="false">G90</f>
        <v>383.727902586804</v>
      </c>
      <c r="H32" s="236" t="n">
        <f aca="false">H90</f>
        <v>385.147021514889</v>
      </c>
      <c r="I32" s="236" t="n">
        <f aca="false">I90</f>
        <v>385.979907838262</v>
      </c>
      <c r="J32" s="236" t="n">
        <f aca="false">J90</f>
        <v>387.077350530653</v>
      </c>
      <c r="K32" s="236" t="n">
        <f aca="false">K90</f>
        <v>387.316156154393</v>
      </c>
      <c r="L32" s="236" t="n">
        <f aca="false">L90</f>
        <v>380.71756410319</v>
      </c>
      <c r="M32" s="236" t="n">
        <f aca="false">M90</f>
        <v>371.33833763253</v>
      </c>
      <c r="N32" s="236" t="n">
        <f aca="false">N90</f>
        <v>360.196938266853</v>
      </c>
      <c r="O32" s="236" t="n">
        <f aca="false">O90</f>
        <v>347.380210710862</v>
      </c>
      <c r="P32" s="236" t="n">
        <f aca="false">P90</f>
        <v>333.016288655384</v>
      </c>
      <c r="Q32" s="236" t="n">
        <f aca="false">Q90</f>
        <v>322.095219161976</v>
      </c>
      <c r="R32" s="236" t="n">
        <f aca="false">R90</f>
        <v>308.854964965883</v>
      </c>
      <c r="S32" s="236" t="n">
        <f aca="false">S90</f>
        <v>288.027857316919</v>
      </c>
      <c r="T32" s="236" t="n">
        <f aca="false">T90</f>
        <v>264.613348163835</v>
      </c>
      <c r="U32" s="236" t="n">
        <f aca="false">U90</f>
        <v>238.344908440986</v>
      </c>
      <c r="V32" s="231"/>
      <c r="W32" s="231" t="n">
        <f aca="false">SUM(B32:U32)</f>
        <v>7066.48729364161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17" t="s">
        <v>169</v>
      </c>
      <c r="B33" s="32" t="n">
        <f aca="false">SUM(B23:B32)</f>
        <v>4895.69235697604</v>
      </c>
      <c r="C33" s="32" t="n">
        <f aca="false">SUM(C23:C32)</f>
        <v>4991.78202532222</v>
      </c>
      <c r="D33" s="32" t="n">
        <f aca="false">SUM(D23:D32)</f>
        <v>5099.72863204027</v>
      </c>
      <c r="E33" s="32" t="n">
        <f aca="false">SUM(E23:E32)</f>
        <v>5537.54679658105</v>
      </c>
      <c r="F33" s="32" t="n">
        <f aca="false">SUM(F23:F32)</f>
        <v>5664.72160987593</v>
      </c>
      <c r="G33" s="32" t="n">
        <f aca="false">SUM(G23:G32)</f>
        <v>5796.27595939779</v>
      </c>
      <c r="H33" s="32" t="n">
        <f aca="false">SUM(H23:H32)</f>
        <v>5919.41597681455</v>
      </c>
      <c r="I33" s="32" t="n">
        <f aca="false">SUM(I23:I32)</f>
        <v>6046.61638858126</v>
      </c>
      <c r="J33" s="32" t="n">
        <f aca="false">SUM(J23:J32)</f>
        <v>6168.45238248028</v>
      </c>
      <c r="K33" s="32" t="n">
        <f aca="false">SUM(K23:K32)</f>
        <v>6704.82889584686</v>
      </c>
      <c r="L33" s="32" t="n">
        <f aca="false">SUM(L23:L32)</f>
        <v>6670.89914277077</v>
      </c>
      <c r="M33" s="32" t="n">
        <f aca="false">SUM(M23:M32)</f>
        <v>6620.65582044449</v>
      </c>
      <c r="N33" s="32" t="n">
        <f aca="false">SUM(N23:N32)</f>
        <v>6646.55740234751</v>
      </c>
      <c r="O33" s="32" t="n">
        <f aca="false">SUM(O23:O32)</f>
        <v>6803.73494549829</v>
      </c>
      <c r="P33" s="32" t="n">
        <f aca="false">SUM(P23:P32)</f>
        <v>6964.46512227077</v>
      </c>
      <c r="Q33" s="32" t="n">
        <f aca="false">SUM(Q23:Q32)</f>
        <v>7133.89097457017</v>
      </c>
      <c r="R33" s="32" t="n">
        <f aca="false">SUM(R23:R32)</f>
        <v>7306.40804982067</v>
      </c>
      <c r="S33" s="32" t="n">
        <f aca="false">SUM(S23:S32)</f>
        <v>7476.91099150169</v>
      </c>
      <c r="T33" s="32" t="n">
        <f aca="false">SUM(T23:T32)</f>
        <v>7650.5664331585</v>
      </c>
      <c r="U33" s="32" t="n">
        <f aca="false">SUM(U23:U32)</f>
        <v>7827.28004276984</v>
      </c>
      <c r="W33" s="231" t="n">
        <f aca="false">SUM(B33:U33)</f>
        <v>127926.429949069</v>
      </c>
    </row>
    <row r="34" customFormat="false" ht="12.75" hidden="false" customHeight="false" outlineLevel="1" collapsed="false">
      <c r="A34" s="238"/>
      <c r="B34" s="403"/>
      <c r="C34" s="403"/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0"/>
      <c r="W34" s="231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  <c r="CS34" s="400"/>
      <c r="CT34" s="400"/>
      <c r="CU34" s="400"/>
      <c r="CV34" s="400"/>
      <c r="CW34" s="400"/>
      <c r="CX34" s="400"/>
      <c r="CY34" s="400"/>
      <c r="CZ34" s="400"/>
      <c r="DA34" s="400"/>
      <c r="DB34" s="400"/>
      <c r="DC34" s="400"/>
      <c r="DD34" s="400"/>
      <c r="DE34" s="400"/>
      <c r="DF34" s="400"/>
      <c r="DG34" s="400"/>
      <c r="DH34" s="400"/>
      <c r="DI34" s="400"/>
      <c r="DJ34" s="400"/>
      <c r="DK34" s="400"/>
      <c r="DL34" s="400"/>
      <c r="DM34" s="400"/>
      <c r="DN34" s="400"/>
      <c r="DO34" s="400"/>
      <c r="DP34" s="400"/>
      <c r="DQ34" s="400"/>
      <c r="DR34" s="400"/>
      <c r="DS34" s="400"/>
      <c r="DT34" s="400"/>
      <c r="DU34" s="400"/>
      <c r="DV34" s="400"/>
      <c r="DW34" s="400"/>
      <c r="DX34" s="400"/>
      <c r="DY34" s="400"/>
      <c r="DZ34" s="400"/>
      <c r="EA34" s="400"/>
      <c r="EB34" s="400"/>
      <c r="EC34" s="400"/>
      <c r="ED34" s="400"/>
      <c r="EE34" s="400"/>
      <c r="EF34" s="400"/>
      <c r="EG34" s="400"/>
      <c r="EH34" s="400"/>
      <c r="EI34" s="400"/>
      <c r="EJ34" s="400"/>
      <c r="EK34" s="400"/>
      <c r="EL34" s="400"/>
      <c r="EM34" s="400"/>
      <c r="EN34" s="400"/>
      <c r="EO34" s="400"/>
      <c r="EP34" s="400"/>
      <c r="EQ34" s="400"/>
      <c r="ER34" s="400"/>
      <c r="ES34" s="400"/>
      <c r="ET34" s="400"/>
      <c r="EU34" s="400"/>
      <c r="EV34" s="400"/>
      <c r="EW34" s="400"/>
      <c r="EX34" s="400"/>
      <c r="EY34" s="400"/>
      <c r="EZ34" s="400"/>
      <c r="FA34" s="400"/>
      <c r="FB34" s="400"/>
      <c r="FC34" s="400"/>
      <c r="FD34" s="400"/>
      <c r="FE34" s="400"/>
      <c r="FF34" s="400"/>
      <c r="FG34" s="400"/>
      <c r="FH34" s="400"/>
      <c r="FI34" s="400"/>
      <c r="FJ34" s="400"/>
      <c r="FK34" s="400"/>
      <c r="FL34" s="400"/>
      <c r="FM34" s="400"/>
      <c r="FN34" s="400"/>
      <c r="FO34" s="400"/>
      <c r="FP34" s="400"/>
      <c r="FQ34" s="400"/>
      <c r="FR34" s="400"/>
      <c r="FS34" s="400"/>
      <c r="FT34" s="400"/>
      <c r="FU34" s="400"/>
      <c r="FV34" s="400"/>
      <c r="FW34" s="400"/>
      <c r="FX34" s="400"/>
      <c r="FY34" s="400"/>
      <c r="FZ34" s="400"/>
      <c r="GA34" s="400"/>
      <c r="GB34" s="400"/>
      <c r="GC34" s="400"/>
      <c r="GD34" s="400"/>
      <c r="GE34" s="400"/>
      <c r="GF34" s="400"/>
      <c r="GG34" s="400"/>
      <c r="GH34" s="400"/>
      <c r="GI34" s="400"/>
      <c r="GJ34" s="400"/>
      <c r="GK34" s="400"/>
      <c r="GL34" s="400"/>
      <c r="GM34" s="400"/>
      <c r="GN34" s="400"/>
      <c r="GO34" s="400"/>
      <c r="GP34" s="400"/>
      <c r="GQ34" s="400"/>
      <c r="GR34" s="400"/>
      <c r="GS34" s="400"/>
      <c r="GT34" s="400"/>
      <c r="GU34" s="400"/>
      <c r="GV34" s="400"/>
      <c r="GW34" s="400"/>
      <c r="GX34" s="400"/>
      <c r="GY34" s="400"/>
      <c r="GZ34" s="400"/>
      <c r="HA34" s="400"/>
      <c r="HB34" s="400"/>
      <c r="HC34" s="400"/>
      <c r="HD34" s="400"/>
      <c r="HE34" s="400"/>
      <c r="HF34" s="400"/>
      <c r="HG34" s="400"/>
      <c r="HH34" s="400"/>
      <c r="HI34" s="400"/>
      <c r="HJ34" s="400"/>
      <c r="HK34" s="400"/>
      <c r="HL34" s="400"/>
      <c r="HM34" s="400"/>
      <c r="HN34" s="400"/>
      <c r="HO34" s="400"/>
      <c r="HP34" s="400"/>
      <c r="HQ34" s="400"/>
      <c r="HR34" s="400"/>
      <c r="HS34" s="400"/>
      <c r="HT34" s="400"/>
      <c r="HU34" s="400"/>
      <c r="HV34" s="400"/>
      <c r="HW34" s="400"/>
      <c r="HX34" s="400"/>
      <c r="HY34" s="400"/>
      <c r="HZ34" s="400"/>
      <c r="IA34" s="400"/>
      <c r="IB34" s="400"/>
      <c r="IC34" s="400"/>
      <c r="ID34" s="400"/>
      <c r="IE34" s="400"/>
      <c r="IF34" s="400"/>
      <c r="IG34" s="400"/>
      <c r="IH34" s="400"/>
      <c r="II34" s="400"/>
      <c r="IJ34" s="400"/>
      <c r="IK34" s="400"/>
      <c r="IL34" s="400"/>
      <c r="IM34" s="400"/>
      <c r="IN34" s="400"/>
      <c r="IO34" s="400"/>
      <c r="IP34" s="400"/>
      <c r="IQ34" s="400"/>
      <c r="IR34" s="400"/>
      <c r="IS34" s="400"/>
      <c r="IT34" s="400"/>
      <c r="IU34" s="400"/>
      <c r="IV34" s="400"/>
      <c r="IW34" s="400"/>
    </row>
    <row r="35" customFormat="false" ht="6.75" hidden="false" customHeight="true" outlineLevel="0" collapsed="false">
      <c r="A35" s="238"/>
      <c r="B35" s="403"/>
      <c r="C35" s="403"/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0"/>
      <c r="W35" s="231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  <c r="CS35" s="400"/>
      <c r="CT35" s="400"/>
      <c r="CU35" s="400"/>
      <c r="CV35" s="400"/>
      <c r="CW35" s="400"/>
      <c r="CX35" s="400"/>
      <c r="CY35" s="400"/>
      <c r="CZ35" s="400"/>
      <c r="DA35" s="400"/>
      <c r="DB35" s="400"/>
      <c r="DC35" s="400"/>
      <c r="DD35" s="400"/>
      <c r="DE35" s="400"/>
      <c r="DF35" s="400"/>
      <c r="DG35" s="400"/>
      <c r="DH35" s="400"/>
      <c r="DI35" s="400"/>
      <c r="DJ35" s="400"/>
      <c r="DK35" s="400"/>
      <c r="DL35" s="400"/>
      <c r="DM35" s="400"/>
      <c r="DN35" s="400"/>
      <c r="DO35" s="400"/>
      <c r="DP35" s="400"/>
      <c r="DQ35" s="400"/>
      <c r="DR35" s="400"/>
      <c r="DS35" s="400"/>
      <c r="DT35" s="400"/>
      <c r="DU35" s="400"/>
      <c r="DV35" s="400"/>
      <c r="DW35" s="400"/>
      <c r="DX35" s="400"/>
      <c r="DY35" s="400"/>
      <c r="DZ35" s="400"/>
      <c r="EA35" s="400"/>
      <c r="EB35" s="400"/>
      <c r="EC35" s="400"/>
      <c r="ED35" s="400"/>
      <c r="EE35" s="400"/>
      <c r="EF35" s="400"/>
      <c r="EG35" s="400"/>
      <c r="EH35" s="400"/>
      <c r="EI35" s="400"/>
      <c r="EJ35" s="400"/>
      <c r="EK35" s="400"/>
      <c r="EL35" s="400"/>
      <c r="EM35" s="400"/>
      <c r="EN35" s="400"/>
      <c r="EO35" s="400"/>
      <c r="EP35" s="400"/>
      <c r="EQ35" s="400"/>
      <c r="ER35" s="400"/>
      <c r="ES35" s="400"/>
      <c r="ET35" s="400"/>
      <c r="EU35" s="400"/>
      <c r="EV35" s="400"/>
      <c r="EW35" s="400"/>
      <c r="EX35" s="400"/>
      <c r="EY35" s="400"/>
      <c r="EZ35" s="400"/>
      <c r="FA35" s="400"/>
      <c r="FB35" s="400"/>
      <c r="FC35" s="400"/>
      <c r="FD35" s="400"/>
      <c r="FE35" s="400"/>
      <c r="FF35" s="400"/>
      <c r="FG35" s="400"/>
      <c r="FH35" s="400"/>
      <c r="FI35" s="400"/>
      <c r="FJ35" s="400"/>
      <c r="FK35" s="400"/>
      <c r="FL35" s="400"/>
      <c r="FM35" s="400"/>
      <c r="FN35" s="400"/>
      <c r="FO35" s="400"/>
      <c r="FP35" s="400"/>
      <c r="FQ35" s="400"/>
      <c r="FR35" s="400"/>
      <c r="FS35" s="400"/>
      <c r="FT35" s="400"/>
      <c r="FU35" s="400"/>
      <c r="FV35" s="400"/>
      <c r="FW35" s="400"/>
      <c r="FX35" s="400"/>
      <c r="FY35" s="400"/>
      <c r="FZ35" s="400"/>
      <c r="GA35" s="400"/>
      <c r="GB35" s="400"/>
      <c r="GC35" s="400"/>
      <c r="GD35" s="400"/>
      <c r="GE35" s="400"/>
      <c r="GF35" s="400"/>
      <c r="GG35" s="400"/>
      <c r="GH35" s="400"/>
      <c r="GI35" s="400"/>
      <c r="GJ35" s="400"/>
      <c r="GK35" s="400"/>
      <c r="GL35" s="400"/>
      <c r="GM35" s="400"/>
      <c r="GN35" s="400"/>
      <c r="GO35" s="400"/>
      <c r="GP35" s="400"/>
      <c r="GQ35" s="400"/>
      <c r="GR35" s="400"/>
      <c r="GS35" s="400"/>
      <c r="GT35" s="400"/>
      <c r="GU35" s="400"/>
      <c r="GV35" s="400"/>
      <c r="GW35" s="400"/>
      <c r="GX35" s="400"/>
      <c r="GY35" s="400"/>
      <c r="GZ35" s="400"/>
      <c r="HA35" s="400"/>
      <c r="HB35" s="400"/>
      <c r="HC35" s="400"/>
      <c r="HD35" s="400"/>
      <c r="HE35" s="400"/>
      <c r="HF35" s="400"/>
      <c r="HG35" s="400"/>
      <c r="HH35" s="400"/>
      <c r="HI35" s="400"/>
      <c r="HJ35" s="400"/>
      <c r="HK35" s="400"/>
      <c r="HL35" s="400"/>
      <c r="HM35" s="400"/>
      <c r="HN35" s="400"/>
      <c r="HO35" s="400"/>
      <c r="HP35" s="400"/>
      <c r="HQ35" s="400"/>
      <c r="HR35" s="400"/>
      <c r="HS35" s="400"/>
      <c r="HT35" s="400"/>
      <c r="HU35" s="400"/>
      <c r="HV35" s="400"/>
      <c r="HW35" s="400"/>
      <c r="HX35" s="400"/>
      <c r="HY35" s="400"/>
      <c r="HZ35" s="400"/>
      <c r="IA35" s="400"/>
      <c r="IB35" s="400"/>
      <c r="IC35" s="400"/>
      <c r="ID35" s="400"/>
      <c r="IE35" s="400"/>
      <c r="IF35" s="400"/>
      <c r="IG35" s="400"/>
      <c r="IH35" s="400"/>
      <c r="II35" s="400"/>
      <c r="IJ35" s="400"/>
      <c r="IK35" s="400"/>
      <c r="IL35" s="400"/>
      <c r="IM35" s="400"/>
      <c r="IN35" s="400"/>
      <c r="IO35" s="400"/>
      <c r="IP35" s="400"/>
      <c r="IQ35" s="400"/>
      <c r="IR35" s="400"/>
      <c r="IS35" s="400"/>
      <c r="IT35" s="400"/>
      <c r="IU35" s="400"/>
      <c r="IV35" s="400"/>
      <c r="IW35" s="400"/>
    </row>
    <row r="36" customFormat="false" ht="12.75" hidden="false" customHeight="false" outlineLevel="0" collapsed="false">
      <c r="A36" s="230" t="s">
        <v>170</v>
      </c>
      <c r="B36" s="404" t="n">
        <f aca="false">B20-B33</f>
        <v>18943.7362298118</v>
      </c>
      <c r="C36" s="404" t="n">
        <f aca="false">C20-C33</f>
        <v>18884.0361828488</v>
      </c>
      <c r="D36" s="404" t="n">
        <f aca="false">D20-D33</f>
        <v>18813.4587080514</v>
      </c>
      <c r="E36" s="404" t="n">
        <f aca="false">E20-E33</f>
        <v>28987.3203901254</v>
      </c>
      <c r="F36" s="404" t="n">
        <f aca="false">F20-F33</f>
        <v>30578.3373831769</v>
      </c>
      <c r="G36" s="404" t="n">
        <f aca="false">G20-G33</f>
        <v>30948.3581845786</v>
      </c>
      <c r="H36" s="404" t="n">
        <f aca="false">H20-H33</f>
        <v>31264.091675581</v>
      </c>
      <c r="I36" s="404" t="n">
        <f aca="false">I20-I33</f>
        <v>31631.1582481351</v>
      </c>
      <c r="J36" s="404" t="n">
        <f aca="false">J20-J33</f>
        <v>32063.8950414144</v>
      </c>
      <c r="K36" s="404" t="n">
        <f aca="false">K20-K33</f>
        <v>32010.3854338385</v>
      </c>
      <c r="L36" s="404" t="n">
        <f aca="false">L20-L33</f>
        <v>32800.8336466522</v>
      </c>
      <c r="M36" s="404" t="n">
        <f aca="false">M20-M33</f>
        <v>33618.2595826491</v>
      </c>
      <c r="N36" s="404" t="n">
        <f aca="false">N20-N33</f>
        <v>34368.9961665862</v>
      </c>
      <c r="O36" s="404" t="n">
        <f aca="false">O20-O33</f>
        <v>34997.1577459258</v>
      </c>
      <c r="P36" s="404" t="n">
        <f aca="false">P20-P33</f>
        <v>35631.9854385171</v>
      </c>
      <c r="Q36" s="404" t="n">
        <f aca="false">Q20-Q33</f>
        <v>36110.7420363538</v>
      </c>
      <c r="R36" s="404" t="n">
        <f aca="false">R20-R33</f>
        <v>36586.9853278822</v>
      </c>
      <c r="S36" s="404" t="n">
        <f aca="false">S20-S33</f>
        <v>37065.3362097494</v>
      </c>
      <c r="T36" s="404" t="n">
        <f aca="false">T20-T33</f>
        <v>37539.9817371495</v>
      </c>
      <c r="U36" s="404" t="n">
        <f aca="false">U20-U33</f>
        <v>38010.4007277603</v>
      </c>
      <c r="V36" s="376"/>
      <c r="W36" s="231" t="n">
        <f aca="false">SUM(B36:U36)</f>
        <v>630855.456096788</v>
      </c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6"/>
      <c r="AM36" s="376"/>
      <c r="AN36" s="376"/>
      <c r="AO36" s="376"/>
      <c r="AP36" s="376"/>
      <c r="AQ36" s="376"/>
      <c r="AR36" s="376"/>
      <c r="AS36" s="376"/>
      <c r="AT36" s="376"/>
      <c r="AU36" s="376"/>
      <c r="AV36" s="376"/>
      <c r="AW36" s="376"/>
      <c r="AX36" s="376"/>
      <c r="AY36" s="376"/>
      <c r="AZ36" s="376"/>
      <c r="BA36" s="376"/>
      <c r="BB36" s="376"/>
      <c r="BC36" s="376"/>
      <c r="BD36" s="376"/>
      <c r="BE36" s="376"/>
      <c r="BF36" s="376"/>
      <c r="BG36" s="376"/>
      <c r="BH36" s="376"/>
      <c r="BI36" s="376"/>
      <c r="BJ36" s="376"/>
      <c r="BK36" s="376"/>
      <c r="BL36" s="376"/>
      <c r="BM36" s="376"/>
      <c r="BN36" s="376"/>
      <c r="BO36" s="376"/>
      <c r="BP36" s="376"/>
      <c r="BQ36" s="376"/>
      <c r="BR36" s="376"/>
      <c r="BS36" s="376"/>
      <c r="BT36" s="376"/>
      <c r="BU36" s="376"/>
      <c r="BV36" s="376"/>
      <c r="BW36" s="376"/>
      <c r="BX36" s="376"/>
      <c r="BY36" s="376"/>
      <c r="BZ36" s="376"/>
      <c r="CA36" s="376"/>
      <c r="CB36" s="376"/>
      <c r="CC36" s="376"/>
      <c r="CD36" s="376"/>
      <c r="CE36" s="376"/>
      <c r="CF36" s="376"/>
      <c r="CG36" s="376"/>
      <c r="CH36" s="376"/>
      <c r="CI36" s="376"/>
      <c r="CJ36" s="376"/>
      <c r="CK36" s="376"/>
      <c r="CL36" s="376"/>
      <c r="CM36" s="376"/>
      <c r="CN36" s="376"/>
      <c r="CO36" s="376"/>
      <c r="CP36" s="376"/>
      <c r="CQ36" s="376"/>
      <c r="CR36" s="376"/>
      <c r="CS36" s="376"/>
      <c r="CT36" s="376"/>
      <c r="CU36" s="376"/>
      <c r="CV36" s="376"/>
      <c r="CW36" s="376"/>
      <c r="CX36" s="376"/>
      <c r="CY36" s="376"/>
      <c r="CZ36" s="376"/>
      <c r="DA36" s="376"/>
      <c r="DB36" s="376"/>
      <c r="DC36" s="376"/>
      <c r="DD36" s="376"/>
      <c r="DE36" s="376"/>
      <c r="DF36" s="376"/>
      <c r="DG36" s="376"/>
      <c r="DH36" s="376"/>
      <c r="DI36" s="376"/>
      <c r="DJ36" s="376"/>
      <c r="DK36" s="376"/>
      <c r="DL36" s="376"/>
      <c r="DM36" s="376"/>
      <c r="DN36" s="376"/>
      <c r="DO36" s="376"/>
      <c r="DP36" s="376"/>
      <c r="DQ36" s="376"/>
      <c r="DR36" s="376"/>
      <c r="DS36" s="376"/>
      <c r="DT36" s="376"/>
      <c r="DU36" s="376"/>
      <c r="DV36" s="376"/>
      <c r="DW36" s="376"/>
      <c r="DX36" s="376"/>
      <c r="DY36" s="376"/>
      <c r="DZ36" s="376"/>
      <c r="EA36" s="376"/>
      <c r="EB36" s="376"/>
      <c r="EC36" s="376"/>
      <c r="ED36" s="376"/>
      <c r="EE36" s="376"/>
      <c r="EF36" s="376"/>
      <c r="EG36" s="376"/>
      <c r="EH36" s="376"/>
      <c r="EI36" s="376"/>
      <c r="EJ36" s="376"/>
      <c r="EK36" s="376"/>
      <c r="EL36" s="376"/>
      <c r="EM36" s="376"/>
      <c r="EN36" s="376"/>
      <c r="EO36" s="376"/>
      <c r="EP36" s="376"/>
      <c r="EQ36" s="376"/>
      <c r="ER36" s="376"/>
      <c r="ES36" s="376"/>
      <c r="ET36" s="376"/>
      <c r="EU36" s="376"/>
      <c r="EV36" s="376"/>
      <c r="EW36" s="376"/>
      <c r="EX36" s="376"/>
      <c r="EY36" s="376"/>
      <c r="EZ36" s="376"/>
      <c r="FA36" s="376"/>
      <c r="FB36" s="376"/>
      <c r="FC36" s="376"/>
      <c r="FD36" s="376"/>
      <c r="FE36" s="376"/>
      <c r="FF36" s="376"/>
      <c r="FG36" s="376"/>
      <c r="FH36" s="376"/>
      <c r="FI36" s="376"/>
      <c r="FJ36" s="376"/>
      <c r="FK36" s="376"/>
      <c r="FL36" s="376"/>
      <c r="FM36" s="376"/>
      <c r="FN36" s="376"/>
      <c r="FO36" s="376"/>
      <c r="FP36" s="376"/>
      <c r="FQ36" s="376"/>
      <c r="FR36" s="376"/>
      <c r="FS36" s="376"/>
      <c r="FT36" s="376"/>
      <c r="FU36" s="376"/>
      <c r="FV36" s="376"/>
      <c r="FW36" s="376"/>
      <c r="FX36" s="376"/>
      <c r="FY36" s="376"/>
      <c r="FZ36" s="376"/>
      <c r="GA36" s="376"/>
      <c r="GB36" s="376"/>
      <c r="GC36" s="376"/>
      <c r="GD36" s="376"/>
      <c r="GE36" s="376"/>
      <c r="GF36" s="376"/>
      <c r="GG36" s="376"/>
      <c r="GH36" s="376"/>
      <c r="GI36" s="376"/>
      <c r="GJ36" s="376"/>
      <c r="GK36" s="376"/>
      <c r="GL36" s="376"/>
      <c r="GM36" s="376"/>
      <c r="GN36" s="376"/>
      <c r="GO36" s="376"/>
      <c r="GP36" s="376"/>
      <c r="GQ36" s="376"/>
      <c r="GR36" s="376"/>
      <c r="GS36" s="376"/>
      <c r="GT36" s="376"/>
      <c r="GU36" s="376"/>
      <c r="GV36" s="376"/>
      <c r="GW36" s="376"/>
      <c r="GX36" s="376"/>
      <c r="GY36" s="376"/>
      <c r="GZ36" s="376"/>
      <c r="HA36" s="376"/>
      <c r="HB36" s="376"/>
      <c r="HC36" s="376"/>
      <c r="HD36" s="376"/>
      <c r="HE36" s="376"/>
      <c r="HF36" s="376"/>
      <c r="HG36" s="376"/>
      <c r="HH36" s="376"/>
      <c r="HI36" s="376"/>
      <c r="HJ36" s="376"/>
      <c r="HK36" s="376"/>
      <c r="HL36" s="376"/>
      <c r="HM36" s="376"/>
      <c r="HN36" s="376"/>
      <c r="HO36" s="376"/>
      <c r="HP36" s="376"/>
      <c r="HQ36" s="376"/>
      <c r="HR36" s="376"/>
      <c r="HS36" s="376"/>
      <c r="HT36" s="376"/>
      <c r="HU36" s="376"/>
      <c r="HV36" s="376"/>
      <c r="HW36" s="376"/>
      <c r="HX36" s="376"/>
      <c r="HY36" s="376"/>
      <c r="HZ36" s="376"/>
      <c r="IA36" s="376"/>
      <c r="IB36" s="376"/>
      <c r="IC36" s="376"/>
      <c r="ID36" s="376"/>
      <c r="IE36" s="376"/>
      <c r="IF36" s="376"/>
      <c r="IG36" s="376"/>
      <c r="IH36" s="376"/>
      <c r="II36" s="376"/>
      <c r="IJ36" s="376"/>
      <c r="IK36" s="376"/>
      <c r="IL36" s="376"/>
      <c r="IM36" s="376"/>
      <c r="IN36" s="376"/>
      <c r="IO36" s="376"/>
      <c r="IP36" s="376"/>
      <c r="IQ36" s="376"/>
      <c r="IR36" s="376"/>
      <c r="IS36" s="376"/>
      <c r="IT36" s="376"/>
      <c r="IU36" s="376"/>
      <c r="IV36" s="376"/>
      <c r="IW36" s="376"/>
    </row>
    <row r="37" customFormat="false" ht="12.75" hidden="false" customHeight="false" outlineLevel="0" collapsed="false">
      <c r="A37" s="230"/>
      <c r="B37" s="404"/>
      <c r="C37" s="405"/>
      <c r="D37" s="404"/>
      <c r="E37" s="404"/>
      <c r="F37" s="404"/>
      <c r="G37" s="404"/>
      <c r="H37" s="404"/>
      <c r="I37" s="404"/>
      <c r="J37" s="404"/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376"/>
      <c r="W37" s="231"/>
      <c r="X37" s="376"/>
      <c r="Y37" s="376"/>
      <c r="Z37" s="376"/>
      <c r="AA37" s="376"/>
      <c r="AB37" s="376"/>
      <c r="AC37" s="376"/>
      <c r="AD37" s="376"/>
      <c r="AE37" s="376"/>
      <c r="AF37" s="376"/>
      <c r="AG37" s="376"/>
      <c r="AH37" s="376"/>
      <c r="AI37" s="376"/>
      <c r="AJ37" s="376"/>
      <c r="AK37" s="376"/>
      <c r="AL37" s="376"/>
      <c r="AM37" s="376"/>
      <c r="AN37" s="376"/>
      <c r="AO37" s="376"/>
      <c r="AP37" s="376"/>
      <c r="AQ37" s="376"/>
      <c r="AR37" s="376"/>
      <c r="AS37" s="376"/>
      <c r="AT37" s="376"/>
      <c r="AU37" s="376"/>
      <c r="AV37" s="376"/>
      <c r="AW37" s="376"/>
      <c r="AX37" s="376"/>
      <c r="AY37" s="376"/>
      <c r="AZ37" s="376"/>
      <c r="BA37" s="376"/>
      <c r="BB37" s="376"/>
      <c r="BC37" s="376"/>
      <c r="BD37" s="376"/>
      <c r="BE37" s="376"/>
      <c r="BF37" s="376"/>
      <c r="BG37" s="376"/>
      <c r="BH37" s="376"/>
      <c r="BI37" s="376"/>
      <c r="BJ37" s="376"/>
      <c r="BK37" s="376"/>
      <c r="BL37" s="376"/>
      <c r="BM37" s="376"/>
      <c r="BN37" s="376"/>
      <c r="BO37" s="376"/>
      <c r="BP37" s="376"/>
      <c r="BQ37" s="376"/>
      <c r="BR37" s="376"/>
      <c r="BS37" s="376"/>
      <c r="BT37" s="376"/>
      <c r="BU37" s="376"/>
      <c r="BV37" s="376"/>
      <c r="BW37" s="376"/>
      <c r="BX37" s="376"/>
      <c r="BY37" s="376"/>
      <c r="BZ37" s="376"/>
      <c r="CA37" s="376"/>
      <c r="CB37" s="376"/>
      <c r="CC37" s="376"/>
      <c r="CD37" s="376"/>
      <c r="CE37" s="376"/>
      <c r="CF37" s="376"/>
      <c r="CG37" s="376"/>
      <c r="CH37" s="376"/>
      <c r="CI37" s="376"/>
      <c r="CJ37" s="376"/>
      <c r="CK37" s="376"/>
      <c r="CL37" s="376"/>
      <c r="CM37" s="376"/>
      <c r="CN37" s="376"/>
      <c r="CO37" s="376"/>
      <c r="CP37" s="376"/>
      <c r="CQ37" s="376"/>
      <c r="CR37" s="376"/>
      <c r="CS37" s="376"/>
      <c r="CT37" s="376"/>
      <c r="CU37" s="376"/>
      <c r="CV37" s="376"/>
      <c r="CW37" s="376"/>
      <c r="CX37" s="376"/>
      <c r="CY37" s="376"/>
      <c r="CZ37" s="376"/>
      <c r="DA37" s="376"/>
      <c r="DB37" s="376"/>
      <c r="DC37" s="376"/>
      <c r="DD37" s="376"/>
      <c r="DE37" s="376"/>
      <c r="DF37" s="376"/>
      <c r="DG37" s="376"/>
      <c r="DH37" s="376"/>
      <c r="DI37" s="376"/>
      <c r="DJ37" s="376"/>
      <c r="DK37" s="376"/>
      <c r="DL37" s="376"/>
      <c r="DM37" s="376"/>
      <c r="DN37" s="376"/>
      <c r="DO37" s="376"/>
      <c r="DP37" s="376"/>
      <c r="DQ37" s="376"/>
      <c r="DR37" s="376"/>
      <c r="DS37" s="376"/>
      <c r="DT37" s="376"/>
      <c r="DU37" s="376"/>
      <c r="DV37" s="376"/>
      <c r="DW37" s="376"/>
      <c r="DX37" s="376"/>
      <c r="DY37" s="376"/>
      <c r="DZ37" s="376"/>
      <c r="EA37" s="376"/>
      <c r="EB37" s="376"/>
      <c r="EC37" s="376"/>
      <c r="ED37" s="376"/>
      <c r="EE37" s="376"/>
      <c r="EF37" s="376"/>
      <c r="EG37" s="376"/>
      <c r="EH37" s="376"/>
      <c r="EI37" s="376"/>
      <c r="EJ37" s="376"/>
      <c r="EK37" s="376"/>
      <c r="EL37" s="376"/>
      <c r="EM37" s="376"/>
      <c r="EN37" s="376"/>
      <c r="EO37" s="376"/>
      <c r="EP37" s="376"/>
      <c r="EQ37" s="376"/>
      <c r="ER37" s="376"/>
      <c r="ES37" s="376"/>
      <c r="ET37" s="376"/>
      <c r="EU37" s="376"/>
      <c r="EV37" s="376"/>
      <c r="EW37" s="376"/>
      <c r="EX37" s="376"/>
      <c r="EY37" s="376"/>
      <c r="EZ37" s="376"/>
      <c r="FA37" s="376"/>
      <c r="FB37" s="376"/>
      <c r="FC37" s="376"/>
      <c r="FD37" s="376"/>
      <c r="FE37" s="376"/>
      <c r="FF37" s="376"/>
      <c r="FG37" s="376"/>
      <c r="FH37" s="376"/>
      <c r="FI37" s="376"/>
      <c r="FJ37" s="376"/>
      <c r="FK37" s="376"/>
      <c r="FL37" s="376"/>
      <c r="FM37" s="376"/>
      <c r="FN37" s="376"/>
      <c r="FO37" s="376"/>
      <c r="FP37" s="376"/>
      <c r="FQ37" s="376"/>
      <c r="FR37" s="376"/>
      <c r="FS37" s="376"/>
      <c r="FT37" s="376"/>
      <c r="FU37" s="376"/>
      <c r="FV37" s="376"/>
      <c r="FW37" s="376"/>
      <c r="FX37" s="376"/>
      <c r="FY37" s="376"/>
      <c r="FZ37" s="376"/>
      <c r="GA37" s="376"/>
      <c r="GB37" s="376"/>
      <c r="GC37" s="376"/>
      <c r="GD37" s="376"/>
      <c r="GE37" s="376"/>
      <c r="GF37" s="376"/>
      <c r="GG37" s="376"/>
      <c r="GH37" s="376"/>
      <c r="GI37" s="376"/>
      <c r="GJ37" s="376"/>
      <c r="GK37" s="376"/>
      <c r="GL37" s="376"/>
      <c r="GM37" s="376"/>
      <c r="GN37" s="376"/>
      <c r="GO37" s="376"/>
      <c r="GP37" s="376"/>
      <c r="GQ37" s="376"/>
      <c r="GR37" s="376"/>
      <c r="GS37" s="376"/>
      <c r="GT37" s="376"/>
      <c r="GU37" s="376"/>
      <c r="GV37" s="376"/>
      <c r="GW37" s="376"/>
      <c r="GX37" s="376"/>
      <c r="GY37" s="376"/>
      <c r="GZ37" s="376"/>
      <c r="HA37" s="376"/>
      <c r="HB37" s="376"/>
      <c r="HC37" s="376"/>
      <c r="HD37" s="376"/>
      <c r="HE37" s="376"/>
      <c r="HF37" s="376"/>
      <c r="HG37" s="376"/>
      <c r="HH37" s="376"/>
      <c r="HI37" s="376"/>
      <c r="HJ37" s="376"/>
      <c r="HK37" s="376"/>
      <c r="HL37" s="376"/>
      <c r="HM37" s="376"/>
      <c r="HN37" s="376"/>
      <c r="HO37" s="376"/>
      <c r="HP37" s="376"/>
      <c r="HQ37" s="376"/>
      <c r="HR37" s="376"/>
      <c r="HS37" s="376"/>
      <c r="HT37" s="376"/>
      <c r="HU37" s="376"/>
      <c r="HV37" s="376"/>
      <c r="HW37" s="376"/>
      <c r="HX37" s="376"/>
      <c r="HY37" s="376"/>
      <c r="HZ37" s="376"/>
      <c r="IA37" s="376"/>
      <c r="IB37" s="376"/>
      <c r="IC37" s="376"/>
      <c r="ID37" s="376"/>
      <c r="IE37" s="376"/>
      <c r="IF37" s="376"/>
      <c r="IG37" s="376"/>
      <c r="IH37" s="376"/>
      <c r="II37" s="376"/>
      <c r="IJ37" s="376"/>
      <c r="IK37" s="376"/>
      <c r="IL37" s="376"/>
      <c r="IM37" s="376"/>
      <c r="IN37" s="376"/>
      <c r="IO37" s="376"/>
      <c r="IP37" s="376"/>
      <c r="IQ37" s="376"/>
      <c r="IR37" s="376"/>
      <c r="IS37" s="376"/>
      <c r="IT37" s="376"/>
      <c r="IU37" s="376"/>
      <c r="IV37" s="376"/>
      <c r="IW37" s="376"/>
    </row>
    <row r="38" customFormat="false" ht="12.75" hidden="false" customHeight="false" outlineLevel="0" collapsed="false">
      <c r="A38" s="117" t="s">
        <v>171</v>
      </c>
      <c r="B38" s="32" t="n">
        <f aca="false">Depreciation!C21</f>
        <v>5537.78273628571</v>
      </c>
      <c r="C38" s="32" t="n">
        <f aca="false">Depreciation!D21</f>
        <v>5537.78273628571</v>
      </c>
      <c r="D38" s="32" t="n">
        <f aca="false">Depreciation!E21</f>
        <v>5537.78273628571</v>
      </c>
      <c r="E38" s="32" t="n">
        <f aca="false">Depreciation!F21</f>
        <v>5537.78273628571</v>
      </c>
      <c r="F38" s="32" t="n">
        <f aca="false">Depreciation!G21</f>
        <v>5537.78273628571</v>
      </c>
      <c r="G38" s="32" t="n">
        <f aca="false">Depreciation!H21</f>
        <v>5537.78273628571</v>
      </c>
      <c r="H38" s="32" t="n">
        <f aca="false">Depreciation!I21</f>
        <v>5537.78273628571</v>
      </c>
      <c r="I38" s="32" t="n">
        <f aca="false">Depreciation!J21</f>
        <v>5537.78273628571</v>
      </c>
      <c r="J38" s="32" t="n">
        <f aca="false">Depreciation!K21</f>
        <v>5537.78273628571</v>
      </c>
      <c r="K38" s="32" t="n">
        <f aca="false">Depreciation!L21</f>
        <v>5537.78273628571</v>
      </c>
      <c r="L38" s="32" t="n">
        <f aca="false">Depreciation!M21</f>
        <v>5537.78273628571</v>
      </c>
      <c r="M38" s="32" t="n">
        <f aca="false">Depreciation!N21</f>
        <v>5537.78273628571</v>
      </c>
      <c r="N38" s="32" t="n">
        <f aca="false">Depreciation!O21</f>
        <v>5537.78273628571</v>
      </c>
      <c r="O38" s="32" t="n">
        <f aca="false">Depreciation!P21</f>
        <v>5537.78273628571</v>
      </c>
      <c r="P38" s="32" t="n">
        <f aca="false">Depreciation!Q21</f>
        <v>5537.78273628571</v>
      </c>
      <c r="Q38" s="32" t="n">
        <f aca="false">Depreciation!R21</f>
        <v>5537.78273628571</v>
      </c>
      <c r="R38" s="32" t="n">
        <f aca="false">Depreciation!S21</f>
        <v>5537.78273628571</v>
      </c>
      <c r="S38" s="32" t="n">
        <f aca="false">Depreciation!T21</f>
        <v>5537.78273628571</v>
      </c>
      <c r="T38" s="32" t="n">
        <f aca="false">Depreciation!U21</f>
        <v>5537.78273628571</v>
      </c>
      <c r="U38" s="32" t="n">
        <f aca="false">Depreciation!V21</f>
        <v>5537.78273628571</v>
      </c>
      <c r="W38" s="231" t="n">
        <f aca="false">SUM(B38:U38)</f>
        <v>110755.654725714</v>
      </c>
    </row>
    <row r="39" customFormat="false" ht="12.75" hidden="false" customHeight="false" outlineLevel="0" collapsed="false">
      <c r="A39" s="117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W39" s="231"/>
    </row>
    <row r="40" customFormat="false" ht="12.75" hidden="false" customHeight="false" outlineLevel="0" collapsed="false">
      <c r="A40" s="230" t="s">
        <v>172</v>
      </c>
      <c r="B40" s="404" t="n">
        <f aca="false">B36-B38</f>
        <v>13405.953493526</v>
      </c>
      <c r="C40" s="404" t="n">
        <f aca="false">C36-C38</f>
        <v>13346.253446563</v>
      </c>
      <c r="D40" s="404" t="n">
        <f aca="false">D36-D38</f>
        <v>13275.6759717656</v>
      </c>
      <c r="E40" s="404" t="n">
        <f aca="false">E36-E38</f>
        <v>23449.5376538397</v>
      </c>
      <c r="F40" s="404" t="n">
        <f aca="false">F36-F38</f>
        <v>25040.5546468912</v>
      </c>
      <c r="G40" s="404" t="n">
        <f aca="false">G36-G38</f>
        <v>25410.5754482929</v>
      </c>
      <c r="H40" s="404" t="n">
        <f aca="false">H36-H38</f>
        <v>25726.3089392953</v>
      </c>
      <c r="I40" s="404" t="n">
        <f aca="false">I36-I38</f>
        <v>26093.3755118494</v>
      </c>
      <c r="J40" s="404" t="n">
        <f aca="false">J36-J38</f>
        <v>26526.1123051287</v>
      </c>
      <c r="K40" s="404" t="n">
        <f aca="false">K36-K38</f>
        <v>26472.6026975528</v>
      </c>
      <c r="L40" s="404" t="n">
        <f aca="false">L36-L38</f>
        <v>27263.0509103665</v>
      </c>
      <c r="M40" s="404" t="n">
        <f aca="false">M36-M38</f>
        <v>28080.4768463634</v>
      </c>
      <c r="N40" s="404" t="n">
        <f aca="false">N36-N38</f>
        <v>28831.2134303005</v>
      </c>
      <c r="O40" s="404" t="n">
        <f aca="false">O36-O38</f>
        <v>29459.3750096401</v>
      </c>
      <c r="P40" s="404" t="n">
        <f aca="false">P36-P38</f>
        <v>30094.2027022314</v>
      </c>
      <c r="Q40" s="404" t="n">
        <f aca="false">Q36-Q38</f>
        <v>30572.9593000681</v>
      </c>
      <c r="R40" s="404" t="n">
        <f aca="false">R36-R38</f>
        <v>31049.2025915965</v>
      </c>
      <c r="S40" s="404" t="n">
        <f aca="false">S36-S38</f>
        <v>31527.5534734637</v>
      </c>
      <c r="T40" s="404" t="n">
        <f aca="false">T36-T38</f>
        <v>32002.1990008638</v>
      </c>
      <c r="U40" s="404" t="n">
        <f aca="false">U36-U38</f>
        <v>32472.6179914746</v>
      </c>
      <c r="V40" s="376"/>
      <c r="W40" s="231" t="n">
        <f aca="false">SUM(B40:U40)</f>
        <v>520099.801371073</v>
      </c>
      <c r="X40" s="376"/>
      <c r="Y40" s="376"/>
      <c r="Z40" s="376"/>
      <c r="AA40" s="376"/>
      <c r="AB40" s="376"/>
      <c r="AC40" s="376"/>
      <c r="AD40" s="376"/>
      <c r="AE40" s="376"/>
      <c r="AF40" s="376"/>
      <c r="AG40" s="376"/>
      <c r="AH40" s="376"/>
      <c r="AI40" s="376"/>
      <c r="AJ40" s="376"/>
      <c r="AK40" s="376"/>
      <c r="AL40" s="376"/>
      <c r="AM40" s="376"/>
      <c r="AN40" s="376"/>
      <c r="AO40" s="376"/>
      <c r="AP40" s="376"/>
      <c r="AQ40" s="376"/>
      <c r="AR40" s="376"/>
      <c r="AS40" s="376"/>
      <c r="AT40" s="376"/>
      <c r="AU40" s="376"/>
      <c r="AV40" s="376"/>
      <c r="AW40" s="376"/>
      <c r="AX40" s="376"/>
      <c r="AY40" s="376"/>
      <c r="AZ40" s="376"/>
      <c r="BA40" s="376"/>
      <c r="BB40" s="376"/>
      <c r="BC40" s="376"/>
      <c r="BD40" s="376"/>
      <c r="BE40" s="376"/>
      <c r="BF40" s="376"/>
      <c r="BG40" s="376"/>
      <c r="BH40" s="376"/>
      <c r="BI40" s="376"/>
      <c r="BJ40" s="376"/>
      <c r="BK40" s="376"/>
      <c r="BL40" s="376"/>
      <c r="BM40" s="376"/>
      <c r="BN40" s="376"/>
      <c r="BO40" s="376"/>
      <c r="BP40" s="376"/>
      <c r="BQ40" s="376"/>
      <c r="BR40" s="376"/>
      <c r="BS40" s="376"/>
      <c r="BT40" s="376"/>
      <c r="BU40" s="376"/>
      <c r="BV40" s="376"/>
      <c r="BW40" s="376"/>
      <c r="BX40" s="376"/>
      <c r="BY40" s="376"/>
      <c r="BZ40" s="376"/>
      <c r="CA40" s="376"/>
      <c r="CB40" s="376"/>
      <c r="CC40" s="376"/>
      <c r="CD40" s="376"/>
      <c r="CE40" s="376"/>
      <c r="CF40" s="376"/>
      <c r="CG40" s="376"/>
      <c r="CH40" s="376"/>
      <c r="CI40" s="376"/>
      <c r="CJ40" s="376"/>
      <c r="CK40" s="376"/>
      <c r="CL40" s="376"/>
      <c r="CM40" s="376"/>
      <c r="CN40" s="376"/>
      <c r="CO40" s="376"/>
      <c r="CP40" s="376"/>
      <c r="CQ40" s="376"/>
      <c r="CR40" s="376"/>
      <c r="CS40" s="376"/>
      <c r="CT40" s="376"/>
      <c r="CU40" s="376"/>
      <c r="CV40" s="376"/>
      <c r="CW40" s="376"/>
      <c r="CX40" s="376"/>
      <c r="CY40" s="376"/>
      <c r="CZ40" s="376"/>
      <c r="DA40" s="376"/>
      <c r="DB40" s="376"/>
      <c r="DC40" s="376"/>
      <c r="DD40" s="376"/>
      <c r="DE40" s="376"/>
      <c r="DF40" s="376"/>
      <c r="DG40" s="376"/>
      <c r="DH40" s="376"/>
      <c r="DI40" s="376"/>
      <c r="DJ40" s="376"/>
      <c r="DK40" s="376"/>
      <c r="DL40" s="376"/>
      <c r="DM40" s="376"/>
      <c r="DN40" s="376"/>
      <c r="DO40" s="376"/>
      <c r="DP40" s="376"/>
      <c r="DQ40" s="376"/>
      <c r="DR40" s="376"/>
      <c r="DS40" s="376"/>
      <c r="DT40" s="376"/>
      <c r="DU40" s="376"/>
      <c r="DV40" s="376"/>
      <c r="DW40" s="376"/>
      <c r="DX40" s="376"/>
      <c r="DY40" s="376"/>
      <c r="DZ40" s="376"/>
      <c r="EA40" s="376"/>
      <c r="EB40" s="376"/>
      <c r="EC40" s="376"/>
      <c r="ED40" s="376"/>
      <c r="EE40" s="376"/>
      <c r="EF40" s="376"/>
      <c r="EG40" s="376"/>
      <c r="EH40" s="376"/>
      <c r="EI40" s="376"/>
      <c r="EJ40" s="376"/>
      <c r="EK40" s="376"/>
      <c r="EL40" s="376"/>
      <c r="EM40" s="376"/>
      <c r="EN40" s="376"/>
      <c r="EO40" s="376"/>
      <c r="EP40" s="376"/>
      <c r="EQ40" s="376"/>
      <c r="ER40" s="376"/>
      <c r="ES40" s="376"/>
      <c r="ET40" s="376"/>
      <c r="EU40" s="376"/>
      <c r="EV40" s="376"/>
      <c r="EW40" s="376"/>
      <c r="EX40" s="376"/>
      <c r="EY40" s="376"/>
      <c r="EZ40" s="376"/>
      <c r="FA40" s="376"/>
      <c r="FB40" s="376"/>
      <c r="FC40" s="376"/>
      <c r="FD40" s="376"/>
      <c r="FE40" s="376"/>
      <c r="FF40" s="376"/>
      <c r="FG40" s="376"/>
      <c r="FH40" s="376"/>
      <c r="FI40" s="376"/>
      <c r="FJ40" s="376"/>
      <c r="FK40" s="376"/>
      <c r="FL40" s="376"/>
      <c r="FM40" s="376"/>
      <c r="FN40" s="376"/>
      <c r="FO40" s="376"/>
      <c r="FP40" s="376"/>
      <c r="FQ40" s="376"/>
      <c r="FR40" s="376"/>
      <c r="FS40" s="376"/>
      <c r="FT40" s="376"/>
      <c r="FU40" s="376"/>
      <c r="FV40" s="376"/>
      <c r="FW40" s="376"/>
      <c r="FX40" s="376"/>
      <c r="FY40" s="376"/>
      <c r="FZ40" s="376"/>
      <c r="GA40" s="376"/>
      <c r="GB40" s="376"/>
      <c r="GC40" s="376"/>
      <c r="GD40" s="376"/>
      <c r="GE40" s="376"/>
      <c r="GF40" s="376"/>
      <c r="GG40" s="376"/>
      <c r="GH40" s="376"/>
      <c r="GI40" s="376"/>
      <c r="GJ40" s="376"/>
      <c r="GK40" s="376"/>
      <c r="GL40" s="376"/>
      <c r="GM40" s="376"/>
      <c r="GN40" s="376"/>
      <c r="GO40" s="376"/>
      <c r="GP40" s="376"/>
      <c r="GQ40" s="376"/>
      <c r="GR40" s="376"/>
      <c r="GS40" s="376"/>
      <c r="GT40" s="376"/>
      <c r="GU40" s="376"/>
      <c r="GV40" s="376"/>
      <c r="GW40" s="376"/>
      <c r="GX40" s="376"/>
      <c r="GY40" s="376"/>
      <c r="GZ40" s="376"/>
      <c r="HA40" s="376"/>
      <c r="HB40" s="376"/>
      <c r="HC40" s="376"/>
      <c r="HD40" s="376"/>
      <c r="HE40" s="376"/>
      <c r="HF40" s="376"/>
      <c r="HG40" s="376"/>
      <c r="HH40" s="376"/>
      <c r="HI40" s="376"/>
      <c r="HJ40" s="376"/>
      <c r="HK40" s="376"/>
      <c r="HL40" s="376"/>
      <c r="HM40" s="376"/>
      <c r="HN40" s="376"/>
      <c r="HO40" s="376"/>
      <c r="HP40" s="376"/>
      <c r="HQ40" s="376"/>
      <c r="HR40" s="376"/>
      <c r="HS40" s="376"/>
      <c r="HT40" s="376"/>
      <c r="HU40" s="376"/>
      <c r="HV40" s="376"/>
      <c r="HW40" s="376"/>
      <c r="HX40" s="376"/>
      <c r="HY40" s="376"/>
      <c r="HZ40" s="376"/>
      <c r="IA40" s="376"/>
      <c r="IB40" s="376"/>
      <c r="IC40" s="376"/>
      <c r="ID40" s="376"/>
      <c r="IE40" s="376"/>
      <c r="IF40" s="376"/>
      <c r="IG40" s="376"/>
      <c r="IH40" s="376"/>
      <c r="II40" s="376"/>
      <c r="IJ40" s="376"/>
      <c r="IK40" s="376"/>
      <c r="IL40" s="376"/>
      <c r="IM40" s="376"/>
      <c r="IN40" s="376"/>
      <c r="IO40" s="376"/>
      <c r="IP40" s="376"/>
      <c r="IQ40" s="376"/>
      <c r="IR40" s="376"/>
      <c r="IS40" s="376"/>
      <c r="IT40" s="376"/>
      <c r="IU40" s="376"/>
      <c r="IV40" s="376"/>
      <c r="IW40" s="376"/>
    </row>
    <row r="41" customFormat="false" ht="12.75" hidden="false" customHeight="false" outlineLevel="0" collapsed="false">
      <c r="A41" s="230"/>
      <c r="B41" s="404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376"/>
      <c r="W41" s="231"/>
      <c r="X41" s="376"/>
      <c r="Y41" s="376"/>
      <c r="Z41" s="376"/>
      <c r="AA41" s="376"/>
      <c r="AB41" s="376"/>
      <c r="AC41" s="376"/>
      <c r="AD41" s="376"/>
      <c r="AE41" s="376"/>
      <c r="AF41" s="376"/>
      <c r="AG41" s="376"/>
      <c r="AH41" s="376"/>
      <c r="AI41" s="376"/>
      <c r="AJ41" s="376"/>
      <c r="AK41" s="376"/>
      <c r="AL41" s="376"/>
      <c r="AM41" s="376"/>
      <c r="AN41" s="376"/>
      <c r="AO41" s="376"/>
      <c r="AP41" s="376"/>
      <c r="AQ41" s="376"/>
      <c r="AR41" s="376"/>
      <c r="AS41" s="376"/>
      <c r="AT41" s="376"/>
      <c r="AU41" s="376"/>
      <c r="AV41" s="376"/>
      <c r="AW41" s="376"/>
      <c r="AX41" s="376"/>
      <c r="AY41" s="376"/>
      <c r="AZ41" s="376"/>
      <c r="BA41" s="376"/>
      <c r="BB41" s="376"/>
      <c r="BC41" s="376"/>
      <c r="BD41" s="376"/>
      <c r="BE41" s="376"/>
      <c r="BF41" s="376"/>
      <c r="BG41" s="376"/>
      <c r="BH41" s="376"/>
      <c r="BI41" s="376"/>
      <c r="BJ41" s="376"/>
      <c r="BK41" s="376"/>
      <c r="BL41" s="376"/>
      <c r="BM41" s="376"/>
      <c r="BN41" s="376"/>
      <c r="BO41" s="376"/>
      <c r="BP41" s="376"/>
      <c r="BQ41" s="376"/>
      <c r="BR41" s="376"/>
      <c r="BS41" s="376"/>
      <c r="BT41" s="376"/>
      <c r="BU41" s="376"/>
      <c r="BV41" s="376"/>
      <c r="BW41" s="376"/>
      <c r="BX41" s="376"/>
      <c r="BY41" s="376"/>
      <c r="BZ41" s="376"/>
      <c r="CA41" s="376"/>
      <c r="CB41" s="376"/>
      <c r="CC41" s="376"/>
      <c r="CD41" s="376"/>
      <c r="CE41" s="376"/>
      <c r="CF41" s="376"/>
      <c r="CG41" s="376"/>
      <c r="CH41" s="376"/>
      <c r="CI41" s="376"/>
      <c r="CJ41" s="376"/>
      <c r="CK41" s="376"/>
      <c r="CL41" s="376"/>
      <c r="CM41" s="376"/>
      <c r="CN41" s="376"/>
      <c r="CO41" s="376"/>
      <c r="CP41" s="376"/>
      <c r="CQ41" s="376"/>
      <c r="CR41" s="376"/>
      <c r="CS41" s="376"/>
      <c r="CT41" s="376"/>
      <c r="CU41" s="376"/>
      <c r="CV41" s="376"/>
      <c r="CW41" s="376"/>
      <c r="CX41" s="376"/>
      <c r="CY41" s="376"/>
      <c r="CZ41" s="376"/>
      <c r="DA41" s="376"/>
      <c r="DB41" s="376"/>
      <c r="DC41" s="376"/>
      <c r="DD41" s="376"/>
      <c r="DE41" s="376"/>
      <c r="DF41" s="376"/>
      <c r="DG41" s="376"/>
      <c r="DH41" s="376"/>
      <c r="DI41" s="376"/>
      <c r="DJ41" s="376"/>
      <c r="DK41" s="376"/>
      <c r="DL41" s="376"/>
      <c r="DM41" s="376"/>
      <c r="DN41" s="376"/>
      <c r="DO41" s="376"/>
      <c r="DP41" s="376"/>
      <c r="DQ41" s="376"/>
      <c r="DR41" s="376"/>
      <c r="DS41" s="376"/>
      <c r="DT41" s="376"/>
      <c r="DU41" s="376"/>
      <c r="DV41" s="376"/>
      <c r="DW41" s="376"/>
      <c r="DX41" s="376"/>
      <c r="DY41" s="376"/>
      <c r="DZ41" s="376"/>
      <c r="EA41" s="376"/>
      <c r="EB41" s="376"/>
      <c r="EC41" s="376"/>
      <c r="ED41" s="376"/>
      <c r="EE41" s="376"/>
      <c r="EF41" s="376"/>
      <c r="EG41" s="376"/>
      <c r="EH41" s="376"/>
      <c r="EI41" s="376"/>
      <c r="EJ41" s="376"/>
      <c r="EK41" s="376"/>
      <c r="EL41" s="376"/>
      <c r="EM41" s="376"/>
      <c r="EN41" s="376"/>
      <c r="EO41" s="376"/>
      <c r="EP41" s="376"/>
      <c r="EQ41" s="376"/>
      <c r="ER41" s="376"/>
      <c r="ES41" s="376"/>
      <c r="ET41" s="376"/>
      <c r="EU41" s="376"/>
      <c r="EV41" s="376"/>
      <c r="EW41" s="376"/>
      <c r="EX41" s="376"/>
      <c r="EY41" s="376"/>
      <c r="EZ41" s="376"/>
      <c r="FA41" s="376"/>
      <c r="FB41" s="376"/>
      <c r="FC41" s="376"/>
      <c r="FD41" s="376"/>
      <c r="FE41" s="376"/>
      <c r="FF41" s="376"/>
      <c r="FG41" s="376"/>
      <c r="FH41" s="376"/>
      <c r="FI41" s="376"/>
      <c r="FJ41" s="376"/>
      <c r="FK41" s="376"/>
      <c r="FL41" s="376"/>
      <c r="FM41" s="376"/>
      <c r="FN41" s="376"/>
      <c r="FO41" s="376"/>
      <c r="FP41" s="376"/>
      <c r="FQ41" s="376"/>
      <c r="FR41" s="376"/>
      <c r="FS41" s="376"/>
      <c r="FT41" s="376"/>
      <c r="FU41" s="376"/>
      <c r="FV41" s="376"/>
      <c r="FW41" s="376"/>
      <c r="FX41" s="376"/>
      <c r="FY41" s="376"/>
      <c r="FZ41" s="376"/>
      <c r="GA41" s="376"/>
      <c r="GB41" s="376"/>
      <c r="GC41" s="376"/>
      <c r="GD41" s="376"/>
      <c r="GE41" s="376"/>
      <c r="GF41" s="376"/>
      <c r="GG41" s="376"/>
      <c r="GH41" s="376"/>
      <c r="GI41" s="376"/>
      <c r="GJ41" s="376"/>
      <c r="GK41" s="376"/>
      <c r="GL41" s="376"/>
      <c r="GM41" s="376"/>
      <c r="GN41" s="376"/>
      <c r="GO41" s="376"/>
      <c r="GP41" s="376"/>
      <c r="GQ41" s="376"/>
      <c r="GR41" s="376"/>
      <c r="GS41" s="376"/>
      <c r="GT41" s="376"/>
      <c r="GU41" s="376"/>
      <c r="GV41" s="376"/>
      <c r="GW41" s="376"/>
      <c r="GX41" s="376"/>
      <c r="GY41" s="376"/>
      <c r="GZ41" s="376"/>
      <c r="HA41" s="376"/>
      <c r="HB41" s="376"/>
      <c r="HC41" s="376"/>
      <c r="HD41" s="376"/>
      <c r="HE41" s="376"/>
      <c r="HF41" s="376"/>
      <c r="HG41" s="376"/>
      <c r="HH41" s="376"/>
      <c r="HI41" s="376"/>
      <c r="HJ41" s="376"/>
      <c r="HK41" s="376"/>
      <c r="HL41" s="376"/>
      <c r="HM41" s="376"/>
      <c r="HN41" s="376"/>
      <c r="HO41" s="376"/>
      <c r="HP41" s="376"/>
      <c r="HQ41" s="376"/>
      <c r="HR41" s="376"/>
      <c r="HS41" s="376"/>
      <c r="HT41" s="376"/>
      <c r="HU41" s="376"/>
      <c r="HV41" s="376"/>
      <c r="HW41" s="376"/>
      <c r="HX41" s="376"/>
      <c r="HY41" s="376"/>
      <c r="HZ41" s="376"/>
      <c r="IA41" s="376"/>
      <c r="IB41" s="376"/>
      <c r="IC41" s="376"/>
      <c r="ID41" s="376"/>
      <c r="IE41" s="376"/>
      <c r="IF41" s="376"/>
      <c r="IG41" s="376"/>
      <c r="IH41" s="376"/>
      <c r="II41" s="376"/>
      <c r="IJ41" s="376"/>
      <c r="IK41" s="376"/>
      <c r="IL41" s="376"/>
      <c r="IM41" s="376"/>
      <c r="IN41" s="376"/>
      <c r="IO41" s="376"/>
      <c r="IP41" s="376"/>
      <c r="IQ41" s="376"/>
      <c r="IR41" s="376"/>
      <c r="IS41" s="376"/>
      <c r="IT41" s="376"/>
      <c r="IU41" s="376"/>
      <c r="IV41" s="376"/>
      <c r="IW41" s="376"/>
    </row>
    <row r="42" customFormat="false" ht="12.75" hidden="false" customHeight="false" outlineLevel="0" collapsed="false">
      <c r="A42" s="5" t="s">
        <v>173</v>
      </c>
      <c r="B42" s="32" t="n">
        <f aca="false">IS!B42*Allocation!$F$8</f>
        <v>9879.78950521988</v>
      </c>
      <c r="C42" s="32" t="n">
        <f aca="false">IS!C42*Allocation!$F$8</f>
        <v>9547.20358953273</v>
      </c>
      <c r="D42" s="32" t="n">
        <f aca="false">IS!D42*Allocation!$F$8</f>
        <v>9160.88701251698</v>
      </c>
      <c r="E42" s="32" t="n">
        <f aca="false">IS!E42*Allocation!$F$8</f>
        <v>8858.22856247975</v>
      </c>
      <c r="F42" s="32" t="n">
        <f aca="false">IS!F42*Allocation!$F$8</f>
        <v>8740.43320358399</v>
      </c>
      <c r="G42" s="32" t="n">
        <f aca="false">IS!G42*Allocation!$F$8</f>
        <v>8593.92271937409</v>
      </c>
      <c r="H42" s="32" t="n">
        <f aca="false">IS!H42*Allocation!$F$8</f>
        <v>8418.16073845446</v>
      </c>
      <c r="I42" s="32" t="n">
        <f aca="false">IS!I42*Allocation!$F$8</f>
        <v>8232.84342315341</v>
      </c>
      <c r="J42" s="32" t="n">
        <f aca="false">IS!J42*Allocation!$F$8</f>
        <v>7965.43835268055</v>
      </c>
      <c r="K42" s="32" t="n">
        <f aca="false">IS!K42*Allocation!$F$8</f>
        <v>7680.52067157962</v>
      </c>
      <c r="L42" s="32" t="n">
        <f aca="false">IS!L42*Allocation!$F$8</f>
        <v>7350.47270575718</v>
      </c>
      <c r="M42" s="32" t="n">
        <f aca="false">IS!M42*Allocation!$F$8</f>
        <v>6973.94962910518</v>
      </c>
      <c r="N42" s="32" t="n">
        <f aca="false">IS!N42*Allocation!$F$8</f>
        <v>6494.22587522493</v>
      </c>
      <c r="O42" s="32" t="n">
        <f aca="false">IS!O42*Allocation!$F$8</f>
        <v>5964.94454856657</v>
      </c>
      <c r="P42" s="32" t="n">
        <f aca="false">IS!P42*Allocation!$F$8</f>
        <v>5358.9601786944</v>
      </c>
      <c r="Q42" s="32" t="n">
        <f aca="false">IS!Q42*Allocation!$F$8</f>
        <v>4682.24927899122</v>
      </c>
      <c r="R42" s="32" t="n">
        <f aca="false">IS!R42*Allocation!$F$8</f>
        <v>3887.58502237187</v>
      </c>
      <c r="S42" s="32" t="n">
        <f aca="false">IS!S42*Allocation!$F$8</f>
        <v>3009.10124930073</v>
      </c>
      <c r="T42" s="32" t="n">
        <f aca="false">IS!T42*Allocation!$F$8</f>
        <v>2021.86700174375</v>
      </c>
      <c r="U42" s="32" t="n">
        <f aca="false">IS!U42*Allocation!$F$8</f>
        <v>916.057027778728</v>
      </c>
      <c r="W42" s="231" t="n">
        <f aca="false">SUM(B42:U42)</f>
        <v>133736.84029611</v>
      </c>
    </row>
    <row r="43" customFormat="false" ht="6" hidden="false" customHeight="true" outlineLevel="0" collapsed="false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W43" s="231"/>
    </row>
    <row r="44" customFormat="false" ht="12.75" hidden="false" customHeight="false" outlineLevel="0" collapsed="false">
      <c r="A44" s="230" t="s">
        <v>174</v>
      </c>
      <c r="B44" s="404" t="n">
        <f aca="false">B40-B42</f>
        <v>3526.16398830617</v>
      </c>
      <c r="C44" s="404" t="n">
        <f aca="false">C40-C42</f>
        <v>3799.04985703031</v>
      </c>
      <c r="D44" s="404" t="n">
        <f aca="false">D40-D42</f>
        <v>4114.78895924867</v>
      </c>
      <c r="E44" s="404" t="n">
        <f aca="false">E40-E42</f>
        <v>14591.3090913599</v>
      </c>
      <c r="F44" s="404" t="n">
        <f aca="false">F40-F42</f>
        <v>16300.1214433072</v>
      </c>
      <c r="G44" s="404" t="n">
        <f aca="false">G40-G42</f>
        <v>16816.6527289188</v>
      </c>
      <c r="H44" s="404" t="n">
        <f aca="false">H40-H42</f>
        <v>17308.1482008409</v>
      </c>
      <c r="I44" s="404" t="n">
        <f aca="false">I40-I42</f>
        <v>17860.5320886959</v>
      </c>
      <c r="J44" s="404" t="n">
        <f aca="false">J40-J42</f>
        <v>18560.6739524481</v>
      </c>
      <c r="K44" s="404" t="n">
        <f aca="false">K40-K42</f>
        <v>18792.0820259732</v>
      </c>
      <c r="L44" s="404" t="n">
        <f aca="false">L40-L42</f>
        <v>19912.5782046093</v>
      </c>
      <c r="M44" s="404" t="n">
        <f aca="false">M40-M42</f>
        <v>21106.5272172582</v>
      </c>
      <c r="N44" s="404" t="n">
        <f aca="false">N40-N42</f>
        <v>22336.9875550756</v>
      </c>
      <c r="O44" s="404" t="n">
        <f aca="false">O40-O42</f>
        <v>23494.4304610735</v>
      </c>
      <c r="P44" s="404" t="n">
        <f aca="false">P40-P42</f>
        <v>24735.242523537</v>
      </c>
      <c r="Q44" s="404" t="n">
        <f aca="false">Q40-Q42</f>
        <v>25890.7100210768</v>
      </c>
      <c r="R44" s="404" t="n">
        <f aca="false">R40-R42</f>
        <v>27161.6175692247</v>
      </c>
      <c r="S44" s="404" t="n">
        <f aca="false">S40-S42</f>
        <v>28518.452224163</v>
      </c>
      <c r="T44" s="404" t="n">
        <f aca="false">T40-T42</f>
        <v>29980.3319991201</v>
      </c>
      <c r="U44" s="404" t="n">
        <f aca="false">U40-U42</f>
        <v>31556.5609636959</v>
      </c>
      <c r="V44" s="376"/>
      <c r="W44" s="231" t="n">
        <f aca="false">SUM(B44:U44)</f>
        <v>386362.961074963</v>
      </c>
      <c r="X44" s="376"/>
      <c r="Y44" s="376"/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6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false" outlineLevel="0" collapsed="false">
      <c r="A45" s="230"/>
      <c r="B45" s="404"/>
      <c r="C45" s="404"/>
      <c r="D45" s="404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376"/>
      <c r="W45" s="231"/>
      <c r="X45" s="376"/>
      <c r="Y45" s="376"/>
      <c r="Z45" s="376"/>
      <c r="AA45" s="376"/>
      <c r="AB45" s="376"/>
      <c r="AC45" s="376"/>
      <c r="AD45" s="376"/>
      <c r="AE45" s="376"/>
      <c r="AF45" s="376"/>
      <c r="AG45" s="376"/>
      <c r="AH45" s="376"/>
      <c r="AI45" s="376"/>
      <c r="AJ45" s="376"/>
      <c r="AK45" s="376"/>
      <c r="AL45" s="376"/>
      <c r="AM45" s="376"/>
      <c r="AN45" s="376"/>
      <c r="AO45" s="376"/>
      <c r="AP45" s="376"/>
      <c r="AQ45" s="376"/>
      <c r="AR45" s="376"/>
      <c r="AS45" s="376"/>
      <c r="AT45" s="376"/>
      <c r="AU45" s="376"/>
      <c r="AV45" s="376"/>
      <c r="AW45" s="376"/>
      <c r="AX45" s="376"/>
      <c r="AY45" s="376"/>
      <c r="AZ45" s="376"/>
      <c r="BA45" s="376"/>
      <c r="BB45" s="376"/>
      <c r="BC45" s="376"/>
      <c r="BD45" s="376"/>
      <c r="BE45" s="376"/>
      <c r="BF45" s="376"/>
      <c r="BG45" s="376"/>
      <c r="BH45" s="376"/>
      <c r="BI45" s="376"/>
      <c r="BJ45" s="376"/>
      <c r="BK45" s="376"/>
      <c r="BL45" s="376"/>
      <c r="BM45" s="376"/>
      <c r="BN45" s="376"/>
      <c r="BO45" s="376"/>
      <c r="BP45" s="376"/>
      <c r="BQ45" s="376"/>
      <c r="BR45" s="376"/>
      <c r="BS45" s="376"/>
      <c r="BT45" s="376"/>
      <c r="BU45" s="376"/>
      <c r="BV45" s="376"/>
      <c r="BW45" s="376"/>
      <c r="BX45" s="376"/>
      <c r="BY45" s="376"/>
      <c r="BZ45" s="376"/>
      <c r="CA45" s="376"/>
      <c r="CB45" s="376"/>
      <c r="CC45" s="376"/>
      <c r="CD45" s="376"/>
      <c r="CE45" s="376"/>
      <c r="CF45" s="376"/>
      <c r="CG45" s="376"/>
      <c r="CH45" s="376"/>
      <c r="CI45" s="376"/>
      <c r="CJ45" s="376"/>
      <c r="CK45" s="376"/>
      <c r="CL45" s="376"/>
      <c r="CM45" s="376"/>
      <c r="CN45" s="376"/>
      <c r="CO45" s="376"/>
      <c r="CP45" s="376"/>
      <c r="CQ45" s="376"/>
      <c r="CR45" s="376"/>
      <c r="CS45" s="376"/>
      <c r="CT45" s="376"/>
      <c r="CU45" s="376"/>
      <c r="CV45" s="376"/>
      <c r="CW45" s="376"/>
      <c r="CX45" s="376"/>
      <c r="CY45" s="376"/>
      <c r="CZ45" s="376"/>
      <c r="DA45" s="376"/>
      <c r="DB45" s="376"/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6"/>
      <c r="DW45" s="376"/>
      <c r="DX45" s="376"/>
      <c r="DY45" s="376"/>
      <c r="DZ45" s="376"/>
      <c r="EA45" s="376"/>
      <c r="EB45" s="376"/>
      <c r="EC45" s="376"/>
      <c r="ED45" s="376"/>
      <c r="EE45" s="376"/>
      <c r="EF45" s="376"/>
      <c r="EG45" s="376"/>
      <c r="EH45" s="376"/>
      <c r="EI45" s="376"/>
      <c r="EJ45" s="376"/>
      <c r="EK45" s="376"/>
      <c r="EL45" s="376"/>
      <c r="EM45" s="376"/>
      <c r="EN45" s="376"/>
      <c r="EO45" s="376"/>
      <c r="EP45" s="376"/>
      <c r="EQ45" s="376"/>
      <c r="ER45" s="376"/>
      <c r="ES45" s="376"/>
      <c r="ET45" s="376"/>
      <c r="EU45" s="376"/>
      <c r="EV45" s="376"/>
      <c r="EW45" s="376"/>
      <c r="EX45" s="376"/>
      <c r="EY45" s="376"/>
      <c r="EZ45" s="376"/>
      <c r="FA45" s="376"/>
      <c r="FB45" s="376"/>
      <c r="FC45" s="376"/>
      <c r="FD45" s="376"/>
      <c r="FE45" s="376"/>
      <c r="FF45" s="376"/>
      <c r="FG45" s="376"/>
      <c r="FH45" s="376"/>
      <c r="FI45" s="376"/>
      <c r="FJ45" s="376"/>
      <c r="FK45" s="376"/>
      <c r="FL45" s="376"/>
      <c r="FM45" s="376"/>
      <c r="FN45" s="376"/>
      <c r="FO45" s="376"/>
      <c r="FP45" s="376"/>
      <c r="FQ45" s="376"/>
      <c r="FR45" s="376"/>
      <c r="FS45" s="376"/>
      <c r="FT45" s="376"/>
      <c r="FU45" s="376"/>
      <c r="FV45" s="376"/>
      <c r="FW45" s="376"/>
      <c r="FX45" s="376"/>
      <c r="FY45" s="376"/>
      <c r="FZ45" s="376"/>
      <c r="GA45" s="376"/>
      <c r="GB45" s="376"/>
      <c r="GC45" s="376"/>
      <c r="GD45" s="376"/>
      <c r="GE45" s="376"/>
      <c r="GF45" s="376"/>
      <c r="GG45" s="376"/>
      <c r="GH45" s="376"/>
      <c r="GI45" s="376"/>
      <c r="GJ45" s="376"/>
      <c r="GK45" s="376"/>
      <c r="GL45" s="376"/>
      <c r="GM45" s="376"/>
      <c r="GN45" s="376"/>
      <c r="GO45" s="376"/>
      <c r="GP45" s="376"/>
      <c r="GQ45" s="376"/>
      <c r="GR45" s="376"/>
      <c r="GS45" s="376"/>
      <c r="GT45" s="376"/>
      <c r="GU45" s="376"/>
      <c r="GV45" s="376"/>
      <c r="GW45" s="376"/>
      <c r="GX45" s="376"/>
      <c r="GY45" s="376"/>
      <c r="GZ45" s="376"/>
      <c r="HA45" s="376"/>
      <c r="HB45" s="376"/>
      <c r="HC45" s="376"/>
      <c r="HD45" s="376"/>
      <c r="HE45" s="376"/>
      <c r="HF45" s="376"/>
      <c r="HG45" s="376"/>
      <c r="HH45" s="376"/>
      <c r="HI45" s="376"/>
      <c r="HJ45" s="376"/>
      <c r="HK45" s="376"/>
      <c r="HL45" s="376"/>
      <c r="HM45" s="376"/>
      <c r="HN45" s="376"/>
      <c r="HO45" s="376"/>
      <c r="HP45" s="376"/>
      <c r="HQ45" s="376"/>
      <c r="HR45" s="376"/>
      <c r="HS45" s="376"/>
      <c r="HT45" s="376"/>
      <c r="HU45" s="376"/>
      <c r="HV45" s="376"/>
      <c r="HW45" s="376"/>
      <c r="HX45" s="376"/>
      <c r="HY45" s="376"/>
      <c r="HZ45" s="376"/>
      <c r="IA45" s="376"/>
      <c r="IB45" s="376"/>
      <c r="IC45" s="376"/>
      <c r="ID45" s="376"/>
      <c r="IE45" s="376"/>
      <c r="IF45" s="376"/>
      <c r="IG45" s="376"/>
      <c r="IH45" s="376"/>
      <c r="II45" s="376"/>
      <c r="IJ45" s="376"/>
      <c r="IK45" s="376"/>
      <c r="IL45" s="376"/>
      <c r="IM45" s="376"/>
      <c r="IN45" s="376"/>
      <c r="IO45" s="376"/>
      <c r="IP45" s="376"/>
      <c r="IQ45" s="376"/>
      <c r="IR45" s="376"/>
      <c r="IS45" s="376"/>
      <c r="IT45" s="376"/>
      <c r="IU45" s="376"/>
      <c r="IV45" s="376"/>
      <c r="IW45" s="376"/>
    </row>
    <row r="46" customFormat="false" ht="12.75" hidden="false" customHeight="false" outlineLevel="0" collapsed="false">
      <c r="A46" s="117" t="s">
        <v>175</v>
      </c>
      <c r="B46" s="32" t="n">
        <f aca="false">B44*-Summary!$D$37</f>
        <v>-176.308199415308</v>
      </c>
      <c r="C46" s="32" t="n">
        <f aca="false">C44*-Summary!$D$37</f>
        <v>-189.952492851516</v>
      </c>
      <c r="D46" s="32" t="n">
        <f aca="false">D44*-Summary!$D$37</f>
        <v>-205.739447962433</v>
      </c>
      <c r="E46" s="32" t="n">
        <f aca="false">E44*-Summary!$D$37</f>
        <v>-729.565454567997</v>
      </c>
      <c r="F46" s="32" t="n">
        <f aca="false">F44*-Summary!$D$37</f>
        <v>-815.006072165359</v>
      </c>
      <c r="G46" s="32" t="n">
        <f aca="false">G44*-Summary!$D$37</f>
        <v>-840.832636445939</v>
      </c>
      <c r="H46" s="32" t="n">
        <f aca="false">H44*-Summary!$D$37</f>
        <v>-865.407410042044</v>
      </c>
      <c r="I46" s="32" t="n">
        <f aca="false">I44*-Summary!$D$37</f>
        <v>-893.026604434797</v>
      </c>
      <c r="J46" s="32" t="n">
        <f aca="false">J44*-Summary!$D$37</f>
        <v>-928.033697622407</v>
      </c>
      <c r="K46" s="32" t="n">
        <f aca="false">K44*-Summary!$D$37</f>
        <v>-939.60410129866</v>
      </c>
      <c r="L46" s="32" t="n">
        <f aca="false">L44*-Summary!$D$37</f>
        <v>-995.628910230465</v>
      </c>
      <c r="M46" s="32" t="n">
        <f aca="false">M44*-Summary!$D$37</f>
        <v>-1055.32636086291</v>
      </c>
      <c r="N46" s="32" t="n">
        <f aca="false">N44*-Summary!$D$37</f>
        <v>-1116.84937775378</v>
      </c>
      <c r="O46" s="32" t="n">
        <f aca="false">O44*-Summary!$D$37</f>
        <v>-1174.72152305368</v>
      </c>
      <c r="P46" s="32" t="n">
        <f aca="false">P44*-Summary!$D$37</f>
        <v>-1236.76212617685</v>
      </c>
      <c r="Q46" s="32" t="n">
        <f aca="false">Q44*-Summary!$D$37</f>
        <v>-1294.53550105384</v>
      </c>
      <c r="R46" s="32" t="n">
        <f aca="false">R44*-Summary!$D$37</f>
        <v>-1358.08087846123</v>
      </c>
      <c r="S46" s="32" t="n">
        <f aca="false">S44*-Summary!$D$37</f>
        <v>-1425.92261120815</v>
      </c>
      <c r="T46" s="32" t="n">
        <f aca="false">T44*-Summary!$D$37</f>
        <v>-1499.016599956</v>
      </c>
      <c r="U46" s="32" t="n">
        <f aca="false">U44*-Summary!$D$37</f>
        <v>-1577.8280481848</v>
      </c>
      <c r="W46" s="231" t="n">
        <f aca="false">SUM(B46:U46)</f>
        <v>-19318.1480537482</v>
      </c>
    </row>
    <row r="47" customFormat="false" ht="12.75" hidden="false" customHeight="false" outlineLevel="0" collapsed="false">
      <c r="A47" s="117" t="s">
        <v>176</v>
      </c>
      <c r="B47" s="406" t="n">
        <f aca="false">(B44+B46)*-Summary!$D$36</f>
        <v>-1172.4495261118</v>
      </c>
      <c r="C47" s="406" t="n">
        <f aca="false">(C44+C46)*-Summary!$D$36</f>
        <v>-1263.18407746258</v>
      </c>
      <c r="D47" s="406" t="n">
        <f aca="false">(D44+D46)*-Summary!$D$36</f>
        <v>-1368.16732895018</v>
      </c>
      <c r="E47" s="406" t="n">
        <f aca="false">(E44+E46)*-Summary!$D$36</f>
        <v>-4851.61027287718</v>
      </c>
      <c r="F47" s="406" t="n">
        <f aca="false">(F44+F46)*-Summary!$D$36</f>
        <v>-5419.79037989963</v>
      </c>
      <c r="G47" s="406" t="n">
        <f aca="false">(G44+G46)*-Summary!$D$36</f>
        <v>-5591.53703236549</v>
      </c>
      <c r="H47" s="406" t="n">
        <f aca="false">(H44+H46)*-Summary!$D$36</f>
        <v>-5754.95927677959</v>
      </c>
      <c r="I47" s="406" t="n">
        <f aca="false">(I44+I46)*-Summary!$D$36</f>
        <v>-5938.6269194914</v>
      </c>
      <c r="J47" s="406" t="n">
        <f aca="false">(J44+J46)*-Summary!$D$36</f>
        <v>-6171.424089189</v>
      </c>
      <c r="K47" s="406" t="n">
        <f aca="false">(K44+K46)*-Summary!$D$36</f>
        <v>-6248.36727363609</v>
      </c>
      <c r="L47" s="406" t="n">
        <f aca="false">(L44+L46)*-Summary!$D$36</f>
        <v>-6620.93225303259</v>
      </c>
      <c r="M47" s="406" t="n">
        <f aca="false">(M44+M46)*-Summary!$D$36</f>
        <v>-7017.92029973835</v>
      </c>
      <c r="N47" s="406" t="n">
        <f aca="false">(N44+N46)*-Summary!$D$36</f>
        <v>-7427.04836206263</v>
      </c>
      <c r="O47" s="406" t="n">
        <f aca="false">(O44+O46)*-Summary!$D$36</f>
        <v>-7811.89812830695</v>
      </c>
      <c r="P47" s="406" t="n">
        <f aca="false">(P44+P46)*-Summary!$D$36</f>
        <v>-8224.46813907606</v>
      </c>
      <c r="Q47" s="406" t="n">
        <f aca="false">(Q44+Q46)*-Summary!$D$36</f>
        <v>-8608.66108200805</v>
      </c>
      <c r="R47" s="406" t="n">
        <f aca="false">(R44+R46)*-Summary!$D$36</f>
        <v>-9031.2378417672</v>
      </c>
      <c r="S47" s="406" t="n">
        <f aca="false">(S44+S46)*-Summary!$D$36</f>
        <v>-9482.38536453419</v>
      </c>
      <c r="T47" s="406" t="n">
        <f aca="false">(T44+T46)*-Summary!$D$36</f>
        <v>-9968.46038970743</v>
      </c>
      <c r="U47" s="406" t="n">
        <f aca="false">(U44+U46)*-Summary!$D$36</f>
        <v>-10492.5565204289</v>
      </c>
      <c r="W47" s="231" t="n">
        <f aca="false">SUM(B47:U47)</f>
        <v>-128465.684557425</v>
      </c>
    </row>
    <row r="48" customFormat="false" ht="6" hidden="false" customHeight="true" outlineLevel="0" collapsed="false"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W48" s="231"/>
    </row>
    <row r="49" customFormat="false" ht="15.75" hidden="false" customHeight="false" outlineLevel="0" collapsed="false">
      <c r="A49" s="242" t="s">
        <v>279</v>
      </c>
      <c r="B49" s="407" t="n">
        <f aca="false">SUM(B44:B47)</f>
        <v>2177.40626277906</v>
      </c>
      <c r="C49" s="407" t="n">
        <f aca="false">SUM(C44:C47)</f>
        <v>2345.91328671622</v>
      </c>
      <c r="D49" s="407" t="n">
        <f aca="false">SUM(D44:D47)</f>
        <v>2540.88218233605</v>
      </c>
      <c r="E49" s="407" t="n">
        <f aca="false">SUM(E44:E47)</f>
        <v>9010.13336391477</v>
      </c>
      <c r="F49" s="407" t="n">
        <f aca="false">SUM(F44:F47)</f>
        <v>10065.3249912422</v>
      </c>
      <c r="G49" s="407" t="n">
        <f aca="false">SUM(G44:G47)</f>
        <v>10384.2830601073</v>
      </c>
      <c r="H49" s="407" t="n">
        <f aca="false">SUM(H44:H47)</f>
        <v>10687.7815140192</v>
      </c>
      <c r="I49" s="407" t="n">
        <f aca="false">SUM(I44:I47)</f>
        <v>11028.8785647697</v>
      </c>
      <c r="J49" s="407" t="n">
        <f aca="false">SUM(J44:J47)</f>
        <v>11461.2161656367</v>
      </c>
      <c r="K49" s="407" t="n">
        <f aca="false">SUM(K44:K47)</f>
        <v>11604.1106510385</v>
      </c>
      <c r="L49" s="407" t="n">
        <f aca="false">SUM(L44:L47)</f>
        <v>12296.0170413462</v>
      </c>
      <c r="M49" s="407" t="n">
        <f aca="false">SUM(M44:M47)</f>
        <v>13033.2805566569</v>
      </c>
      <c r="N49" s="407" t="n">
        <f aca="false">SUM(N44:N47)</f>
        <v>13793.0898152592</v>
      </c>
      <c r="O49" s="407" t="n">
        <f aca="false">SUM(O44:O47)</f>
        <v>14507.8108097129</v>
      </c>
      <c r="P49" s="407" t="n">
        <f aca="false">SUM(P44:P47)</f>
        <v>15274.0122582841</v>
      </c>
      <c r="Q49" s="407" t="n">
        <f aca="false">SUM(Q44:Q47)</f>
        <v>15987.5134380149</v>
      </c>
      <c r="R49" s="407" t="n">
        <f aca="false">SUM(R44:R47)</f>
        <v>16772.2988489962</v>
      </c>
      <c r="S49" s="407" t="n">
        <f aca="false">SUM(S44:S47)</f>
        <v>17610.1442484206</v>
      </c>
      <c r="T49" s="407" t="n">
        <f aca="false">SUM(T44:T47)</f>
        <v>18512.8550094566</v>
      </c>
      <c r="U49" s="407" t="n">
        <f aca="false">SUM(U44:U47)</f>
        <v>19486.1763950822</v>
      </c>
      <c r="V49" s="408"/>
      <c r="W49" s="231" t="n">
        <f aca="false">SUM(B49:U49)</f>
        <v>238579.12846379</v>
      </c>
      <c r="X49" s="408"/>
      <c r="Y49" s="408"/>
      <c r="Z49" s="408"/>
      <c r="AA49" s="408"/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/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/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/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/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/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/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/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/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/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08"/>
      <c r="FK49" s="408"/>
      <c r="FL49" s="408"/>
      <c r="FM49" s="408"/>
      <c r="FN49" s="408"/>
      <c r="FO49" s="408"/>
      <c r="FP49" s="408"/>
      <c r="FQ49" s="408"/>
      <c r="FR49" s="408"/>
      <c r="FS49" s="408"/>
      <c r="FT49" s="408"/>
      <c r="FU49" s="408"/>
      <c r="FV49" s="408"/>
      <c r="FW49" s="408"/>
      <c r="FX49" s="408"/>
      <c r="FY49" s="408"/>
      <c r="FZ49" s="408"/>
      <c r="GA49" s="408"/>
      <c r="GB49" s="408"/>
      <c r="GC49" s="408"/>
      <c r="GD49" s="408"/>
      <c r="GE49" s="408"/>
      <c r="GF49" s="408"/>
      <c r="GG49" s="408"/>
      <c r="GH49" s="408"/>
      <c r="GI49" s="408"/>
      <c r="GJ49" s="408"/>
      <c r="GK49" s="408"/>
      <c r="GL49" s="408"/>
      <c r="GM49" s="408"/>
      <c r="GN49" s="408"/>
      <c r="GO49" s="408"/>
      <c r="GP49" s="408"/>
      <c r="GQ49" s="408"/>
      <c r="GR49" s="408"/>
      <c r="GS49" s="408"/>
      <c r="GT49" s="408"/>
      <c r="GU49" s="408"/>
      <c r="GV49" s="408"/>
      <c r="GW49" s="408"/>
      <c r="GX49" s="408"/>
      <c r="GY49" s="408"/>
      <c r="GZ49" s="408"/>
      <c r="HA49" s="408"/>
      <c r="HB49" s="408"/>
      <c r="HC49" s="408"/>
      <c r="HD49" s="408"/>
      <c r="HE49" s="408"/>
      <c r="HF49" s="408"/>
      <c r="HG49" s="408"/>
      <c r="HH49" s="408"/>
      <c r="HI49" s="408"/>
      <c r="HJ49" s="408"/>
      <c r="HK49" s="408"/>
      <c r="HL49" s="408"/>
      <c r="HM49" s="408"/>
      <c r="HN49" s="408"/>
      <c r="HO49" s="408"/>
      <c r="HP49" s="408"/>
      <c r="HQ49" s="408"/>
      <c r="HR49" s="408"/>
      <c r="HS49" s="408"/>
      <c r="HT49" s="408"/>
      <c r="HU49" s="408"/>
      <c r="HV49" s="408"/>
      <c r="HW49" s="408"/>
      <c r="HX49" s="408"/>
      <c r="HY49" s="408"/>
      <c r="HZ49" s="408"/>
      <c r="IA49" s="408"/>
      <c r="IB49" s="408"/>
      <c r="IC49" s="408"/>
      <c r="ID49" s="408"/>
      <c r="IE49" s="408"/>
      <c r="IF49" s="408"/>
      <c r="IG49" s="408"/>
      <c r="IH49" s="408"/>
      <c r="II49" s="408"/>
      <c r="IJ49" s="408"/>
      <c r="IK49" s="408"/>
      <c r="IL49" s="408"/>
      <c r="IM49" s="408"/>
      <c r="IN49" s="408"/>
      <c r="IO49" s="408"/>
      <c r="IP49" s="408"/>
      <c r="IQ49" s="408"/>
      <c r="IR49" s="408"/>
      <c r="IS49" s="408"/>
      <c r="IT49" s="408"/>
      <c r="IU49" s="408"/>
      <c r="IV49" s="408"/>
      <c r="IW49" s="408"/>
    </row>
    <row r="50" customFormat="false" ht="9" hidden="false" customHeight="false" outlineLevel="1" collapsed="false">
      <c r="A50" s="401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  <c r="AX50" s="400"/>
      <c r="AY50" s="400"/>
      <c r="AZ50" s="400"/>
      <c r="BA50" s="400"/>
      <c r="BB50" s="400"/>
      <c r="BC50" s="400"/>
      <c r="BD50" s="400"/>
      <c r="BE50" s="400"/>
      <c r="BF50" s="400"/>
      <c r="BG50" s="400"/>
      <c r="BH50" s="400"/>
      <c r="BI50" s="400"/>
      <c r="BJ50" s="400"/>
      <c r="BK50" s="400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  <c r="CS50" s="400"/>
      <c r="CT50" s="400"/>
      <c r="CU50" s="400"/>
      <c r="CV50" s="400"/>
      <c r="CW50" s="400"/>
      <c r="CX50" s="400"/>
      <c r="CY50" s="400"/>
      <c r="CZ50" s="400"/>
      <c r="DA50" s="400"/>
      <c r="DB50" s="400"/>
      <c r="DC50" s="400"/>
      <c r="DD50" s="400"/>
      <c r="DE50" s="400"/>
      <c r="DF50" s="400"/>
      <c r="DG50" s="400"/>
      <c r="DH50" s="400"/>
      <c r="DI50" s="400"/>
      <c r="DJ50" s="400"/>
      <c r="DK50" s="400"/>
      <c r="DL50" s="400"/>
      <c r="DM50" s="400"/>
      <c r="DN50" s="400"/>
      <c r="DO50" s="400"/>
      <c r="DP50" s="400"/>
      <c r="DQ50" s="400"/>
      <c r="DR50" s="400"/>
      <c r="DS50" s="400"/>
      <c r="DT50" s="400"/>
      <c r="DU50" s="400"/>
      <c r="DV50" s="400"/>
      <c r="DW50" s="400"/>
      <c r="DX50" s="400"/>
      <c r="DY50" s="400"/>
      <c r="DZ50" s="400"/>
      <c r="EA50" s="400"/>
      <c r="EB50" s="400"/>
      <c r="EC50" s="400"/>
      <c r="ED50" s="400"/>
      <c r="EE50" s="400"/>
      <c r="EF50" s="400"/>
      <c r="EG50" s="400"/>
      <c r="EH50" s="400"/>
      <c r="EI50" s="400"/>
      <c r="EJ50" s="400"/>
      <c r="EK50" s="400"/>
      <c r="EL50" s="400"/>
      <c r="EM50" s="400"/>
      <c r="EN50" s="400"/>
      <c r="EO50" s="400"/>
      <c r="EP50" s="400"/>
      <c r="EQ50" s="400"/>
      <c r="ER50" s="400"/>
      <c r="ES50" s="400"/>
      <c r="ET50" s="400"/>
      <c r="EU50" s="400"/>
      <c r="EV50" s="400"/>
      <c r="EW50" s="400"/>
      <c r="EX50" s="400"/>
      <c r="EY50" s="400"/>
      <c r="EZ50" s="400"/>
      <c r="FA50" s="400"/>
      <c r="FB50" s="400"/>
      <c r="FC50" s="400"/>
      <c r="FD50" s="400"/>
      <c r="FE50" s="400"/>
      <c r="FF50" s="400"/>
      <c r="FG50" s="400"/>
      <c r="FH50" s="400"/>
      <c r="FI50" s="400"/>
      <c r="FJ50" s="400"/>
      <c r="FK50" s="400"/>
      <c r="FL50" s="400"/>
      <c r="FM50" s="400"/>
      <c r="FN50" s="400"/>
      <c r="FO50" s="400"/>
      <c r="FP50" s="400"/>
      <c r="FQ50" s="400"/>
      <c r="FR50" s="400"/>
      <c r="FS50" s="400"/>
      <c r="FT50" s="400"/>
      <c r="FU50" s="400"/>
      <c r="FV50" s="400"/>
      <c r="FW50" s="400"/>
      <c r="FX50" s="400"/>
      <c r="FY50" s="400"/>
      <c r="FZ50" s="400"/>
      <c r="GA50" s="400"/>
      <c r="GB50" s="400"/>
      <c r="GC50" s="400"/>
      <c r="GD50" s="400"/>
      <c r="GE50" s="400"/>
      <c r="GF50" s="400"/>
      <c r="GG50" s="400"/>
      <c r="GH50" s="400"/>
      <c r="GI50" s="400"/>
      <c r="GJ50" s="400"/>
      <c r="GK50" s="400"/>
      <c r="GL50" s="400"/>
      <c r="GM50" s="400"/>
      <c r="GN50" s="400"/>
      <c r="GO50" s="400"/>
      <c r="GP50" s="400"/>
      <c r="GQ50" s="400"/>
      <c r="GR50" s="400"/>
      <c r="GS50" s="400"/>
      <c r="GT50" s="400"/>
      <c r="GU50" s="400"/>
      <c r="GV50" s="400"/>
      <c r="GW50" s="400"/>
      <c r="GX50" s="400"/>
      <c r="GY50" s="400"/>
      <c r="GZ50" s="400"/>
      <c r="HA50" s="400"/>
      <c r="HB50" s="400"/>
      <c r="HC50" s="400"/>
      <c r="HD50" s="400"/>
      <c r="HE50" s="400"/>
      <c r="HF50" s="400"/>
      <c r="HG50" s="400"/>
      <c r="HH50" s="400"/>
      <c r="HI50" s="400"/>
      <c r="HJ50" s="400"/>
      <c r="HK50" s="400"/>
      <c r="HL50" s="400"/>
      <c r="HM50" s="400"/>
      <c r="HN50" s="400"/>
      <c r="HO50" s="400"/>
      <c r="HP50" s="400"/>
      <c r="HQ50" s="400"/>
      <c r="HR50" s="400"/>
      <c r="HS50" s="400"/>
      <c r="HT50" s="400"/>
      <c r="HU50" s="400"/>
      <c r="HV50" s="400"/>
      <c r="HW50" s="400"/>
      <c r="HX50" s="400"/>
      <c r="HY50" s="400"/>
      <c r="HZ50" s="400"/>
      <c r="IA50" s="400"/>
      <c r="IB50" s="400"/>
      <c r="IC50" s="400"/>
      <c r="ID50" s="400"/>
      <c r="IE50" s="400"/>
      <c r="IF50" s="400"/>
      <c r="IG50" s="400"/>
      <c r="IH50" s="400"/>
      <c r="II50" s="400"/>
      <c r="IJ50" s="400"/>
      <c r="IK50" s="400"/>
      <c r="IL50" s="400"/>
      <c r="IM50" s="400"/>
      <c r="IN50" s="400"/>
      <c r="IO50" s="400"/>
      <c r="IP50" s="400"/>
      <c r="IQ50" s="400"/>
      <c r="IR50" s="400"/>
      <c r="IS50" s="400"/>
      <c r="IT50" s="400"/>
      <c r="IU50" s="400"/>
      <c r="IV50" s="400"/>
      <c r="IW50" s="400"/>
    </row>
    <row r="51" customFormat="false" ht="12.75" hidden="false" customHeight="false" outlineLevel="0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false" outlineLevel="1" collapsed="false">
      <c r="A52" s="339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8.75" hidden="false" customHeight="false" outlineLevel="1" collapsed="false">
      <c r="A53" s="410" t="s">
        <v>280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2.75" hidden="false" customHeight="false" outlineLevel="1" collapsed="false">
      <c r="A54" s="230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</row>
    <row r="55" customFormat="false" ht="12.75" hidden="false" customHeight="true" outlineLevel="1" collapsed="false">
      <c r="A55" s="230" t="s">
        <v>257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</row>
    <row r="56" customFormat="false" ht="12.75" hidden="false" customHeight="true" outlineLevel="1" collapsed="false">
      <c r="A56" s="230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</row>
    <row r="57" customFormat="false" ht="13.5" hidden="false" customHeight="false" outlineLevel="1" collapsed="false">
      <c r="A57" s="224" t="s">
        <v>154</v>
      </c>
      <c r="B57" s="225" t="n">
        <v>2001</v>
      </c>
      <c r="C57" s="225" t="n">
        <f aca="false">B57+1</f>
        <v>2002</v>
      </c>
      <c r="D57" s="225" t="n">
        <f aca="false">C57+1</f>
        <v>2003</v>
      </c>
      <c r="E57" s="225" t="n">
        <f aca="false">D57+1</f>
        <v>2004</v>
      </c>
      <c r="F57" s="225" t="n">
        <f aca="false">E57+1</f>
        <v>2005</v>
      </c>
      <c r="G57" s="225" t="n">
        <f aca="false">F57+1</f>
        <v>2006</v>
      </c>
      <c r="H57" s="225" t="n">
        <f aca="false">G57+1</f>
        <v>2007</v>
      </c>
      <c r="I57" s="225" t="n">
        <f aca="false">H57+1</f>
        <v>2008</v>
      </c>
      <c r="J57" s="225" t="n">
        <f aca="false">I57+1</f>
        <v>2009</v>
      </c>
      <c r="K57" s="225" t="n">
        <f aca="false">J57+1</f>
        <v>2010</v>
      </c>
      <c r="L57" s="225" t="n">
        <f aca="false">K57+1</f>
        <v>2011</v>
      </c>
      <c r="M57" s="225" t="n">
        <f aca="false">L57+1</f>
        <v>2012</v>
      </c>
      <c r="N57" s="225" t="n">
        <f aca="false">M57+1</f>
        <v>2013</v>
      </c>
      <c r="O57" s="225" t="n">
        <f aca="false">N57+1</f>
        <v>2014</v>
      </c>
      <c r="P57" s="225" t="n">
        <f aca="false">O57+1</f>
        <v>2015</v>
      </c>
      <c r="Q57" s="225" t="n">
        <f aca="false">P57+1</f>
        <v>2016</v>
      </c>
      <c r="R57" s="225" t="n">
        <f aca="false">Q57+1</f>
        <v>2017</v>
      </c>
      <c r="S57" s="225" t="n">
        <f aca="false">R57+1</f>
        <v>2018</v>
      </c>
      <c r="T57" s="225" t="n">
        <f aca="false">S57+1</f>
        <v>2019</v>
      </c>
      <c r="U57" s="225" t="n">
        <f aca="false">T57+1</f>
        <v>2020</v>
      </c>
      <c r="W57" s="373" t="s">
        <v>182</v>
      </c>
    </row>
    <row r="58" customFormat="false" ht="12.75" hidden="false" customHeight="false" outlineLevel="1" collapsed="false">
      <c r="A58" s="33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W58" s="235"/>
    </row>
    <row r="59" customFormat="false" ht="12.75" hidden="false" customHeight="false" outlineLevel="1" collapsed="false">
      <c r="A59" s="339" t="s">
        <v>170</v>
      </c>
      <c r="B59" s="340" t="n">
        <f aca="false">B36</f>
        <v>18943.7362298118</v>
      </c>
      <c r="C59" s="340" t="n">
        <f aca="false">C36</f>
        <v>18884.0361828488</v>
      </c>
      <c r="D59" s="340" t="n">
        <f aca="false">D36</f>
        <v>18813.4587080514</v>
      </c>
      <c r="E59" s="340" t="n">
        <f aca="false">E36</f>
        <v>28987.3203901254</v>
      </c>
      <c r="F59" s="340" t="n">
        <f aca="false">F36</f>
        <v>30578.3373831769</v>
      </c>
      <c r="G59" s="340" t="n">
        <f aca="false">G36</f>
        <v>30948.3581845786</v>
      </c>
      <c r="H59" s="340" t="n">
        <f aca="false">H36</f>
        <v>31264.091675581</v>
      </c>
      <c r="I59" s="340" t="n">
        <f aca="false">I36</f>
        <v>31631.1582481351</v>
      </c>
      <c r="J59" s="340" t="n">
        <f aca="false">J36</f>
        <v>32063.8950414144</v>
      </c>
      <c r="K59" s="340" t="n">
        <f aca="false">K36</f>
        <v>32010.3854338385</v>
      </c>
      <c r="L59" s="340" t="n">
        <f aca="false">L36</f>
        <v>32800.8336466522</v>
      </c>
      <c r="M59" s="340" t="n">
        <f aca="false">M36</f>
        <v>33618.2595826491</v>
      </c>
      <c r="N59" s="340" t="n">
        <f aca="false">N36</f>
        <v>34368.9961665862</v>
      </c>
      <c r="O59" s="340" t="n">
        <f aca="false">O36</f>
        <v>34997.1577459258</v>
      </c>
      <c r="P59" s="340" t="n">
        <f aca="false">P36</f>
        <v>35631.9854385171</v>
      </c>
      <c r="Q59" s="340" t="n">
        <f aca="false">Q36</f>
        <v>36110.7420363538</v>
      </c>
      <c r="R59" s="340" t="n">
        <f aca="false">R36</f>
        <v>36586.9853278822</v>
      </c>
      <c r="S59" s="340" t="n">
        <f aca="false">S36</f>
        <v>37065.3362097494</v>
      </c>
      <c r="T59" s="340" t="n">
        <f aca="false">T36</f>
        <v>37539.9817371495</v>
      </c>
      <c r="U59" s="340" t="n">
        <f aca="false">U36</f>
        <v>38010.4007277603</v>
      </c>
      <c r="W59" s="234" t="n">
        <f aca="false">SUM(B59:U59)</f>
        <v>630855.456096788</v>
      </c>
    </row>
    <row r="60" customFormat="false" ht="12.75" hidden="false" customHeight="false" outlineLevel="0" collapsed="false">
      <c r="A60" s="339" t="s">
        <v>205</v>
      </c>
      <c r="B60" s="340" t="n">
        <f aca="false">B28</f>
        <v>579.4</v>
      </c>
      <c r="C60" s="340" t="n">
        <f aca="false">C28</f>
        <v>573.6</v>
      </c>
      <c r="D60" s="340" t="n">
        <f aca="false">D28</f>
        <v>567.9</v>
      </c>
      <c r="E60" s="340" t="n">
        <f aca="false">E28</f>
        <v>562.2</v>
      </c>
      <c r="F60" s="340" t="n">
        <f aca="false">F28</f>
        <v>556.6</v>
      </c>
      <c r="G60" s="340" t="n">
        <f aca="false">G28</f>
        <v>551</v>
      </c>
      <c r="H60" s="340" t="n">
        <f aca="false">H28</f>
        <v>534.5</v>
      </c>
      <c r="I60" s="340" t="n">
        <f aca="false">I28</f>
        <v>518.5</v>
      </c>
      <c r="J60" s="340" t="n">
        <f aca="false">J28</f>
        <v>492.6</v>
      </c>
      <c r="K60" s="340" t="n">
        <f aca="false">K28</f>
        <v>877.7</v>
      </c>
      <c r="L60" s="340" t="n">
        <f aca="false">L28</f>
        <v>694.8</v>
      </c>
      <c r="M60" s="340" t="n">
        <f aca="false">M28</f>
        <v>493.7</v>
      </c>
      <c r="N60" s="340" t="n">
        <f aca="false">N28</f>
        <v>365.7</v>
      </c>
      <c r="O60" s="340" t="n">
        <f aca="false">O28</f>
        <v>365.7</v>
      </c>
      <c r="P60" s="340" t="n">
        <f aca="false">P28</f>
        <v>365.7</v>
      </c>
      <c r="Q60" s="340" t="n">
        <f aca="false">Q28</f>
        <v>365.7</v>
      </c>
      <c r="R60" s="340" t="n">
        <f aca="false">R28</f>
        <v>365.7</v>
      </c>
      <c r="S60" s="340" t="n">
        <f aca="false">S28</f>
        <v>365.7</v>
      </c>
      <c r="T60" s="340" t="n">
        <f aca="false">T28</f>
        <v>365.7</v>
      </c>
      <c r="U60" s="340" t="n">
        <f aca="false">T60</f>
        <v>365.7</v>
      </c>
      <c r="W60" s="234" t="n">
        <f aca="false">SUM(B60:U60)</f>
        <v>9928.1</v>
      </c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customFormat="false" ht="12.75" hidden="false" customHeight="false" outlineLevel="0" collapsed="false">
      <c r="A61" s="339" t="s">
        <v>206</v>
      </c>
      <c r="B61" s="411" t="n">
        <v>-591.2</v>
      </c>
      <c r="C61" s="340" t="n">
        <f aca="false">-B60</f>
        <v>-579.4</v>
      </c>
      <c r="D61" s="340" t="n">
        <f aca="false">-C60</f>
        <v>-573.6</v>
      </c>
      <c r="E61" s="340" t="n">
        <f aca="false">-D60</f>
        <v>-567.9</v>
      </c>
      <c r="F61" s="340" t="n">
        <f aca="false">-E60</f>
        <v>-562.2</v>
      </c>
      <c r="G61" s="340" t="n">
        <f aca="false">-F60</f>
        <v>-556.6</v>
      </c>
      <c r="H61" s="340" t="n">
        <f aca="false">-G60</f>
        <v>-551</v>
      </c>
      <c r="I61" s="340" t="n">
        <f aca="false">-H60</f>
        <v>-534.5</v>
      </c>
      <c r="J61" s="340" t="n">
        <f aca="false">-I60</f>
        <v>-518.5</v>
      </c>
      <c r="K61" s="340" t="n">
        <f aca="false">-J60</f>
        <v>-492.6</v>
      </c>
      <c r="L61" s="340" t="n">
        <f aca="false">-K60</f>
        <v>-877.7</v>
      </c>
      <c r="M61" s="340" t="n">
        <f aca="false">-L60</f>
        <v>-694.8</v>
      </c>
      <c r="N61" s="340" t="n">
        <f aca="false">-M60</f>
        <v>-493.7</v>
      </c>
      <c r="O61" s="340" t="n">
        <f aca="false">-N60</f>
        <v>-365.7</v>
      </c>
      <c r="P61" s="340" t="n">
        <f aca="false">-O60</f>
        <v>-365.7</v>
      </c>
      <c r="Q61" s="340" t="n">
        <f aca="false">-P60</f>
        <v>-365.7</v>
      </c>
      <c r="R61" s="340" t="n">
        <f aca="false">-Q60</f>
        <v>-365.7</v>
      </c>
      <c r="S61" s="340" t="n">
        <f aca="false">-R60</f>
        <v>-365.7</v>
      </c>
      <c r="T61" s="340" t="n">
        <f aca="false">-S60</f>
        <v>-365.7</v>
      </c>
      <c r="U61" s="340" t="n">
        <f aca="false">-T60</f>
        <v>-365.7</v>
      </c>
      <c r="W61" s="234" t="n">
        <f aca="false">SUM(B61:U61)</f>
        <v>-10153.6</v>
      </c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customFormat="false" ht="12.75" hidden="false" customHeight="false" outlineLevel="1" collapsed="false">
      <c r="A62" s="339" t="s">
        <v>187</v>
      </c>
      <c r="B62" s="412" t="n">
        <f aca="false">-Debt!B75*Allocation!$F$8</f>
        <v>-13884.1399169682</v>
      </c>
      <c r="C62" s="412" t="n">
        <f aca="false">-Debt!C75*Allocation!$F$8</f>
        <v>-13847.4756936917</v>
      </c>
      <c r="D62" s="412" t="n">
        <f aca="false">-Debt!D75*Allocation!$F$8</f>
        <v>-13776.9224247815</v>
      </c>
      <c r="E62" s="412" t="n">
        <f aca="false">-Debt!E75*Allocation!$F$8</f>
        <v>-9651.35660998832</v>
      </c>
      <c r="F62" s="412" t="n">
        <f aca="false">-Debt!F75*Allocation!$F$8</f>
        <v>-10144.7548570745</v>
      </c>
      <c r="G62" s="412" t="n">
        <f aca="false">-Debt!G75*Allocation!$F$8</f>
        <v>-10287.8256516006</v>
      </c>
      <c r="H62" s="412" t="n">
        <f aca="false">-Debt!H75*Allocation!$F$8</f>
        <v>-10421.7368307002</v>
      </c>
      <c r="I62" s="412" t="n">
        <f aca="false">-Debt!I75*Allocation!$F$8</f>
        <v>-10599.3619357912</v>
      </c>
      <c r="J62" s="412" t="n">
        <f aca="false">-Debt!J75*Allocation!$F$8</f>
        <v>-10738.0019008521</v>
      </c>
      <c r="K62" s="412" t="n">
        <f aca="false">-Debt!K75*Allocation!$F$8</f>
        <v>-10843.2686594765</v>
      </c>
      <c r="L62" s="412" t="n">
        <f aca="false">-Debt!L75*Allocation!$F$8</f>
        <v>-11056.797163665</v>
      </c>
      <c r="M62" s="412" t="n">
        <f aca="false">-Debt!M75*Allocation!$F$8</f>
        <v>-11311.1249570578</v>
      </c>
      <c r="N62" s="412" t="n">
        <f aca="false">-Debt!N75*Allocation!$F$8</f>
        <v>-11479.6800948008</v>
      </c>
      <c r="O62" s="412" t="n">
        <f aca="false">-Debt!O75*Allocation!$F$8</f>
        <v>-11685.9539549055</v>
      </c>
      <c r="P62" s="412" t="n">
        <f aca="false">-Debt!P75*Allocation!$F$8</f>
        <v>-11868.5102640525</v>
      </c>
      <c r="Q62" s="412" t="n">
        <f aca="false">-Debt!Q75*Allocation!$F$8</f>
        <v>-12089.0712856218</v>
      </c>
      <c r="R62" s="412" t="n">
        <f aca="false">-Debt!R75*Allocation!$F$8</f>
        <v>-12207.8257096572</v>
      </c>
      <c r="S62" s="412" t="n">
        <f aca="false">-Debt!S75*Allocation!$F$8</f>
        <v>-12363.3226364277</v>
      </c>
      <c r="T62" s="412" t="n">
        <f aca="false">-Debt!T75*Allocation!$F$8</f>
        <v>-12521.6991101445</v>
      </c>
      <c r="U62" s="412" t="n">
        <f aca="false">-Debt!U75*Allocation!$F$8</f>
        <v>-12704.8612584666</v>
      </c>
      <c r="W62" s="234" t="n">
        <f aca="false">SUM(B62:U62)</f>
        <v>-233483.690915724</v>
      </c>
    </row>
    <row r="63" customFormat="false" ht="12.75" hidden="false" customHeight="false" outlineLevel="1" collapsed="false">
      <c r="A63" s="339"/>
      <c r="B63" s="415"/>
      <c r="C63" s="415"/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W63" s="333"/>
    </row>
    <row r="64" customFormat="false" ht="12.75" hidden="false" customHeight="false" outlineLevel="1" collapsed="false">
      <c r="A64" s="336" t="s">
        <v>209</v>
      </c>
      <c r="B64" s="413" t="n">
        <f aca="false">SUM(B59:B62)</f>
        <v>5047.79631284359</v>
      </c>
      <c r="C64" s="413" t="n">
        <f aca="false">SUM(C59:C62)</f>
        <v>5030.76048915706</v>
      </c>
      <c r="D64" s="413" t="n">
        <f aca="false">SUM(D59:D62)</f>
        <v>5030.83628326986</v>
      </c>
      <c r="E64" s="413" t="n">
        <f aca="false">SUM(E59:E62)</f>
        <v>19330.2637801371</v>
      </c>
      <c r="F64" s="413" t="n">
        <f aca="false">SUM(F59:F62)</f>
        <v>20427.9825261023</v>
      </c>
      <c r="G64" s="413" t="n">
        <f aca="false">SUM(G59:G62)</f>
        <v>20654.932532978</v>
      </c>
      <c r="H64" s="413" t="n">
        <f aca="false">SUM(H59:H62)</f>
        <v>20825.8548448808</v>
      </c>
      <c r="I64" s="413" t="n">
        <f aca="false">SUM(I59:I62)</f>
        <v>21015.7963123439</v>
      </c>
      <c r="J64" s="413" t="n">
        <f aca="false">SUM(J59:J62)</f>
        <v>21299.9931405623</v>
      </c>
      <c r="K64" s="413" t="n">
        <f aca="false">SUM(K59:K62)</f>
        <v>21552.2167743621</v>
      </c>
      <c r="L64" s="413" t="n">
        <f aca="false">SUM(L59:L62)</f>
        <v>21561.1364829872</v>
      </c>
      <c r="M64" s="413" t="n">
        <f aca="false">SUM(M59:M62)</f>
        <v>22106.0346255913</v>
      </c>
      <c r="N64" s="413" t="n">
        <f aca="false">SUM(N59:N62)</f>
        <v>22761.3160717855</v>
      </c>
      <c r="O64" s="413" t="n">
        <f aca="false">SUM(O59:O62)</f>
        <v>23311.2037910203</v>
      </c>
      <c r="P64" s="413" t="n">
        <f aca="false">SUM(P59:P62)</f>
        <v>23763.4751744646</v>
      </c>
      <c r="Q64" s="413" t="n">
        <f aca="false">SUM(Q59:Q62)</f>
        <v>24021.670750732</v>
      </c>
      <c r="R64" s="413" t="n">
        <f aca="false">SUM(R59:R62)</f>
        <v>24379.1596182251</v>
      </c>
      <c r="S64" s="413" t="n">
        <f aca="false">SUM(S59:S62)</f>
        <v>24702.0135733218</v>
      </c>
      <c r="T64" s="413" t="n">
        <f aca="false">SUM(T59:T62)</f>
        <v>25018.282627005</v>
      </c>
      <c r="U64" s="413" t="n">
        <f aca="false">SUM(U59:U62)</f>
        <v>25305.5394692937</v>
      </c>
      <c r="V64" s="376"/>
      <c r="W64" s="234" t="n">
        <f aca="false">SUM(B64:U64)</f>
        <v>397146.265181063</v>
      </c>
      <c r="X64" s="376"/>
      <c r="Y64" s="376"/>
      <c r="Z64" s="376"/>
      <c r="AA64" s="376"/>
      <c r="AB64" s="376"/>
      <c r="AC64" s="376"/>
      <c r="AD64" s="376"/>
      <c r="AE64" s="376"/>
      <c r="AF64" s="376"/>
      <c r="AG64" s="376"/>
      <c r="AH64" s="376"/>
      <c r="AI64" s="376"/>
      <c r="AJ64" s="376"/>
      <c r="AK64" s="376"/>
      <c r="AL64" s="376"/>
      <c r="AM64" s="376"/>
      <c r="AN64" s="376"/>
      <c r="AO64" s="376"/>
      <c r="AP64" s="376"/>
      <c r="AQ64" s="376"/>
      <c r="AR64" s="376"/>
      <c r="AS64" s="376"/>
      <c r="AT64" s="376"/>
      <c r="AU64" s="376"/>
      <c r="AV64" s="376"/>
      <c r="AW64" s="376"/>
      <c r="AX64" s="376"/>
      <c r="AY64" s="376"/>
      <c r="AZ64" s="376"/>
      <c r="BA64" s="376"/>
      <c r="BB64" s="376"/>
      <c r="BC64" s="376"/>
      <c r="BD64" s="376"/>
      <c r="BE64" s="376"/>
      <c r="BF64" s="376"/>
      <c r="BG64" s="376"/>
      <c r="BH64" s="376"/>
      <c r="BI64" s="376"/>
      <c r="BJ64" s="376"/>
      <c r="BK64" s="376"/>
      <c r="BL64" s="376"/>
      <c r="BM64" s="376"/>
      <c r="BN64" s="376"/>
      <c r="BO64" s="376"/>
      <c r="BP64" s="376"/>
      <c r="BQ64" s="376"/>
      <c r="BR64" s="376"/>
      <c r="BS64" s="376"/>
      <c r="BT64" s="376"/>
      <c r="BU64" s="376"/>
      <c r="BV64" s="376"/>
      <c r="BW64" s="376"/>
      <c r="BX64" s="376"/>
      <c r="BY64" s="376"/>
      <c r="BZ64" s="376"/>
      <c r="CA64" s="376"/>
      <c r="CB64" s="376"/>
      <c r="CC64" s="376"/>
      <c r="CD64" s="376"/>
      <c r="CE64" s="376"/>
      <c r="CF64" s="376"/>
      <c r="CG64" s="376"/>
      <c r="CH64" s="376"/>
      <c r="CI64" s="376"/>
      <c r="CJ64" s="376"/>
      <c r="CK64" s="376"/>
      <c r="CL64" s="376"/>
      <c r="CM64" s="376"/>
      <c r="CN64" s="376"/>
      <c r="CO64" s="376"/>
      <c r="CP64" s="376"/>
      <c r="CQ64" s="376"/>
      <c r="CR64" s="376"/>
      <c r="CS64" s="376"/>
      <c r="CT64" s="376"/>
      <c r="CU64" s="376"/>
      <c r="CV64" s="376"/>
      <c r="CW64" s="376"/>
      <c r="CX64" s="376"/>
      <c r="CY64" s="376"/>
      <c r="CZ64" s="376"/>
      <c r="DA64" s="376"/>
      <c r="DB64" s="376"/>
      <c r="DC64" s="376"/>
      <c r="DD64" s="376"/>
      <c r="DE64" s="376"/>
      <c r="DF64" s="376"/>
      <c r="DG64" s="376"/>
      <c r="DH64" s="376"/>
      <c r="DI64" s="376"/>
      <c r="DJ64" s="376"/>
      <c r="DK64" s="376"/>
      <c r="DL64" s="376"/>
      <c r="DM64" s="376"/>
      <c r="DN64" s="376"/>
      <c r="DO64" s="376"/>
      <c r="DP64" s="376"/>
      <c r="DQ64" s="376"/>
      <c r="DR64" s="376"/>
      <c r="DS64" s="376"/>
      <c r="DT64" s="376"/>
      <c r="DU64" s="376"/>
      <c r="DV64" s="376"/>
      <c r="DW64" s="376"/>
      <c r="DX64" s="376"/>
      <c r="DY64" s="376"/>
      <c r="DZ64" s="376"/>
      <c r="EA64" s="376"/>
      <c r="EB64" s="376"/>
      <c r="EC64" s="376"/>
      <c r="ED64" s="376"/>
      <c r="EE64" s="376"/>
      <c r="EF64" s="376"/>
      <c r="EG64" s="376"/>
      <c r="EH64" s="376"/>
      <c r="EI64" s="376"/>
      <c r="EJ64" s="376"/>
      <c r="EK64" s="376"/>
      <c r="EL64" s="376"/>
      <c r="EM64" s="376"/>
      <c r="EN64" s="376"/>
      <c r="EO64" s="376"/>
      <c r="EP64" s="376"/>
      <c r="EQ64" s="376"/>
      <c r="ER64" s="376"/>
      <c r="ES64" s="376"/>
      <c r="ET64" s="376"/>
      <c r="EU64" s="376"/>
      <c r="EV64" s="376"/>
      <c r="EW64" s="376"/>
      <c r="EX64" s="376"/>
      <c r="EY64" s="376"/>
      <c r="EZ64" s="376"/>
      <c r="FA64" s="376"/>
      <c r="FB64" s="376"/>
      <c r="FC64" s="376"/>
      <c r="FD64" s="376"/>
      <c r="FE64" s="376"/>
      <c r="FF64" s="376"/>
      <c r="FG64" s="376"/>
      <c r="FH64" s="376"/>
      <c r="FI64" s="376"/>
      <c r="FJ64" s="376"/>
      <c r="FK64" s="376"/>
      <c r="FL64" s="376"/>
      <c r="FM64" s="376"/>
      <c r="FN64" s="376"/>
      <c r="FO64" s="376"/>
      <c r="FP64" s="376"/>
      <c r="FQ64" s="376"/>
      <c r="FR64" s="376"/>
      <c r="FS64" s="376"/>
      <c r="FT64" s="376"/>
      <c r="FU64" s="376"/>
      <c r="FV64" s="376"/>
      <c r="FW64" s="376"/>
      <c r="FX64" s="376"/>
      <c r="FY64" s="376"/>
      <c r="FZ64" s="376"/>
      <c r="GA64" s="376"/>
      <c r="GB64" s="376"/>
      <c r="GC64" s="376"/>
      <c r="GD64" s="376"/>
      <c r="GE64" s="376"/>
      <c r="GF64" s="376"/>
      <c r="GG64" s="376"/>
      <c r="GH64" s="376"/>
      <c r="GI64" s="376"/>
      <c r="GJ64" s="376"/>
      <c r="GK64" s="376"/>
      <c r="GL64" s="376"/>
      <c r="GM64" s="376"/>
      <c r="GN64" s="376"/>
      <c r="GO64" s="376"/>
      <c r="GP64" s="376"/>
      <c r="GQ64" s="376"/>
      <c r="GR64" s="376"/>
      <c r="GS64" s="376"/>
      <c r="GT64" s="376"/>
      <c r="GU64" s="376"/>
      <c r="GV64" s="376"/>
      <c r="GW64" s="376"/>
      <c r="GX64" s="376"/>
      <c r="GY64" s="376"/>
      <c r="GZ64" s="376"/>
      <c r="HA64" s="376"/>
      <c r="HB64" s="376"/>
      <c r="HC64" s="376"/>
      <c r="HD64" s="376"/>
      <c r="HE64" s="376"/>
      <c r="HF64" s="376"/>
      <c r="HG64" s="376"/>
      <c r="HH64" s="376"/>
      <c r="HI64" s="376"/>
      <c r="HJ64" s="376"/>
      <c r="HK64" s="376"/>
      <c r="HL64" s="376"/>
      <c r="HM64" s="376"/>
      <c r="HN64" s="376"/>
      <c r="HO64" s="376"/>
      <c r="HP64" s="376"/>
      <c r="HQ64" s="376"/>
      <c r="HR64" s="376"/>
      <c r="HS64" s="376"/>
      <c r="HT64" s="376"/>
      <c r="HU64" s="376"/>
      <c r="HV64" s="376"/>
      <c r="HW64" s="376"/>
      <c r="HX64" s="376"/>
      <c r="HY64" s="376"/>
      <c r="HZ64" s="376"/>
      <c r="IA64" s="376"/>
      <c r="IB64" s="376"/>
      <c r="IC64" s="376"/>
      <c r="ID64" s="376"/>
      <c r="IE64" s="376"/>
      <c r="IF64" s="376"/>
      <c r="IG64" s="376"/>
      <c r="IH64" s="376"/>
      <c r="II64" s="376"/>
      <c r="IJ64" s="376"/>
      <c r="IK64" s="376"/>
      <c r="IL64" s="376"/>
      <c r="IM64" s="376"/>
      <c r="IN64" s="376"/>
      <c r="IO64" s="376"/>
      <c r="IP64" s="376"/>
      <c r="IQ64" s="376"/>
      <c r="IR64" s="376"/>
      <c r="IS64" s="376"/>
      <c r="IT64" s="376"/>
      <c r="IU64" s="376"/>
      <c r="IV64" s="376"/>
      <c r="IW64" s="376"/>
    </row>
    <row r="65" customFormat="false" ht="12.75" hidden="false" customHeight="false" outlineLevel="1" collapsed="false">
      <c r="A65" s="336"/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W65" s="333"/>
    </row>
    <row r="66" customFormat="false" ht="12.75" hidden="false" customHeight="false" outlineLevel="1" collapsed="false">
      <c r="A66" s="339" t="s">
        <v>258</v>
      </c>
      <c r="B66" s="406" t="n">
        <f aca="false">-B109</f>
        <v>-0</v>
      </c>
      <c r="C66" s="406" t="n">
        <f aca="false">-C109</f>
        <v>-0</v>
      </c>
      <c r="D66" s="406" t="n">
        <f aca="false">-D109</f>
        <v>-0</v>
      </c>
      <c r="E66" s="406" t="n">
        <f aca="false">-E109</f>
        <v>-0</v>
      </c>
      <c r="F66" s="406" t="n">
        <f aca="false">-F109</f>
        <v>-23.2897926466145</v>
      </c>
      <c r="G66" s="406" t="n">
        <f aca="false">-G109</f>
        <v>-542.715332475892</v>
      </c>
      <c r="H66" s="406" t="n">
        <f aca="false">-H109</f>
        <v>-597.747911121568</v>
      </c>
      <c r="I66" s="406" t="n">
        <f aca="false">-I109</f>
        <v>-624.44414172494</v>
      </c>
      <c r="J66" s="406" t="n">
        <f aca="false">-J109</f>
        <v>-660.374198701931</v>
      </c>
      <c r="K66" s="406" t="n">
        <f aca="false">-K109</f>
        <v>-671.021638588803</v>
      </c>
      <c r="L66" s="406" t="n">
        <f aca="false">-L109</f>
        <v>-727.969411309989</v>
      </c>
      <c r="M66" s="406" t="n">
        <f aca="false">-M109</f>
        <v>-786.743898153053</v>
      </c>
      <c r="N66" s="406" t="n">
        <f aca="false">-N109</f>
        <v>-849.189878833303</v>
      </c>
      <c r="O66" s="406" t="n">
        <f aca="false">-O109</f>
        <v>-906.13906034382</v>
      </c>
      <c r="P66" s="406" t="n">
        <f aca="false">-P109</f>
        <v>-969.102627256375</v>
      </c>
      <c r="Q66" s="406" t="n">
        <f aca="false">-Q109</f>
        <v>-1299.15032000075</v>
      </c>
      <c r="R66" s="406" t="n">
        <f aca="false">-R109</f>
        <v>-1634.97001527552</v>
      </c>
      <c r="S66" s="406" t="n">
        <f aca="false">-S109</f>
        <v>-1702.81174802243</v>
      </c>
      <c r="T66" s="406" t="n">
        <f aca="false">-T109</f>
        <v>-1775.90573677029</v>
      </c>
      <c r="U66" s="406" t="n">
        <f aca="false">-U109</f>
        <v>-1854.71718499908</v>
      </c>
      <c r="W66" s="234" t="n">
        <f aca="false">SUM(B66:U66)</f>
        <v>-15626.2928962244</v>
      </c>
    </row>
    <row r="67" customFormat="false" ht="12.75" hidden="false" customHeight="false" outlineLevel="1" collapsed="false">
      <c r="A67" s="339" t="s">
        <v>259</v>
      </c>
      <c r="B67" s="414" t="n">
        <f aca="false">-Allocation!$F$8*Tax!B19</f>
        <v>232.732409872242</v>
      </c>
      <c r="C67" s="414" t="n">
        <f aca="false">-Allocation!$F$8*Tax!C19</f>
        <v>3148.07378593471</v>
      </c>
      <c r="D67" s="414" t="n">
        <f aca="false">-Allocation!$F$8*Tax!D19</f>
        <v>2411.4338456507</v>
      </c>
      <c r="E67" s="414" t="n">
        <f aca="false">-Allocation!$F$8*Tax!E19</f>
        <v>-1845.87458219877</v>
      </c>
      <c r="F67" s="414" t="n">
        <f aca="false">-Allocation!$F$8*Tax!F19</f>
        <v>-2895.91605701715</v>
      </c>
      <c r="G67" s="414" t="n">
        <f aca="false">-Allocation!$F$8*Tax!G19</f>
        <v>-3468.63284022661</v>
      </c>
      <c r="H67" s="414" t="n">
        <f aca="false">-Allocation!$F$8*Tax!H19</f>
        <v>-3849.3241099748</v>
      </c>
      <c r="I67" s="414" t="n">
        <f aca="false">-Allocation!$F$8*Tax!I19</f>
        <v>-4000.81062648327</v>
      </c>
      <c r="J67" s="414" t="n">
        <f aca="false">-Allocation!$F$8*Tax!J19</f>
        <v>-4259.3291340769</v>
      </c>
      <c r="K67" s="414" t="n">
        <f aca="false">-Allocation!$F$8*Tax!K19</f>
        <v>-4451.29853236796</v>
      </c>
      <c r="L67" s="414" t="n">
        <f aca="false">-Allocation!$F$8*Tax!L19</f>
        <v>-4774.0411656478</v>
      </c>
      <c r="M67" s="414" t="n">
        <f aca="false">-Allocation!$F$8*Tax!M19</f>
        <v>-5111.50362636529</v>
      </c>
      <c r="N67" s="414" t="n">
        <f aca="false">-Allocation!$F$8*Tax!N19</f>
        <v>-5471.63025997357</v>
      </c>
      <c r="O67" s="414" t="n">
        <f aca="false">-Allocation!$F$8*Tax!O19</f>
        <v>-5842.02153598792</v>
      </c>
      <c r="P67" s="414" t="n">
        <f aca="false">-Allocation!$F$8*Tax!P19</f>
        <v>-6226.71224182636</v>
      </c>
      <c r="Q67" s="414" t="n">
        <f aca="false">-Allocation!$F$8*Tax!Q19</f>
        <v>-8487.94158736241</v>
      </c>
      <c r="R67" s="414" t="n">
        <f aca="false">-Allocation!$F$8*Tax!R19</f>
        <v>-10752.6381814498</v>
      </c>
      <c r="S67" s="414" t="n">
        <f aca="false">-Allocation!$F$8*Tax!S19</f>
        <v>-11193.8377300273</v>
      </c>
      <c r="T67" s="414" t="n">
        <f aca="false">-Allocation!$F$8*Tax!T19</f>
        <v>-11673.4636370486</v>
      </c>
      <c r="U67" s="414" t="n">
        <f aca="false">-Allocation!$F$8*Tax!U19</f>
        <v>-12186.4101364966</v>
      </c>
      <c r="W67" s="234" t="n">
        <f aca="false">SUM(B67:U67)</f>
        <v>-100699.145943074</v>
      </c>
    </row>
    <row r="68" customFormat="false" ht="12.75" hidden="false" customHeight="false" outlineLevel="1" collapsed="false">
      <c r="A68" s="339"/>
      <c r="B68" s="406"/>
      <c r="C68" s="406"/>
      <c r="D68" s="406"/>
      <c r="E68" s="406"/>
      <c r="F68" s="406"/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W68" s="333"/>
    </row>
    <row r="69" customFormat="false" ht="15.75" hidden="false" customHeight="false" outlineLevel="1" collapsed="false">
      <c r="A69" s="470" t="s">
        <v>212</v>
      </c>
      <c r="B69" s="417" t="n">
        <f aca="false">B64+B67+B66</f>
        <v>5280.52872271583</v>
      </c>
      <c r="C69" s="417" t="n">
        <f aca="false">C64+C67+C66</f>
        <v>8178.83427509178</v>
      </c>
      <c r="D69" s="417" t="n">
        <f aca="false">D64+D67+D66</f>
        <v>7442.27012892056</v>
      </c>
      <c r="E69" s="417" t="n">
        <f aca="false">E64+E67+E66</f>
        <v>17484.3891979383</v>
      </c>
      <c r="F69" s="417" t="n">
        <f aca="false">F64+F67+F66</f>
        <v>17508.7766764386</v>
      </c>
      <c r="G69" s="417" t="n">
        <f aca="false">G64+G67+G66</f>
        <v>16643.5843602755</v>
      </c>
      <c r="H69" s="417" t="n">
        <f aca="false">H64+H67+H66</f>
        <v>16378.7828237845</v>
      </c>
      <c r="I69" s="417" t="n">
        <f aca="false">I64+I67+I66</f>
        <v>16390.5415441356</v>
      </c>
      <c r="J69" s="417" t="n">
        <f aca="false">J64+J67+J66</f>
        <v>16380.2898077834</v>
      </c>
      <c r="K69" s="417" t="n">
        <f aca="false">K64+K67+K66</f>
        <v>16429.8966034053</v>
      </c>
      <c r="L69" s="417" t="n">
        <f aca="false">L64+L67+L66</f>
        <v>16059.1259060294</v>
      </c>
      <c r="M69" s="417" t="n">
        <f aca="false">M64+M67+M66</f>
        <v>16207.787101073</v>
      </c>
      <c r="N69" s="417" t="n">
        <f aca="false">N64+N67+N66</f>
        <v>16440.4959329786</v>
      </c>
      <c r="O69" s="417" t="n">
        <f aca="false">O64+O67+O66</f>
        <v>16563.0431946886</v>
      </c>
      <c r="P69" s="417" t="n">
        <f aca="false">P64+P67+P66</f>
        <v>16567.6603053819</v>
      </c>
      <c r="Q69" s="417" t="n">
        <f aca="false">Q64+Q67+Q66</f>
        <v>14234.5788433688</v>
      </c>
      <c r="R69" s="417" t="n">
        <f aca="false">R64+R67+R66</f>
        <v>11991.5514214997</v>
      </c>
      <c r="S69" s="417" t="n">
        <f aca="false">S64+S67+S66</f>
        <v>11805.364095272</v>
      </c>
      <c r="T69" s="417" t="n">
        <f aca="false">T64+T67+T66</f>
        <v>11568.9132531861</v>
      </c>
      <c r="U69" s="417" t="n">
        <f aca="false">U64+U67+U66</f>
        <v>11264.412147798</v>
      </c>
      <c r="V69" s="408"/>
      <c r="W69" s="234" t="n">
        <f aca="false">SUM(B69:U69)</f>
        <v>280820.826341766</v>
      </c>
      <c r="X69" s="408"/>
      <c r="Y69" s="408"/>
      <c r="Z69" s="408"/>
      <c r="AA69" s="408"/>
      <c r="AB69" s="408"/>
      <c r="AC69" s="408"/>
      <c r="AD69" s="408"/>
      <c r="AE69" s="408"/>
      <c r="AF69" s="408"/>
      <c r="AG69" s="408"/>
      <c r="AH69" s="408"/>
      <c r="AI69" s="408"/>
      <c r="AJ69" s="408"/>
      <c r="AK69" s="408"/>
      <c r="AL69" s="408"/>
      <c r="AM69" s="408"/>
      <c r="AN69" s="408"/>
      <c r="AO69" s="408"/>
      <c r="AP69" s="408"/>
      <c r="AQ69" s="408"/>
      <c r="AR69" s="408"/>
      <c r="AS69" s="408"/>
      <c r="AT69" s="408"/>
      <c r="AU69" s="408"/>
      <c r="AV69" s="408"/>
      <c r="AW69" s="408"/>
      <c r="AX69" s="408"/>
      <c r="AY69" s="408"/>
      <c r="AZ69" s="408"/>
      <c r="BA69" s="408"/>
      <c r="BB69" s="408"/>
      <c r="BC69" s="408"/>
      <c r="BD69" s="408"/>
      <c r="BE69" s="408"/>
      <c r="BF69" s="408"/>
      <c r="BG69" s="408"/>
      <c r="BH69" s="408"/>
      <c r="BI69" s="408"/>
      <c r="BJ69" s="408"/>
      <c r="BK69" s="408"/>
      <c r="BL69" s="408"/>
      <c r="BM69" s="408"/>
      <c r="BN69" s="408"/>
      <c r="BO69" s="408"/>
      <c r="BP69" s="408"/>
      <c r="BQ69" s="408"/>
      <c r="BR69" s="408"/>
      <c r="BS69" s="408"/>
      <c r="BT69" s="408"/>
      <c r="BU69" s="408"/>
      <c r="BV69" s="408"/>
      <c r="BW69" s="408"/>
      <c r="BX69" s="408"/>
      <c r="BY69" s="408"/>
      <c r="BZ69" s="408"/>
      <c r="CA69" s="408"/>
      <c r="CB69" s="408"/>
      <c r="CC69" s="408"/>
      <c r="CD69" s="408"/>
      <c r="CE69" s="408"/>
      <c r="CF69" s="408"/>
      <c r="CG69" s="408"/>
      <c r="CH69" s="408"/>
      <c r="CI69" s="408"/>
      <c r="CJ69" s="408"/>
      <c r="CK69" s="408"/>
      <c r="CL69" s="408"/>
      <c r="CM69" s="408"/>
      <c r="CN69" s="408"/>
      <c r="CO69" s="408"/>
      <c r="CP69" s="408"/>
      <c r="CQ69" s="408"/>
      <c r="CR69" s="408"/>
      <c r="CS69" s="408"/>
      <c r="CT69" s="408"/>
      <c r="CU69" s="408"/>
      <c r="CV69" s="408"/>
      <c r="CW69" s="408"/>
      <c r="CX69" s="408"/>
      <c r="CY69" s="408"/>
      <c r="CZ69" s="408"/>
      <c r="DA69" s="408"/>
      <c r="DB69" s="408"/>
      <c r="DC69" s="408"/>
      <c r="DD69" s="408"/>
      <c r="DE69" s="408"/>
      <c r="DF69" s="408"/>
      <c r="DG69" s="408"/>
      <c r="DH69" s="408"/>
      <c r="DI69" s="408"/>
      <c r="DJ69" s="408"/>
      <c r="DK69" s="408"/>
      <c r="DL69" s="408"/>
      <c r="DM69" s="408"/>
      <c r="DN69" s="408"/>
      <c r="DO69" s="408"/>
      <c r="DP69" s="408"/>
      <c r="DQ69" s="408"/>
      <c r="DR69" s="408"/>
      <c r="DS69" s="408"/>
      <c r="DT69" s="408"/>
      <c r="DU69" s="408"/>
      <c r="DV69" s="408"/>
      <c r="DW69" s="408"/>
      <c r="DX69" s="408"/>
      <c r="DY69" s="408"/>
      <c r="DZ69" s="408"/>
      <c r="EA69" s="408"/>
      <c r="EB69" s="408"/>
      <c r="EC69" s="408"/>
      <c r="ED69" s="408"/>
      <c r="EE69" s="408"/>
      <c r="EF69" s="408"/>
      <c r="EG69" s="408"/>
      <c r="EH69" s="408"/>
      <c r="EI69" s="408"/>
      <c r="EJ69" s="408"/>
      <c r="EK69" s="408"/>
      <c r="EL69" s="408"/>
      <c r="EM69" s="408"/>
      <c r="EN69" s="408"/>
      <c r="EO69" s="408"/>
      <c r="EP69" s="408"/>
      <c r="EQ69" s="408"/>
      <c r="ER69" s="408"/>
      <c r="ES69" s="408"/>
      <c r="ET69" s="408"/>
      <c r="EU69" s="408"/>
      <c r="EV69" s="408"/>
      <c r="EW69" s="408"/>
      <c r="EX69" s="408"/>
      <c r="EY69" s="408"/>
      <c r="EZ69" s="408"/>
      <c r="FA69" s="408"/>
      <c r="FB69" s="408"/>
      <c r="FC69" s="408"/>
      <c r="FD69" s="408"/>
      <c r="FE69" s="408"/>
      <c r="FF69" s="408"/>
      <c r="FG69" s="408"/>
      <c r="FH69" s="408"/>
      <c r="FI69" s="408"/>
      <c r="FJ69" s="408"/>
      <c r="FK69" s="408"/>
      <c r="FL69" s="408"/>
      <c r="FM69" s="408"/>
      <c r="FN69" s="408"/>
      <c r="FO69" s="408"/>
      <c r="FP69" s="408"/>
      <c r="FQ69" s="408"/>
      <c r="FR69" s="408"/>
      <c r="FS69" s="408"/>
      <c r="FT69" s="408"/>
      <c r="FU69" s="408"/>
      <c r="FV69" s="408"/>
      <c r="FW69" s="408"/>
      <c r="FX69" s="408"/>
      <c r="FY69" s="408"/>
      <c r="FZ69" s="408"/>
      <c r="GA69" s="408"/>
      <c r="GB69" s="408"/>
      <c r="GC69" s="408"/>
      <c r="GD69" s="408"/>
      <c r="GE69" s="408"/>
      <c r="GF69" s="408"/>
      <c r="GG69" s="408"/>
      <c r="GH69" s="408"/>
      <c r="GI69" s="408"/>
      <c r="GJ69" s="408"/>
      <c r="GK69" s="408"/>
      <c r="GL69" s="408"/>
      <c r="GM69" s="408"/>
      <c r="GN69" s="408"/>
      <c r="GO69" s="408"/>
      <c r="GP69" s="408"/>
      <c r="GQ69" s="408"/>
      <c r="GR69" s="408"/>
      <c r="GS69" s="408"/>
      <c r="GT69" s="408"/>
      <c r="GU69" s="408"/>
      <c r="GV69" s="408"/>
      <c r="GW69" s="408"/>
      <c r="GX69" s="408"/>
      <c r="GY69" s="408"/>
      <c r="GZ69" s="408"/>
      <c r="HA69" s="408"/>
      <c r="HB69" s="408"/>
      <c r="HC69" s="408"/>
      <c r="HD69" s="408"/>
      <c r="HE69" s="408"/>
      <c r="HF69" s="408"/>
      <c r="HG69" s="408"/>
      <c r="HH69" s="408"/>
      <c r="HI69" s="408"/>
      <c r="HJ69" s="408"/>
      <c r="HK69" s="408"/>
      <c r="HL69" s="408"/>
      <c r="HM69" s="408"/>
      <c r="HN69" s="408"/>
      <c r="HO69" s="408"/>
      <c r="HP69" s="408"/>
      <c r="HQ69" s="408"/>
      <c r="HR69" s="408"/>
      <c r="HS69" s="408"/>
      <c r="HT69" s="408"/>
      <c r="HU69" s="408"/>
      <c r="HV69" s="408"/>
      <c r="HW69" s="408"/>
      <c r="HX69" s="408"/>
      <c r="HY69" s="408"/>
      <c r="HZ69" s="408"/>
      <c r="IA69" s="408"/>
      <c r="IB69" s="408"/>
      <c r="IC69" s="408"/>
      <c r="ID69" s="408"/>
      <c r="IE69" s="408"/>
      <c r="IF69" s="408"/>
      <c r="IG69" s="408"/>
      <c r="IH69" s="408"/>
      <c r="II69" s="408"/>
      <c r="IJ69" s="408"/>
      <c r="IK69" s="408"/>
      <c r="IL69" s="408"/>
      <c r="IM69" s="408"/>
      <c r="IN69" s="408"/>
      <c r="IO69" s="408"/>
      <c r="IP69" s="408"/>
      <c r="IQ69" s="408"/>
      <c r="IR69" s="408"/>
      <c r="IS69" s="408"/>
      <c r="IT69" s="408"/>
      <c r="IU69" s="408"/>
      <c r="IV69" s="408"/>
      <c r="IW69" s="408"/>
    </row>
    <row r="70" customFormat="false" ht="12.75" hidden="false" customHeight="false" outlineLevel="1" collapsed="false">
      <c r="A70" s="418"/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L70" s="340"/>
      <c r="M70" s="340"/>
      <c r="N70" s="340"/>
      <c r="O70" s="340"/>
      <c r="P70" s="340"/>
      <c r="Q70" s="340"/>
      <c r="R70" s="340"/>
      <c r="S70" s="340"/>
      <c r="T70" s="340"/>
      <c r="U70" s="340"/>
    </row>
    <row r="71" customFormat="false" ht="12.75" hidden="false" customHeight="false" outlineLevel="1" collapsed="false">
      <c r="A71" s="419"/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</row>
    <row r="72" customFormat="false" ht="12.75" hidden="false" customHeight="false" outlineLevel="1" collapsed="false">
      <c r="A72" s="419" t="n">
        <v>0</v>
      </c>
      <c r="B72" s="340" t="n">
        <f aca="false">B36</f>
        <v>18943.7362298118</v>
      </c>
      <c r="C72" s="340" t="n">
        <f aca="false">C36</f>
        <v>18884.0361828488</v>
      </c>
      <c r="D72" s="340" t="n">
        <f aca="false">D36</f>
        <v>18813.4587080514</v>
      </c>
      <c r="E72" s="340" t="n">
        <f aca="false">E36</f>
        <v>28987.3203901254</v>
      </c>
      <c r="F72" s="340" t="n">
        <f aca="false">F36</f>
        <v>30578.3373831769</v>
      </c>
      <c r="G72" s="340" t="n">
        <f aca="false">G36</f>
        <v>30948.3581845786</v>
      </c>
      <c r="H72" s="340" t="n">
        <f aca="false">H36</f>
        <v>31264.091675581</v>
      </c>
      <c r="I72" s="340" t="n">
        <f aca="false">I36</f>
        <v>31631.1582481351</v>
      </c>
      <c r="J72" s="340" t="n">
        <f aca="false">J36</f>
        <v>32063.8950414144</v>
      </c>
      <c r="K72" s="340" t="n">
        <f aca="false">K36</f>
        <v>32010.3854338385</v>
      </c>
      <c r="L72" s="340" t="n">
        <f aca="false">L36</f>
        <v>32800.8336466522</v>
      </c>
      <c r="M72" s="340" t="n">
        <f aca="false">M36</f>
        <v>33618.2595826491</v>
      </c>
      <c r="N72" s="340" t="n">
        <f aca="false">N36</f>
        <v>34368.9961665862</v>
      </c>
      <c r="O72" s="340" t="n">
        <f aca="false">O36</f>
        <v>34997.1577459258</v>
      </c>
      <c r="P72" s="340" t="n">
        <f aca="false">P36</f>
        <v>35631.9854385171</v>
      </c>
      <c r="Q72" s="340" t="n">
        <f aca="false">Q36</f>
        <v>36110.7420363538</v>
      </c>
      <c r="R72" s="340" t="n">
        <f aca="false">R36</f>
        <v>36586.9853278822</v>
      </c>
      <c r="S72" s="340" t="n">
        <f aca="false">S36</f>
        <v>37065.3362097494</v>
      </c>
      <c r="T72" s="340" t="n">
        <f aca="false">T36</f>
        <v>37539.9817371495</v>
      </c>
      <c r="U72" s="340" t="n">
        <f aca="false">U36</f>
        <v>38010.4007277603</v>
      </c>
    </row>
    <row r="73" customFormat="false" ht="12.75" hidden="false" customHeight="false" outlineLevel="1" collapsed="false">
      <c r="A73" s="419" t="s">
        <v>260</v>
      </c>
      <c r="B73" s="420" t="n">
        <f aca="false">Assumptions!B39</f>
        <v>0.114434838204214</v>
      </c>
      <c r="C73" s="346" t="e">
        <f aca="false">([7]!xnpv,B73,A72:U72,CF!$B$8:$V$8)</f>
        <v>#VALUE!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</row>
    <row r="74" customFormat="false" ht="12.75" hidden="false" customHeight="false" outlineLevel="1" collapsed="false">
      <c r="A74" s="421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</row>
    <row r="75" customFormat="false" ht="12.75" hidden="false" customHeight="false" outlineLevel="1" collapsed="false">
      <c r="A75" s="421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</row>
    <row r="76" customFormat="false" ht="12.75" hidden="false" customHeight="false" outlineLevel="1" collapsed="false">
      <c r="A76" s="324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</row>
    <row r="77" customFormat="false" ht="18.75" hidden="false" customHeight="false" outlineLevel="1" collapsed="false">
      <c r="A77" s="410" t="s">
        <v>281</v>
      </c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</row>
    <row r="78" customFormat="false" ht="12.75" hidden="false" customHeight="false" outlineLevel="1" collapsed="false">
      <c r="A78" s="376"/>
      <c r="B78" s="377"/>
      <c r="C78" s="377"/>
      <c r="D78" s="377"/>
      <c r="E78" s="377"/>
      <c r="F78" s="377"/>
      <c r="G78" s="378"/>
      <c r="H78" s="377"/>
      <c r="I78" s="377"/>
      <c r="J78" s="377"/>
      <c r="K78" s="377"/>
      <c r="L78" s="377"/>
      <c r="M78" s="378"/>
      <c r="N78" s="377"/>
      <c r="O78" s="377"/>
      <c r="P78" s="377"/>
      <c r="Q78" s="377"/>
      <c r="R78" s="377"/>
      <c r="S78" s="378"/>
      <c r="T78" s="377"/>
      <c r="U78" s="377"/>
    </row>
    <row r="79" customFormat="false" ht="12.75" hidden="false" customHeight="false" outlineLevel="1" collapsed="false">
      <c r="A79" s="330"/>
      <c r="B79" s="380" t="n">
        <v>3</v>
      </c>
      <c r="C79" s="380" t="n">
        <v>4</v>
      </c>
      <c r="D79" s="380" t="n">
        <v>5</v>
      </c>
      <c r="E79" s="381" t="n">
        <v>6</v>
      </c>
      <c r="F79" s="380" t="n">
        <v>7</v>
      </c>
      <c r="G79" s="380" t="n">
        <v>8</v>
      </c>
      <c r="H79" s="380" t="n">
        <v>9</v>
      </c>
      <c r="I79" s="380" t="n">
        <v>10</v>
      </c>
      <c r="J79" s="380" t="n">
        <v>11</v>
      </c>
      <c r="K79" s="381" t="n">
        <v>12</v>
      </c>
      <c r="L79" s="380" t="n">
        <v>13</v>
      </c>
      <c r="M79" s="380" t="n">
        <v>14</v>
      </c>
      <c r="N79" s="380" t="n">
        <v>15</v>
      </c>
      <c r="O79" s="380" t="n">
        <v>16</v>
      </c>
      <c r="P79" s="380" t="n">
        <v>17</v>
      </c>
      <c r="Q79" s="381" t="n">
        <v>18</v>
      </c>
      <c r="R79" s="380" t="n">
        <v>19</v>
      </c>
      <c r="S79" s="380" t="n">
        <v>20</v>
      </c>
      <c r="T79" s="380" t="n">
        <v>21</v>
      </c>
      <c r="U79" s="380" t="n">
        <v>22</v>
      </c>
    </row>
    <row r="80" customFormat="false" ht="13.5" hidden="false" customHeight="false" outlineLevel="1" collapsed="false">
      <c r="A80" s="224" t="s">
        <v>154</v>
      </c>
      <c r="B80" s="225" t="n">
        <v>2001</v>
      </c>
      <c r="C80" s="225" t="n">
        <v>2002</v>
      </c>
      <c r="D80" s="225" t="n">
        <v>2003</v>
      </c>
      <c r="E80" s="225" t="n">
        <v>2004</v>
      </c>
      <c r="F80" s="225" t="n">
        <v>2005</v>
      </c>
      <c r="G80" s="225" t="n">
        <v>2006</v>
      </c>
      <c r="H80" s="225" t="n">
        <v>2007</v>
      </c>
      <c r="I80" s="225" t="n">
        <v>2008</v>
      </c>
      <c r="J80" s="225" t="n">
        <v>2009</v>
      </c>
      <c r="K80" s="225" t="n">
        <v>2010</v>
      </c>
      <c r="L80" s="225" t="n">
        <v>2011</v>
      </c>
      <c r="M80" s="225" t="n">
        <v>2012</v>
      </c>
      <c r="N80" s="225" t="n">
        <v>2013</v>
      </c>
      <c r="O80" s="225" t="n">
        <v>2014</v>
      </c>
      <c r="P80" s="225" t="n">
        <v>2015</v>
      </c>
      <c r="Q80" s="225" t="n">
        <v>2016</v>
      </c>
      <c r="R80" s="225" t="n">
        <v>2017</v>
      </c>
      <c r="S80" s="225" t="n">
        <v>2018</v>
      </c>
      <c r="T80" s="225" t="n">
        <v>2019</v>
      </c>
      <c r="U80" s="225" t="n">
        <v>2020</v>
      </c>
    </row>
    <row r="81" customFormat="false" ht="12.75" hidden="false" customHeight="false" outlineLevel="1" collapsed="false">
      <c r="A81" s="330"/>
      <c r="B81" s="383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</row>
    <row r="82" customFormat="false" ht="12.75" hidden="false" customHeight="false" outlineLevel="1" collapsed="false">
      <c r="A82" s="330"/>
      <c r="B82" s="383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</row>
    <row r="83" customFormat="false" ht="12.75" hidden="false" customHeight="false" outlineLevel="1" collapsed="false">
      <c r="A83" s="384" t="s">
        <v>262</v>
      </c>
      <c r="B83" s="383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</row>
    <row r="84" customFormat="false" ht="12.75" hidden="false" customHeight="false" outlineLevel="1" collapsed="false">
      <c r="A84" s="330"/>
      <c r="B84" s="383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</row>
    <row r="85" customFormat="false" ht="12.75" hidden="false" customHeight="false" outlineLevel="1" collapsed="false">
      <c r="A85" s="142" t="s">
        <v>264</v>
      </c>
      <c r="B85" s="353" t="n">
        <f aca="false">Depreciation!$B$20*Assumptions!$B$8</f>
        <v>87995.2296224686</v>
      </c>
      <c r="C85" s="353" t="n">
        <f aca="false">Depreciation!$B$20*Assumptions!$B$8</f>
        <v>87995.2296224686</v>
      </c>
      <c r="D85" s="353" t="n">
        <f aca="false">Depreciation!$B$20*Assumptions!$B$8</f>
        <v>87995.2296224686</v>
      </c>
      <c r="E85" s="353" t="n">
        <f aca="false">Depreciation!$B$20*Assumptions!$B$8</f>
        <v>87995.2296224686</v>
      </c>
      <c r="F85" s="353" t="n">
        <f aca="false">Depreciation!$B$20*Assumptions!$B$8</f>
        <v>87995.2296224686</v>
      </c>
      <c r="G85" s="353" t="n">
        <f aca="false">Depreciation!$B$20*Assumptions!$B$8</f>
        <v>87995.2296224686</v>
      </c>
      <c r="H85" s="353" t="n">
        <f aca="false">Depreciation!$B$20*Assumptions!$B$8</f>
        <v>87995.2296224686</v>
      </c>
      <c r="I85" s="353" t="n">
        <f aca="false">Depreciation!$B$20*Assumptions!$B$8</f>
        <v>87995.2296224686</v>
      </c>
      <c r="J85" s="353" t="n">
        <f aca="false">Depreciation!$B$20*Assumptions!$B$8</f>
        <v>87995.2296224686</v>
      </c>
      <c r="K85" s="353" t="n">
        <f aca="false">Depreciation!$B$20*Assumptions!$B$8</f>
        <v>87995.2296224686</v>
      </c>
      <c r="L85" s="353" t="n">
        <f aca="false">Depreciation!$B$20*Assumptions!$B$8</f>
        <v>87995.2296224686</v>
      </c>
      <c r="M85" s="353" t="n">
        <f aca="false">Depreciation!$B$20*Assumptions!$B$8</f>
        <v>87995.2296224686</v>
      </c>
      <c r="N85" s="353" t="n">
        <f aca="false">Depreciation!$B$20*Assumptions!$B$8</f>
        <v>87995.2296224686</v>
      </c>
      <c r="O85" s="353" t="n">
        <f aca="false">Depreciation!$B$20*Assumptions!$B$8</f>
        <v>87995.2296224686</v>
      </c>
      <c r="P85" s="353" t="n">
        <f aca="false">Depreciation!$B$20*Assumptions!$B$8</f>
        <v>87995.2296224686</v>
      </c>
      <c r="Q85" s="353" t="n">
        <f aca="false">Depreciation!$B$20*Assumptions!$B$8</f>
        <v>87995.2296224686</v>
      </c>
      <c r="R85" s="353" t="n">
        <f aca="false">Depreciation!$B$20*Assumptions!$B$8</f>
        <v>87995.2296224686</v>
      </c>
      <c r="S85" s="353" t="n">
        <f aca="false">Depreciation!$B$20*Assumptions!$B$8</f>
        <v>87995.2296224686</v>
      </c>
      <c r="T85" s="353" t="n">
        <f aca="false">Depreciation!$B$20*Assumptions!$B$8</f>
        <v>87995.2296224686</v>
      </c>
      <c r="U85" s="353" t="n">
        <f aca="false">Depreciation!$B$20*Assumptions!$B$8</f>
        <v>87995.2296224686</v>
      </c>
    </row>
    <row r="86" customFormat="false" ht="12.75" hidden="false" customHeight="false" outlineLevel="1" collapsed="false">
      <c r="A86" s="423" t="s">
        <v>265</v>
      </c>
      <c r="B86" s="424" t="n">
        <f aca="false">B49-B69</f>
        <v>-3103.12245993677</v>
      </c>
      <c r="C86" s="424" t="n">
        <f aca="false">C49-C69</f>
        <v>-5832.92098837556</v>
      </c>
      <c r="D86" s="424" t="n">
        <f aca="false">D49-D69</f>
        <v>-4901.38794658451</v>
      </c>
      <c r="E86" s="424" t="n">
        <f aca="false">E49-E69</f>
        <v>-8474.25583402355</v>
      </c>
      <c r="F86" s="424" t="n">
        <f aca="false">F49-F69</f>
        <v>-7443.4516851964</v>
      </c>
      <c r="G86" s="424" t="n">
        <f aca="false">G49-G69</f>
        <v>-6259.30130016817</v>
      </c>
      <c r="H86" s="424" t="n">
        <f aca="false">H49-H69</f>
        <v>-5691.00130976524</v>
      </c>
      <c r="I86" s="424" t="n">
        <f aca="false">I49-I69</f>
        <v>-5361.66297936589</v>
      </c>
      <c r="J86" s="424" t="n">
        <f aca="false">J49-J69</f>
        <v>-4919.07364214672</v>
      </c>
      <c r="K86" s="424" t="n">
        <f aca="false">K49-K69</f>
        <v>-4825.78595236686</v>
      </c>
      <c r="L86" s="424" t="n">
        <f aca="false">L49-L69</f>
        <v>-3763.10886468314</v>
      </c>
      <c r="M86" s="424" t="n">
        <f aca="false">M49-M69</f>
        <v>-3174.50654441603</v>
      </c>
      <c r="N86" s="424" t="n">
        <f aca="false">N49-N69</f>
        <v>-2647.40611771942</v>
      </c>
      <c r="O86" s="424" t="n">
        <f aca="false">O49-O69</f>
        <v>-2055.23238497568</v>
      </c>
      <c r="P86" s="424" t="n">
        <f aca="false">P49-P69</f>
        <v>-1293.64804709778</v>
      </c>
      <c r="Q86" s="424" t="n">
        <f aca="false">Q49-Q69</f>
        <v>1752.93459464613</v>
      </c>
      <c r="R86" s="424" t="n">
        <f aca="false">R49-R69</f>
        <v>4780.7474274965</v>
      </c>
      <c r="S86" s="424" t="n">
        <f aca="false">S49-S69</f>
        <v>5804.78015314862</v>
      </c>
      <c r="T86" s="424" t="n">
        <f aca="false">T49-T69</f>
        <v>6943.94175627054</v>
      </c>
      <c r="U86" s="424" t="n">
        <f aca="false">U49-U69</f>
        <v>8221.76424728418</v>
      </c>
      <c r="Y86" s="424"/>
      <c r="Z86" s="424"/>
      <c r="AA86" s="424"/>
      <c r="AB86" s="424"/>
      <c r="AC86" s="424"/>
      <c r="AD86" s="424"/>
      <c r="AE86" s="424"/>
      <c r="AF86" s="424"/>
      <c r="AG86" s="424"/>
      <c r="AH86" s="424"/>
      <c r="AI86" s="424"/>
      <c r="AJ86" s="424"/>
      <c r="AK86" s="424"/>
      <c r="AL86" s="424"/>
      <c r="AM86" s="424"/>
      <c r="AN86" s="424"/>
      <c r="AO86" s="424"/>
      <c r="AP86" s="424"/>
      <c r="AQ86" s="424"/>
      <c r="AR86" s="424"/>
    </row>
    <row r="87" customFormat="false" ht="12.75" hidden="false" customHeight="false" outlineLevel="1" collapsed="false">
      <c r="A87" s="423" t="s">
        <v>266</v>
      </c>
      <c r="B87" s="425" t="n">
        <f aca="false">Debt!B70*Allocation!$F$8</f>
        <v>72629.4339172648</v>
      </c>
      <c r="C87" s="425" t="n">
        <f aca="false">Debt!C70*Allocation!$F$8</f>
        <v>72629.4339172648</v>
      </c>
      <c r="D87" s="425" t="n">
        <f aca="false">Debt!D70*Allocation!$F$8</f>
        <v>72629.4339172648</v>
      </c>
      <c r="E87" s="425" t="n">
        <f aca="false">Debt!E70*Allocation!$F$8</f>
        <v>72629.4339172648</v>
      </c>
      <c r="F87" s="425" t="n">
        <f aca="false">Debt!F70*Allocation!$F$8</f>
        <v>72629.4339172648</v>
      </c>
      <c r="G87" s="425" t="n">
        <f aca="false">Debt!G70*Allocation!$F$8</f>
        <v>72629.4339172648</v>
      </c>
      <c r="H87" s="425" t="n">
        <f aca="false">Debt!H70*Allocation!$F$8</f>
        <v>72629.4339172648</v>
      </c>
      <c r="I87" s="425" t="n">
        <f aca="false">Debt!I70*Allocation!$F$8</f>
        <v>72629.4339172648</v>
      </c>
      <c r="J87" s="425" t="n">
        <f aca="false">Debt!J70*Allocation!$F$8</f>
        <v>72629.4339172648</v>
      </c>
      <c r="K87" s="425" t="n">
        <f aca="false">Debt!K70*Allocation!$F$8</f>
        <v>72629.4339172648</v>
      </c>
      <c r="L87" s="425" t="n">
        <f aca="false">Debt!L70*Allocation!$F$8</f>
        <v>68923.1094593569</v>
      </c>
      <c r="M87" s="425" t="n">
        <f aca="false">Debt!M70*Allocation!$F$8</f>
        <v>64585.9341314043</v>
      </c>
      <c r="N87" s="425" t="n">
        <f aca="false">Debt!N70*Allocation!$F$8</f>
        <v>59600.4799118285</v>
      </c>
      <c r="O87" s="425" t="n">
        <f aca="false">Debt!O70*Allocation!$F$8</f>
        <v>53879.4705054896</v>
      </c>
      <c r="P87" s="425" t="n">
        <f aca="false">Debt!P70*Allocation!$F$8</f>
        <v>47369.9204201315</v>
      </c>
      <c r="Q87" s="425" t="n">
        <f aca="false">Debt!Q70*Allocation!$F$8</f>
        <v>39963.0984135009</v>
      </c>
      <c r="R87" s="425" t="n">
        <f aca="false">Debt!R70*Allocation!$F$8</f>
        <v>31642.8577262156</v>
      </c>
      <c r="S87" s="425" t="n">
        <f aca="false">Debt!S70*Allocation!$F$8</f>
        <v>22288.6363390887</v>
      </c>
      <c r="T87" s="425" t="n">
        <f aca="false">Debt!T70*Allocation!$F$8</f>
        <v>11788.8042306879</v>
      </c>
      <c r="U87" s="425" t="n">
        <f aca="false">Debt!U70*Allocation!$F$8</f>
        <v>0</v>
      </c>
    </row>
    <row r="88" customFormat="false" ht="12.75" hidden="false" customHeight="false" outlineLevel="1" collapsed="false">
      <c r="A88" s="330" t="s">
        <v>282</v>
      </c>
      <c r="B88" s="426" t="n">
        <f aca="false">SUM(B85:B87)</f>
        <v>157521.541079797</v>
      </c>
      <c r="C88" s="426" t="n">
        <f aca="false">SUM(C85:C87)</f>
        <v>154791.742551358</v>
      </c>
      <c r="D88" s="426" t="n">
        <f aca="false">SUM(D85:D87)</f>
        <v>155723.275593149</v>
      </c>
      <c r="E88" s="426" t="n">
        <f aca="false">SUM(E85:E87)</f>
        <v>152150.40770571</v>
      </c>
      <c r="F88" s="426" t="n">
        <f aca="false">SUM(F85:F87)</f>
        <v>153181.211854537</v>
      </c>
      <c r="G88" s="426" t="n">
        <f aca="false">SUM(G85:G87)</f>
        <v>154365.362239565</v>
      </c>
      <c r="H88" s="426" t="n">
        <f aca="false">SUM(H85:H87)</f>
        <v>154933.662229968</v>
      </c>
      <c r="I88" s="426" t="n">
        <f aca="false">SUM(I85:I87)</f>
        <v>155263.000560367</v>
      </c>
      <c r="J88" s="426" t="n">
        <f aca="false">SUM(J85:J87)</f>
        <v>155705.589897587</v>
      </c>
      <c r="K88" s="426" t="n">
        <f aca="false">SUM(K85:K87)</f>
        <v>155798.877587367</v>
      </c>
      <c r="L88" s="426" t="n">
        <f aca="false">SUM(L85:L87)</f>
        <v>153155.230217142</v>
      </c>
      <c r="M88" s="426" t="n">
        <f aca="false">SUM(M85:M87)</f>
        <v>149406.657209457</v>
      </c>
      <c r="N88" s="426" t="n">
        <f aca="false">SUM(N85:N87)</f>
        <v>144948.303416578</v>
      </c>
      <c r="O88" s="426" t="n">
        <f aca="false">SUM(O85:O87)</f>
        <v>139819.467742983</v>
      </c>
      <c r="P88" s="426" t="n">
        <f aca="false">SUM(P85:P87)</f>
        <v>134071.501995502</v>
      </c>
      <c r="Q88" s="426" t="n">
        <f aca="false">SUM(Q85:Q87)</f>
        <v>129711.262630616</v>
      </c>
      <c r="R88" s="426" t="n">
        <f aca="false">SUM(R85:R87)</f>
        <v>124418.834776181</v>
      </c>
      <c r="S88" s="426" t="n">
        <f aca="false">SUM(S85:S87)</f>
        <v>116088.646114706</v>
      </c>
      <c r="T88" s="426" t="n">
        <f aca="false">SUM(T85:T87)</f>
        <v>106727.975609427</v>
      </c>
      <c r="U88" s="426" t="n">
        <f aca="false">SUM(U85:U87)</f>
        <v>96216.9938697528</v>
      </c>
    </row>
    <row r="89" customFormat="false" ht="12.75" hidden="false" customHeight="false" outlineLevel="1" collapsed="false">
      <c r="A89" s="423" t="s">
        <v>269</v>
      </c>
      <c r="B89" s="427" t="n">
        <f aca="false">Summary!$D$40</f>
        <v>0.0025</v>
      </c>
      <c r="C89" s="427" t="n">
        <f aca="false">Summary!$D$41</f>
        <v>0.0025</v>
      </c>
      <c r="D89" s="427" t="n">
        <f aca="false">Summary!$D$41</f>
        <v>0.0025</v>
      </c>
      <c r="E89" s="427" t="n">
        <f aca="false">Summary!$D$41</f>
        <v>0.0025</v>
      </c>
      <c r="F89" s="427" t="n">
        <f aca="false">Summary!$D$41</f>
        <v>0.0025</v>
      </c>
      <c r="G89" s="427" t="n">
        <f aca="false">Summary!$D$41</f>
        <v>0.0025</v>
      </c>
      <c r="H89" s="427" t="n">
        <f aca="false">Summary!$D$41</f>
        <v>0.0025</v>
      </c>
      <c r="I89" s="427" t="n">
        <f aca="false">Summary!$D$41</f>
        <v>0.0025</v>
      </c>
      <c r="J89" s="427" t="n">
        <f aca="false">Summary!$D$41</f>
        <v>0.0025</v>
      </c>
      <c r="K89" s="427" t="n">
        <f aca="false">Summary!$D$41</f>
        <v>0.0025</v>
      </c>
      <c r="L89" s="427" t="n">
        <f aca="false">Summary!$D$41</f>
        <v>0.0025</v>
      </c>
      <c r="M89" s="427" t="n">
        <f aca="false">Summary!$D$41</f>
        <v>0.0025</v>
      </c>
      <c r="N89" s="427" t="n">
        <f aca="false">Summary!$D$41</f>
        <v>0.0025</v>
      </c>
      <c r="O89" s="427" t="n">
        <f aca="false">Summary!$D$41</f>
        <v>0.0025</v>
      </c>
      <c r="P89" s="427" t="n">
        <f aca="false">Summary!$D$41</f>
        <v>0.0025</v>
      </c>
      <c r="Q89" s="427" t="n">
        <f aca="false">Summary!$D$41</f>
        <v>0.0025</v>
      </c>
      <c r="R89" s="427" t="n">
        <f aca="false">Summary!$D$41</f>
        <v>0.0025</v>
      </c>
      <c r="S89" s="427" t="n">
        <f aca="false">Summary!$D$41</f>
        <v>0.0025</v>
      </c>
      <c r="T89" s="427" t="n">
        <f aca="false">Summary!$D$41</f>
        <v>0.0025</v>
      </c>
      <c r="U89" s="427" t="n">
        <f aca="false">Summary!$D$41</f>
        <v>0.0025</v>
      </c>
    </row>
    <row r="90" customFormat="false" ht="12.75" hidden="false" customHeight="false" outlineLevel="1" collapsed="false">
      <c r="A90" s="330" t="s">
        <v>270</v>
      </c>
      <c r="B90" s="428" t="n">
        <v>391.61587173926</v>
      </c>
      <c r="C90" s="428" t="n">
        <v>384.831138871174</v>
      </c>
      <c r="D90" s="428" t="n">
        <v>387.157466527777</v>
      </c>
      <c r="E90" s="428" t="n">
        <v>378.280240318661</v>
      </c>
      <c r="F90" s="428" t="n">
        <v>380.76860014132</v>
      </c>
      <c r="G90" s="428" t="n">
        <v>383.727902586804</v>
      </c>
      <c r="H90" s="428" t="n">
        <v>385.147021514889</v>
      </c>
      <c r="I90" s="428" t="n">
        <v>385.979907838262</v>
      </c>
      <c r="J90" s="428" t="n">
        <v>387.077350530653</v>
      </c>
      <c r="K90" s="428" t="n">
        <v>387.316156154393</v>
      </c>
      <c r="L90" s="428" t="n">
        <v>380.71756410319</v>
      </c>
      <c r="M90" s="428" t="n">
        <v>371.33833763253</v>
      </c>
      <c r="N90" s="428" t="n">
        <v>360.196938266853</v>
      </c>
      <c r="O90" s="428" t="n">
        <v>347.380210710862</v>
      </c>
      <c r="P90" s="428" t="n">
        <v>333.016288655384</v>
      </c>
      <c r="Q90" s="428" t="n">
        <v>322.095219161976</v>
      </c>
      <c r="R90" s="428" t="n">
        <v>308.854964965883</v>
      </c>
      <c r="S90" s="428" t="n">
        <v>288.027857316919</v>
      </c>
      <c r="T90" s="428" t="n">
        <v>264.613348163835</v>
      </c>
      <c r="U90" s="428" t="n">
        <v>238.344908440986</v>
      </c>
      <c r="Y90" s="428" t="n">
        <f aca="false">Y88*Y89</f>
        <v>0</v>
      </c>
      <c r="Z90" s="428" t="n">
        <f aca="false">Z88*Z89</f>
        <v>0</v>
      </c>
      <c r="AA90" s="428" t="n">
        <f aca="false">AA88*AA89</f>
        <v>0</v>
      </c>
      <c r="AB90" s="428" t="n">
        <f aca="false">AB88*AB89</f>
        <v>0</v>
      </c>
      <c r="AC90" s="428" t="n">
        <f aca="false">AC88*AC89</f>
        <v>0</v>
      </c>
      <c r="AD90" s="428" t="n">
        <f aca="false">AD88*AD89</f>
        <v>0</v>
      </c>
      <c r="AE90" s="428" t="n">
        <f aca="false">AE88*AE89</f>
        <v>0</v>
      </c>
      <c r="AF90" s="428" t="n">
        <f aca="false">AF88*AF89</f>
        <v>0</v>
      </c>
      <c r="AG90" s="428" t="n">
        <f aca="false">AG88*AG89</f>
        <v>0</v>
      </c>
      <c r="AH90" s="428" t="n">
        <f aca="false">AH88*AH89</f>
        <v>0</v>
      </c>
      <c r="AI90" s="428" t="n">
        <f aca="false">AI88*AI89</f>
        <v>0</v>
      </c>
      <c r="AJ90" s="428" t="n">
        <f aca="false">AJ88*AJ89</f>
        <v>0</v>
      </c>
      <c r="AK90" s="428" t="n">
        <f aca="false">AK88*AK89</f>
        <v>0</v>
      </c>
      <c r="AL90" s="428" t="n">
        <f aca="false">AL88*AL89</f>
        <v>0</v>
      </c>
      <c r="AM90" s="428" t="n">
        <f aca="false">AM88*AM89</f>
        <v>0</v>
      </c>
      <c r="AN90" s="428" t="n">
        <f aca="false">AN88*AN89</f>
        <v>0</v>
      </c>
      <c r="AO90" s="428" t="n">
        <f aca="false">AO88*AO89</f>
        <v>0</v>
      </c>
      <c r="AP90" s="428" t="n">
        <f aca="false">AP88*AP89</f>
        <v>0</v>
      </c>
      <c r="AQ90" s="428" t="n">
        <f aca="false">AQ88*AQ89</f>
        <v>0</v>
      </c>
      <c r="AR90" s="428" t="n">
        <f aca="false">AR88*AR89</f>
        <v>0</v>
      </c>
    </row>
    <row r="91" customFormat="false" ht="12.75" hidden="false" customHeight="false" outlineLevel="1" collapsed="false">
      <c r="A91" s="423"/>
      <c r="B91" s="429"/>
      <c r="C91" s="429"/>
      <c r="D91" s="429"/>
      <c r="E91" s="429"/>
      <c r="F91" s="429"/>
      <c r="G91" s="429"/>
      <c r="H91" s="429"/>
      <c r="I91" s="429"/>
      <c r="J91" s="429"/>
      <c r="K91" s="429"/>
      <c r="L91" s="429"/>
      <c r="M91" s="429"/>
      <c r="N91" s="429"/>
      <c r="O91" s="429"/>
      <c r="P91" s="429"/>
      <c r="Q91" s="429"/>
      <c r="R91" s="429"/>
      <c r="S91" s="429"/>
      <c r="T91" s="429"/>
      <c r="U91" s="429"/>
    </row>
    <row r="92" customFormat="false" ht="12.75" hidden="false" customHeight="false" outlineLevel="1" collapsed="false">
      <c r="A92" s="330"/>
      <c r="B92" s="383"/>
      <c r="C92" s="226"/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</row>
    <row r="93" customFormat="false" ht="12.75" hidden="false" customHeight="false" outlineLevel="1" collapsed="false">
      <c r="A93" s="384" t="s">
        <v>240</v>
      </c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</row>
    <row r="94" customFormat="false" ht="12.75" hidden="false" customHeight="false" outlineLevel="0" collapsed="false">
      <c r="A94" s="384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</row>
    <row r="95" customFormat="false" ht="12.75" hidden="false" customHeight="false" outlineLevel="1" collapsed="false">
      <c r="A95" s="356" t="s">
        <v>243</v>
      </c>
      <c r="B95" s="26" t="n">
        <f aca="false">B44</f>
        <v>3526.16398830617</v>
      </c>
      <c r="C95" s="26" t="n">
        <f aca="false">C44</f>
        <v>3799.04985703031</v>
      </c>
      <c r="D95" s="26" t="n">
        <f aca="false">D44</f>
        <v>4114.78895924867</v>
      </c>
      <c r="E95" s="26" t="n">
        <f aca="false">E44</f>
        <v>14591.3090913599</v>
      </c>
      <c r="F95" s="26" t="n">
        <f aca="false">F44</f>
        <v>16300.1214433072</v>
      </c>
      <c r="G95" s="26" t="n">
        <f aca="false">G44</f>
        <v>16816.6527289188</v>
      </c>
      <c r="H95" s="26" t="n">
        <f aca="false">H44</f>
        <v>17308.1482008409</v>
      </c>
      <c r="I95" s="26" t="n">
        <f aca="false">I44</f>
        <v>17860.5320886959</v>
      </c>
      <c r="J95" s="26" t="n">
        <f aca="false">J44</f>
        <v>18560.6739524481</v>
      </c>
      <c r="K95" s="26" t="n">
        <f aca="false">K44</f>
        <v>18792.0820259732</v>
      </c>
      <c r="L95" s="26" t="n">
        <f aca="false">L44</f>
        <v>19912.5782046093</v>
      </c>
      <c r="M95" s="26" t="n">
        <f aca="false">M44</f>
        <v>21106.5272172582</v>
      </c>
      <c r="N95" s="26" t="n">
        <f aca="false">N44</f>
        <v>22336.9875550756</v>
      </c>
      <c r="O95" s="26" t="n">
        <f aca="false">O44</f>
        <v>23494.4304610735</v>
      </c>
      <c r="P95" s="26" t="n">
        <f aca="false">P44</f>
        <v>24735.242523537</v>
      </c>
      <c r="Q95" s="26" t="n">
        <f aca="false">Q44</f>
        <v>25890.7100210768</v>
      </c>
      <c r="R95" s="26" t="n">
        <f aca="false">R44</f>
        <v>27161.6175692247</v>
      </c>
      <c r="S95" s="26" t="n">
        <f aca="false">S44</f>
        <v>28518.452224163</v>
      </c>
      <c r="T95" s="26" t="n">
        <f aca="false">T44</f>
        <v>29980.3319991201</v>
      </c>
      <c r="U95" s="26" t="n">
        <f aca="false">U44</f>
        <v>31556.5609636959</v>
      </c>
      <c r="W95" s="422" t="n">
        <f aca="false">SUM(B95:U95)</f>
        <v>386362.961074963</v>
      </c>
    </row>
    <row r="96" customFormat="false" ht="12.75" hidden="false" customHeight="false" outlineLevel="1" collapsed="false">
      <c r="A96" s="356" t="s">
        <v>244</v>
      </c>
      <c r="B96" s="26" t="n">
        <f aca="false">B38</f>
        <v>5537.78273628571</v>
      </c>
      <c r="C96" s="26" t="n">
        <f aca="false">C38</f>
        <v>5537.78273628571</v>
      </c>
      <c r="D96" s="26" t="n">
        <f aca="false">D38</f>
        <v>5537.78273628571</v>
      </c>
      <c r="E96" s="26" t="n">
        <f aca="false">E38</f>
        <v>5537.78273628571</v>
      </c>
      <c r="F96" s="26" t="n">
        <f aca="false">F38</f>
        <v>5537.78273628571</v>
      </c>
      <c r="G96" s="26" t="n">
        <f aca="false">G38</f>
        <v>5537.78273628571</v>
      </c>
      <c r="H96" s="26" t="n">
        <f aca="false">H38</f>
        <v>5537.78273628571</v>
      </c>
      <c r="I96" s="26" t="n">
        <f aca="false">I38</f>
        <v>5537.78273628571</v>
      </c>
      <c r="J96" s="26" t="n">
        <f aca="false">J38</f>
        <v>5537.78273628571</v>
      </c>
      <c r="K96" s="26" t="n">
        <f aca="false">K38</f>
        <v>5537.78273628571</v>
      </c>
      <c r="L96" s="26" t="n">
        <f aca="false">L38</f>
        <v>5537.78273628571</v>
      </c>
      <c r="M96" s="26" t="n">
        <f aca="false">M38</f>
        <v>5537.78273628571</v>
      </c>
      <c r="N96" s="26" t="n">
        <f aca="false">N38</f>
        <v>5537.78273628571</v>
      </c>
      <c r="O96" s="26" t="n">
        <f aca="false">O38</f>
        <v>5537.78273628571</v>
      </c>
      <c r="P96" s="26" t="n">
        <f aca="false">P38</f>
        <v>5537.78273628571</v>
      </c>
      <c r="Q96" s="26" t="n">
        <f aca="false">Q38</f>
        <v>5537.78273628571</v>
      </c>
      <c r="R96" s="26" t="n">
        <f aca="false">R38</f>
        <v>5537.78273628571</v>
      </c>
      <c r="S96" s="26" t="n">
        <f aca="false">S38</f>
        <v>5537.78273628571</v>
      </c>
      <c r="T96" s="26" t="n">
        <f aca="false">T38</f>
        <v>5537.78273628571</v>
      </c>
      <c r="U96" s="26" t="n">
        <f aca="false">U38</f>
        <v>5537.78273628571</v>
      </c>
      <c r="W96" s="422" t="n">
        <f aca="false">SUM(B96:U96)</f>
        <v>110755.654725714</v>
      </c>
    </row>
    <row r="97" customFormat="false" ht="15" hidden="false" customHeight="false" outlineLevel="1" collapsed="false">
      <c r="A97" s="356" t="s">
        <v>271</v>
      </c>
      <c r="B97" s="277" t="n">
        <f aca="false">-Depreciation!C75-Depreciation!C112*Allocation!$F$8</f>
        <v>-9229.63789380952</v>
      </c>
      <c r="C97" s="277" t="n">
        <f aca="false">-Depreciation!D75-Depreciation!D112*Allocation!$F$8</f>
        <v>-17536.3119982381</v>
      </c>
      <c r="D97" s="277" t="n">
        <f aca="false">-Depreciation!E75-Depreciation!E112*Allocation!$F$8</f>
        <v>-15782.6807984143</v>
      </c>
      <c r="E97" s="277" t="n">
        <f aca="false">-Depreciation!F75-Depreciation!F112*Allocation!$F$8</f>
        <v>-14213.6423564667</v>
      </c>
      <c r="F97" s="277" t="n">
        <f aca="false">-Depreciation!G75-Depreciation!G112*Allocation!$F$8</f>
        <v>-12792.27812082</v>
      </c>
      <c r="G97" s="277" t="n">
        <f aca="false">-Depreciation!H75-Depreciation!H112*Allocation!$F$8</f>
        <v>-11500.1288156867</v>
      </c>
      <c r="H97" s="277" t="n">
        <f aca="false">-Depreciation!I75-Depreciation!I112*Allocation!$F$8</f>
        <v>-10890.9727146952</v>
      </c>
      <c r="I97" s="277" t="n">
        <f aca="false">-Depreciation!J75-Depreciation!J112*Allocation!$F$8</f>
        <v>-10909.4319904829</v>
      </c>
      <c r="J97" s="277" t="n">
        <f aca="false">-Depreciation!K75-Depreciation!K112*Allocation!$F$8</f>
        <v>-10890.9727146952</v>
      </c>
      <c r="K97" s="277" t="n">
        <f aca="false">-Depreciation!L75-Depreciation!L112*Allocation!$F$8</f>
        <v>-10909.4319904829</v>
      </c>
      <c r="L97" s="277" t="n">
        <f aca="false">-Depreciation!M75-Depreciation!M112*Allocation!$F$8</f>
        <v>-10890.9727146952</v>
      </c>
      <c r="M97" s="277" t="n">
        <f aca="false">-Depreciation!N75-Depreciation!N112*Allocation!$F$8</f>
        <v>-10909.4319904829</v>
      </c>
      <c r="N97" s="277" t="n">
        <f aca="false">-Depreciation!O75-Depreciation!O112*Allocation!$F$8</f>
        <v>-10890.9727146952</v>
      </c>
      <c r="O97" s="277" t="n">
        <f aca="false">-Depreciation!P75-Depreciation!P112*Allocation!$F$8</f>
        <v>-10909.4319904829</v>
      </c>
      <c r="P97" s="277" t="n">
        <f aca="false">-Depreciation!Q75-Depreciation!Q112*Allocation!$F$8</f>
        <v>-10890.9727146952</v>
      </c>
      <c r="Q97" s="277" t="n">
        <f aca="false">-Depreciation!R75-Depreciation!R112*Allocation!$F$8</f>
        <v>-5445.48635734762</v>
      </c>
      <c r="R97" s="277" t="n">
        <f aca="false">-Depreciation!S75-Depreciation!S112*Allocation!$F$8</f>
        <v>-0</v>
      </c>
      <c r="S97" s="277" t="n">
        <f aca="false">-Depreciation!T75-Depreciation!T112*Allocation!$F$8</f>
        <v>-0</v>
      </c>
      <c r="T97" s="277" t="n">
        <f aca="false">-Depreciation!U75-Depreciation!U112*Allocation!$F$8</f>
        <v>-0</v>
      </c>
      <c r="U97" s="277" t="n">
        <f aca="false">-Depreciation!V75-Depreciation!V112*Allocation!$F$8</f>
        <v>-0</v>
      </c>
      <c r="W97" s="430" t="n">
        <f aca="false">SUM(B97:U97)</f>
        <v>-184592.75787619</v>
      </c>
    </row>
    <row r="98" customFormat="false" ht="12.75" hidden="false" customHeight="false" outlineLevel="1" collapsed="false">
      <c r="A98" s="390" t="s">
        <v>272</v>
      </c>
      <c r="B98" s="26" t="n">
        <f aca="false">SUM(B95:B97)</f>
        <v>-165.691169217642</v>
      </c>
      <c r="C98" s="26" t="n">
        <f aca="false">SUM(C95:C97)</f>
        <v>-8199.47940492206</v>
      </c>
      <c r="D98" s="26" t="n">
        <f aca="false">SUM(D95:D97)</f>
        <v>-6130.1091028799</v>
      </c>
      <c r="E98" s="26" t="n">
        <f aca="false">SUM(E95:E97)</f>
        <v>5915.449471179</v>
      </c>
      <c r="F98" s="26" t="n">
        <f aca="false">SUM(F95:F97)</f>
        <v>9045.62605877289</v>
      </c>
      <c r="G98" s="26" t="n">
        <f aca="false">SUM(G95:G97)</f>
        <v>10854.3066495178</v>
      </c>
      <c r="H98" s="26" t="n">
        <f aca="false">SUM(H95:H97)</f>
        <v>11954.9582224314</v>
      </c>
      <c r="I98" s="26" t="n">
        <f aca="false">SUM(I95:I97)</f>
        <v>12488.8828344988</v>
      </c>
      <c r="J98" s="26" t="n">
        <f aca="false">SUM(J95:J97)</f>
        <v>13207.4839740386</v>
      </c>
      <c r="K98" s="26" t="n">
        <f aca="false">SUM(K95:K97)</f>
        <v>13420.4327717761</v>
      </c>
      <c r="L98" s="26" t="n">
        <f aca="false">SUM(L95:L97)</f>
        <v>14559.3882261998</v>
      </c>
      <c r="M98" s="26" t="n">
        <f aca="false">SUM(M95:M97)</f>
        <v>15734.8779630611</v>
      </c>
      <c r="N98" s="26" t="n">
        <f aca="false">SUM(N95:N97)</f>
        <v>16983.7975766661</v>
      </c>
      <c r="O98" s="26" t="n">
        <f aca="false">SUM(O95:O97)</f>
        <v>18122.7812068764</v>
      </c>
      <c r="P98" s="26" t="n">
        <f aca="false">SUM(P95:P97)</f>
        <v>19382.0525451275</v>
      </c>
      <c r="Q98" s="26" t="n">
        <f aca="false">SUM(Q95:Q97)</f>
        <v>25983.0064000149</v>
      </c>
      <c r="R98" s="26" t="n">
        <f aca="false">SUM(R95:R97)</f>
        <v>32699.4003055104</v>
      </c>
      <c r="S98" s="26" t="n">
        <f aca="false">SUM(S95:S97)</f>
        <v>34056.2349604487</v>
      </c>
      <c r="T98" s="26" t="n">
        <f aca="false">SUM(T95:T97)</f>
        <v>35518.1147354058</v>
      </c>
      <c r="U98" s="26" t="n">
        <f aca="false">SUM(U95:U97)</f>
        <v>37094.3436999816</v>
      </c>
      <c r="W98" s="422" t="n">
        <f aca="false">SUM(B98:U98)</f>
        <v>312525.857924487</v>
      </c>
    </row>
    <row r="99" customFormat="false" ht="12.75" hidden="false" customHeight="false" outlineLevel="1" collapsed="false">
      <c r="A99" s="35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356" t="s">
        <v>109</v>
      </c>
      <c r="B100" s="431" t="n">
        <f aca="false">Summary!$D$37</f>
        <v>0.05</v>
      </c>
      <c r="C100" s="431" t="n">
        <f aca="false">Summary!$D$37</f>
        <v>0.05</v>
      </c>
      <c r="D100" s="431" t="n">
        <f aca="false">Summary!$D$37</f>
        <v>0.05</v>
      </c>
      <c r="E100" s="431" t="n">
        <f aca="false">Summary!$D$37</f>
        <v>0.05</v>
      </c>
      <c r="F100" s="431" t="n">
        <f aca="false">Summary!$D$37</f>
        <v>0.05</v>
      </c>
      <c r="G100" s="431" t="n">
        <f aca="false">Summary!$D$37</f>
        <v>0.05</v>
      </c>
      <c r="H100" s="431" t="n">
        <f aca="false">Summary!$D$37</f>
        <v>0.05</v>
      </c>
      <c r="I100" s="431" t="n">
        <f aca="false">Summary!$D$37</f>
        <v>0.05</v>
      </c>
      <c r="J100" s="431" t="n">
        <f aca="false">Summary!$D$37</f>
        <v>0.05</v>
      </c>
      <c r="K100" s="431" t="n">
        <f aca="false">Summary!$D$37</f>
        <v>0.05</v>
      </c>
      <c r="L100" s="431" t="n">
        <f aca="false">Summary!$D$37</f>
        <v>0.05</v>
      </c>
      <c r="M100" s="431" t="n">
        <f aca="false">Summary!$D$37</f>
        <v>0.05</v>
      </c>
      <c r="N100" s="431" t="n">
        <f aca="false">Summary!$D$37</f>
        <v>0.05</v>
      </c>
      <c r="O100" s="431" t="n">
        <f aca="false">Summary!$D$37</f>
        <v>0.05</v>
      </c>
      <c r="P100" s="431" t="n">
        <f aca="false">Summary!$D$37</f>
        <v>0.05</v>
      </c>
      <c r="Q100" s="431" t="n">
        <f aca="false">Summary!$D$37</f>
        <v>0.05</v>
      </c>
      <c r="R100" s="431" t="n">
        <f aca="false">Summary!$D$37</f>
        <v>0.05</v>
      </c>
      <c r="S100" s="431" t="n">
        <f aca="false">Summary!$D$37</f>
        <v>0.05</v>
      </c>
      <c r="T100" s="431" t="n">
        <f aca="false">Summary!$D$37</f>
        <v>0.05</v>
      </c>
      <c r="U100" s="431" t="n">
        <f aca="false">Summary!$D$37</f>
        <v>0.05</v>
      </c>
    </row>
    <row r="101" customFormat="false" ht="12.75" hidden="false" customHeight="false" outlineLevel="1" collapsed="false">
      <c r="A101" s="356" t="s">
        <v>273</v>
      </c>
      <c r="B101" s="26" t="n">
        <f aca="false">B98*B100</f>
        <v>-8.28455846088209</v>
      </c>
      <c r="C101" s="26" t="n">
        <f aca="false">C98*C100</f>
        <v>-409.973970246103</v>
      </c>
      <c r="D101" s="26" t="n">
        <f aca="false">D98*D100</f>
        <v>-306.505455143995</v>
      </c>
      <c r="E101" s="26" t="n">
        <f aca="false">E98*E100</f>
        <v>295.77247355895</v>
      </c>
      <c r="F101" s="26" t="n">
        <f aca="false">F98*F100</f>
        <v>452.281302938644</v>
      </c>
      <c r="G101" s="26" t="n">
        <f aca="false">G98*G100</f>
        <v>542.715332475892</v>
      </c>
      <c r="H101" s="26" t="n">
        <f aca="false">H98*H100</f>
        <v>597.747911121568</v>
      </c>
      <c r="I101" s="26" t="n">
        <f aca="false">I98*I100</f>
        <v>624.44414172494</v>
      </c>
      <c r="J101" s="26" t="n">
        <f aca="false">J98*J100</f>
        <v>660.374198701931</v>
      </c>
      <c r="K101" s="26" t="n">
        <f aca="false">K98*K100</f>
        <v>671.021638588803</v>
      </c>
      <c r="L101" s="26" t="n">
        <f aca="false">L98*L100</f>
        <v>727.969411309989</v>
      </c>
      <c r="M101" s="26" t="n">
        <f aca="false">M98*M100</f>
        <v>786.743898153053</v>
      </c>
      <c r="N101" s="26" t="n">
        <f aca="false">N98*N100</f>
        <v>849.189878833303</v>
      </c>
      <c r="O101" s="26" t="n">
        <f aca="false">O98*O100</f>
        <v>906.13906034382</v>
      </c>
      <c r="P101" s="26" t="n">
        <f aca="false">P98*P100</f>
        <v>969.102627256375</v>
      </c>
      <c r="Q101" s="26" t="n">
        <f aca="false">Q98*Q100</f>
        <v>1299.15032000075</v>
      </c>
      <c r="R101" s="26" t="n">
        <f aca="false">R98*R100</f>
        <v>1634.97001527552</v>
      </c>
      <c r="S101" s="26" t="n">
        <f aca="false">S98*S100</f>
        <v>1702.81174802243</v>
      </c>
      <c r="T101" s="26" t="n">
        <f aca="false">T98*T100</f>
        <v>1775.90573677029</v>
      </c>
      <c r="U101" s="26" t="n">
        <f aca="false">U98*U100</f>
        <v>1854.71718499908</v>
      </c>
    </row>
    <row r="102" customFormat="false" ht="12.75" hidden="false" customHeight="false" outlineLevel="1" collapsed="false">
      <c r="A102" s="35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6" t="s">
        <v>274</v>
      </c>
      <c r="B103" s="26" t="n">
        <v>0</v>
      </c>
      <c r="C103" s="26" t="n">
        <f aca="false">B107</f>
        <v>8.28455846088209</v>
      </c>
      <c r="D103" s="26" t="n">
        <f aca="false">C107</f>
        <v>418.258528706985</v>
      </c>
      <c r="E103" s="26" t="n">
        <f aca="false">D107</f>
        <v>724.76398385098</v>
      </c>
      <c r="F103" s="26" t="n">
        <f aca="false">E107</f>
        <v>428.99151029203</v>
      </c>
      <c r="G103" s="26" t="n">
        <f aca="false">F107</f>
        <v>0</v>
      </c>
      <c r="H103" s="26" t="n">
        <f aca="false">G107</f>
        <v>0</v>
      </c>
      <c r="I103" s="26" t="n">
        <f aca="false">H107</f>
        <v>0</v>
      </c>
      <c r="J103" s="26" t="n">
        <f aca="false">I107</f>
        <v>0</v>
      </c>
      <c r="K103" s="26" t="n">
        <f aca="false">J107</f>
        <v>0</v>
      </c>
      <c r="L103" s="26" t="n">
        <f aca="false">K107</f>
        <v>0</v>
      </c>
      <c r="M103" s="26" t="n">
        <f aca="false">L107</f>
        <v>0</v>
      </c>
      <c r="N103" s="26" t="n">
        <f aca="false">M107</f>
        <v>0</v>
      </c>
      <c r="O103" s="26" t="n">
        <f aca="false">N107</f>
        <v>0</v>
      </c>
      <c r="P103" s="26" t="n">
        <f aca="false">O107</f>
        <v>0</v>
      </c>
      <c r="Q103" s="26" t="n">
        <f aca="false">P107</f>
        <v>0</v>
      </c>
      <c r="R103" s="26" t="n">
        <v>0</v>
      </c>
      <c r="S103" s="26" t="n">
        <f aca="false">R107</f>
        <v>0</v>
      </c>
      <c r="T103" s="26" t="n">
        <f aca="false">S107</f>
        <v>0</v>
      </c>
      <c r="U103" s="26" t="n">
        <f aca="false">T107</f>
        <v>0</v>
      </c>
    </row>
    <row r="104" customFormat="false" ht="12.75" hidden="false" customHeight="false" outlineLevel="1" collapsed="false">
      <c r="A104" s="356" t="s">
        <v>275</v>
      </c>
      <c r="B104" s="26" t="n">
        <f aca="false">IF(B77&gt;2020,0,IF(B101&lt;0,-B101,0))</f>
        <v>8.28455846088209</v>
      </c>
      <c r="C104" s="26" t="n">
        <f aca="false">IF(C77&gt;2020,0,IF(C101&lt;0,-C101,0))</f>
        <v>409.973970246103</v>
      </c>
      <c r="D104" s="26" t="n">
        <f aca="false">IF(D77&gt;2020,0,IF(D101&lt;0,-D101,0))</f>
        <v>306.505455143995</v>
      </c>
      <c r="E104" s="26" t="n">
        <f aca="false">IF(E77&gt;2020,0,IF(E101&lt;0,-E101,0))</f>
        <v>0</v>
      </c>
      <c r="F104" s="26" t="n">
        <f aca="false">IF(F77&gt;2020,0,IF(F101&lt;0,-F101,0))</f>
        <v>0</v>
      </c>
      <c r="G104" s="26" t="n">
        <f aca="false">IF(G77&gt;2020,0,IF(G101&lt;0,-G101,0))</f>
        <v>0</v>
      </c>
      <c r="H104" s="26" t="n">
        <f aca="false">IF(H77&gt;2020,0,IF(H101&lt;0,-H101,0))</f>
        <v>0</v>
      </c>
      <c r="I104" s="26" t="n">
        <f aca="false">IF(I77&gt;2020,0,IF(I101&lt;0,-I101,0))</f>
        <v>0</v>
      </c>
      <c r="J104" s="26" t="n">
        <f aca="false">IF(J77&gt;2020,0,IF(J101&lt;0,-J101,0))</f>
        <v>0</v>
      </c>
      <c r="K104" s="26" t="n">
        <f aca="false">IF(K77&gt;2020,0,IF(K101&lt;0,-K101,0))</f>
        <v>0</v>
      </c>
      <c r="L104" s="26" t="n">
        <f aca="false">IF(L77&gt;2020,0,IF(L101&lt;0,-L101,0))</f>
        <v>0</v>
      </c>
      <c r="M104" s="26" t="n">
        <f aca="false">IF(M77&gt;2020,0,IF(M101&lt;0,-M101,0))</f>
        <v>0</v>
      </c>
      <c r="N104" s="26" t="n">
        <f aca="false">IF(N77&gt;2020,0,IF(N101&lt;0,-N101,0))</f>
        <v>0</v>
      </c>
      <c r="O104" s="26" t="n">
        <f aca="false">IF(O77&gt;2020,0,IF(O101&lt;0,-O101,0))</f>
        <v>0</v>
      </c>
      <c r="P104" s="26" t="n">
        <f aca="false">IF(P77&gt;2020,0,IF(P101&lt;0,-P101,0))</f>
        <v>0</v>
      </c>
      <c r="Q104" s="26" t="n">
        <f aca="false">IF(Q77&gt;2020,0,IF(Q101&lt;0,-Q101,0))</f>
        <v>0</v>
      </c>
      <c r="R104" s="26" t="n">
        <f aca="false">IF(R77&gt;2020,0,IF(R101&lt;0,-R101,0))</f>
        <v>0</v>
      </c>
      <c r="S104" s="26" t="n">
        <f aca="false">IF(S77&gt;2020,0,IF(S101&lt;0,-S101,0))</f>
        <v>0</v>
      </c>
      <c r="T104" s="26" t="n">
        <f aca="false">IF(T77&gt;2020,0,IF(T101&lt;0,-T101,0))</f>
        <v>0</v>
      </c>
      <c r="U104" s="26" t="n">
        <f aca="false">IF(U77&gt;2020,0,IF(U101&lt;0,-U101,0))</f>
        <v>0</v>
      </c>
    </row>
    <row r="105" customFormat="false" ht="12.75" hidden="false" customHeight="false" outlineLevel="1" collapsed="false">
      <c r="A105" s="356" t="s">
        <v>276</v>
      </c>
      <c r="B105" s="432" t="n">
        <v>0</v>
      </c>
      <c r="C105" s="432" t="n">
        <v>0</v>
      </c>
      <c r="D105" s="432" t="n">
        <v>0</v>
      </c>
      <c r="E105" s="432" t="n">
        <v>0</v>
      </c>
      <c r="F105" s="432" t="n">
        <v>0</v>
      </c>
      <c r="G105" s="432" t="n">
        <v>0</v>
      </c>
      <c r="H105" s="432" t="n">
        <v>0</v>
      </c>
      <c r="I105" s="432" t="n">
        <v>0</v>
      </c>
      <c r="J105" s="432" t="n">
        <v>0</v>
      </c>
      <c r="K105" s="432" t="n">
        <v>0</v>
      </c>
      <c r="L105" s="432" t="n">
        <v>0</v>
      </c>
      <c r="M105" s="432" t="n">
        <v>0</v>
      </c>
      <c r="N105" s="432" t="n">
        <v>0</v>
      </c>
      <c r="O105" s="432" t="n">
        <v>0</v>
      </c>
      <c r="P105" s="432" t="n">
        <v>0</v>
      </c>
      <c r="Q105" s="432" t="n">
        <v>0</v>
      </c>
      <c r="R105" s="432" t="n">
        <v>0</v>
      </c>
      <c r="S105" s="432" t="n">
        <v>0</v>
      </c>
      <c r="T105" s="26" t="n">
        <f aca="false">IF(L104&gt;(SUM(M106:S106)+SUM(L105:S105))*-1,L104-(SUM(L106:S106)+SUM(L105:S105))*-1,0)</f>
        <v>0</v>
      </c>
      <c r="U105" s="26" t="n">
        <f aca="false">IF(M104&gt;(SUM(N106:T106)+SUM(M105:T105))*-1,M104-(SUM(M106:T106)+SUM(M105:T105))*-1,0)</f>
        <v>0</v>
      </c>
    </row>
    <row r="106" customFormat="false" ht="12.75" hidden="false" customHeight="false" outlineLevel="1" collapsed="false">
      <c r="A106" s="46" t="s">
        <v>251</v>
      </c>
      <c r="B106" s="277" t="n">
        <f aca="false">IF(B101&lt;0,0,IF(B103&gt;B101,-B101,-B103))</f>
        <v>0</v>
      </c>
      <c r="C106" s="277" t="n">
        <f aca="false">IF(C101&lt;0,0,IF(C103&gt;C101,-C101,-C103))</f>
        <v>0</v>
      </c>
      <c r="D106" s="277" t="n">
        <f aca="false">IF(D101&lt;0,0,IF(D103&gt;D101,-D101,-D103))</f>
        <v>0</v>
      </c>
      <c r="E106" s="277" t="n">
        <f aca="false">IF(E101&lt;0,0,IF(E103&gt;E101,-E101,-E103))</f>
        <v>-295.77247355895</v>
      </c>
      <c r="F106" s="277" t="n">
        <f aca="false">IF(F101&lt;0,0,IF(F103&gt;F101,-F101,-F103))</f>
        <v>-428.99151029203</v>
      </c>
      <c r="G106" s="277" t="n">
        <f aca="false">IF(G101&lt;0,0,IF(G103&gt;G101,-G101,-G103))</f>
        <v>-0</v>
      </c>
      <c r="H106" s="277" t="n">
        <f aca="false">IF(H101&lt;0,0,IF(H103&gt;H101,-H101,-H103))</f>
        <v>-0</v>
      </c>
      <c r="I106" s="277" t="n">
        <f aca="false">IF(I101&lt;0,0,IF(I103&gt;I101,-I101,-I103))</f>
        <v>-0</v>
      </c>
      <c r="J106" s="277" t="n">
        <f aca="false">IF(J101&lt;0,0,IF(J103&gt;J101,-J101,-J103))</f>
        <v>-0</v>
      </c>
      <c r="K106" s="277" t="n">
        <f aca="false">IF(K101&lt;0,0,IF(K103&gt;K101,-K101,-K103))</f>
        <v>-0</v>
      </c>
      <c r="L106" s="277" t="n">
        <f aca="false">IF(L101&lt;0,0,IF(L103&gt;L101,-L101,-L103))</f>
        <v>-0</v>
      </c>
      <c r="M106" s="277" t="n">
        <f aca="false">IF(M101&lt;0,0,IF(M103&gt;M101,-M101,-M103))</f>
        <v>-0</v>
      </c>
      <c r="N106" s="277" t="n">
        <f aca="false">IF(N101&lt;0,0,IF(N103&gt;N101,-N101,-N103))</f>
        <v>-0</v>
      </c>
      <c r="O106" s="277" t="n">
        <f aca="false">IF(O101&lt;0,0,IF(O103&gt;O101,-O101,-O103))</f>
        <v>-0</v>
      </c>
      <c r="P106" s="277" t="n">
        <f aca="false">IF(P101&lt;0,0,IF(P103&gt;P101,-P101,-P103))</f>
        <v>-0</v>
      </c>
      <c r="Q106" s="277" t="n">
        <f aca="false">IF(Q101&lt;0,0,IF(Q103&gt;Q101,-Q101,-Q103))</f>
        <v>-0</v>
      </c>
      <c r="R106" s="277" t="n">
        <f aca="false">IF(R101&lt;0,0,IF(R103&gt;R101,-R101,-R103))</f>
        <v>-0</v>
      </c>
      <c r="S106" s="277" t="n">
        <f aca="false">IF(S101&lt;0,0,IF(S103&gt;S101,-S101,-S103))</f>
        <v>-0</v>
      </c>
      <c r="T106" s="277" t="n">
        <f aca="false">IF(T101&lt;0,0,IF(T103&gt;T101,-T101,-T103))</f>
        <v>-0</v>
      </c>
      <c r="U106" s="277" t="n">
        <f aca="false">IF(U101&lt;0,0,IF(U103&gt;U101,-U101,-U103))</f>
        <v>-0</v>
      </c>
    </row>
    <row r="107" customFormat="false" ht="12.75" hidden="false" customHeight="false" outlineLevel="1" collapsed="false">
      <c r="A107" s="46" t="s">
        <v>277</v>
      </c>
      <c r="B107" s="277" t="n">
        <f aca="false">SUM(B103:B106)</f>
        <v>8.28455846088209</v>
      </c>
      <c r="C107" s="277" t="n">
        <f aca="false">SUM(C103:C106)</f>
        <v>418.258528706985</v>
      </c>
      <c r="D107" s="277" t="n">
        <f aca="false">SUM(D103:D106)</f>
        <v>724.76398385098</v>
      </c>
      <c r="E107" s="277" t="n">
        <f aca="false">SUM(E103:E106)</f>
        <v>428.99151029203</v>
      </c>
      <c r="F107" s="277" t="n">
        <f aca="false">SUM(F103:F106)</f>
        <v>0</v>
      </c>
      <c r="G107" s="277" t="n">
        <f aca="false">SUM(G103:G106)</f>
        <v>0</v>
      </c>
      <c r="H107" s="277" t="n">
        <f aca="false">SUM(H103:H106)</f>
        <v>0</v>
      </c>
      <c r="I107" s="277" t="n">
        <f aca="false">SUM(I103:I106)</f>
        <v>0</v>
      </c>
      <c r="J107" s="277" t="n">
        <f aca="false">SUM(J103:J106)</f>
        <v>0</v>
      </c>
      <c r="K107" s="277" t="n">
        <f aca="false">SUM(K103:K106)</f>
        <v>0</v>
      </c>
      <c r="L107" s="277" t="n">
        <f aca="false">SUM(L103:L106)</f>
        <v>0</v>
      </c>
      <c r="M107" s="277" t="n">
        <f aca="false">SUM(M103:M106)</f>
        <v>0</v>
      </c>
      <c r="N107" s="277" t="n">
        <f aca="false">SUM(N103:N106)</f>
        <v>0</v>
      </c>
      <c r="O107" s="277" t="n">
        <f aca="false">SUM(O103:O106)</f>
        <v>0</v>
      </c>
      <c r="P107" s="277" t="n">
        <f aca="false">SUM(P103:P106)</f>
        <v>0</v>
      </c>
      <c r="Q107" s="277" t="n">
        <f aca="false">SUM(Q103:Q106)</f>
        <v>0</v>
      </c>
      <c r="R107" s="277" t="n">
        <f aca="false">SUM(R103:R106)</f>
        <v>0</v>
      </c>
      <c r="S107" s="277" t="n">
        <f aca="false">SUM(S103:S106)</f>
        <v>0</v>
      </c>
      <c r="T107" s="277" t="n">
        <f aca="false">SUM(T103:T106)</f>
        <v>0</v>
      </c>
      <c r="U107" s="277" t="n">
        <f aca="false">SUM(U103:U106)</f>
        <v>0</v>
      </c>
    </row>
    <row r="108" customFormat="false" ht="12.75" hidden="false" customHeight="false" outlineLevel="1" collapsed="false">
      <c r="A108" s="4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3.5" hidden="false" customHeight="false" outlineLevel="1" collapsed="false">
      <c r="A109" s="60" t="s">
        <v>241</v>
      </c>
      <c r="B109" s="386" t="n">
        <f aca="false">IF(B101&lt;0,0,B101+B106)</f>
        <v>0</v>
      </c>
      <c r="C109" s="386" t="n">
        <f aca="false">IF(C101&lt;0,0,C101+C106)</f>
        <v>0</v>
      </c>
      <c r="D109" s="386" t="n">
        <f aca="false">IF(D101&lt;0,0,D101+D106)</f>
        <v>0</v>
      </c>
      <c r="E109" s="386" t="n">
        <f aca="false">IF(E101&lt;0,0,E101+E106)</f>
        <v>0</v>
      </c>
      <c r="F109" s="386" t="n">
        <f aca="false">IF(F101&lt;0,0,F101+F106)</f>
        <v>23.2897926466145</v>
      </c>
      <c r="G109" s="386" t="n">
        <f aca="false">IF(G101&lt;0,0,G101+G106)</f>
        <v>542.715332475892</v>
      </c>
      <c r="H109" s="386" t="n">
        <f aca="false">IF(H101&lt;0,0,H101+H106)</f>
        <v>597.747911121568</v>
      </c>
      <c r="I109" s="386" t="n">
        <f aca="false">IF(I101&lt;0,0,I101+I106)</f>
        <v>624.44414172494</v>
      </c>
      <c r="J109" s="386" t="n">
        <f aca="false">IF(J101&lt;0,0,J101+J106)</f>
        <v>660.374198701931</v>
      </c>
      <c r="K109" s="386" t="n">
        <f aca="false">IF(K101&lt;0,0,K101+K106)</f>
        <v>671.021638588803</v>
      </c>
      <c r="L109" s="386" t="n">
        <f aca="false">IF(L101&lt;0,0,L101+L106)</f>
        <v>727.969411309989</v>
      </c>
      <c r="M109" s="386" t="n">
        <f aca="false">IF(M101&lt;0,0,M101+M106)</f>
        <v>786.743898153053</v>
      </c>
      <c r="N109" s="386" t="n">
        <f aca="false">IF(N101&lt;0,0,N101+N106)</f>
        <v>849.189878833303</v>
      </c>
      <c r="O109" s="386" t="n">
        <f aca="false">IF(O101&lt;0,0,O101+O106)</f>
        <v>906.13906034382</v>
      </c>
      <c r="P109" s="386" t="n">
        <f aca="false">IF(P101&lt;0,0,P101+P106)</f>
        <v>969.102627256375</v>
      </c>
      <c r="Q109" s="386" t="n">
        <f aca="false">IF(Q101&lt;0,0,Q101+Q106)</f>
        <v>1299.15032000075</v>
      </c>
      <c r="R109" s="386" t="n">
        <f aca="false">IF(R101&lt;0,0,R101+R106)</f>
        <v>1634.97001527552</v>
      </c>
      <c r="S109" s="386" t="n">
        <f aca="false">IF(S101&lt;0,0,S101+S106)</f>
        <v>1702.81174802243</v>
      </c>
      <c r="T109" s="386" t="n">
        <f aca="false">IF(T101&lt;0,0,T101+T106)</f>
        <v>1775.90573677029</v>
      </c>
      <c r="U109" s="386" t="n">
        <f aca="false">IF(U101&lt;0,0,U101+U106)</f>
        <v>1854.71718499908</v>
      </c>
      <c r="W109" s="422" t="n">
        <f aca="false">SUM(B109:U109)</f>
        <v>15626.2928962244</v>
      </c>
    </row>
    <row r="110" customFormat="false" ht="12.75" hidden="false" customHeight="false" outlineLevel="1" collapsed="false">
      <c r="A110" s="142"/>
      <c r="B110" s="433"/>
      <c r="C110" s="433"/>
      <c r="D110" s="433"/>
      <c r="E110" s="433"/>
      <c r="F110" s="433"/>
      <c r="G110" s="433"/>
      <c r="H110" s="433"/>
      <c r="I110" s="433"/>
      <c r="J110" s="433"/>
      <c r="K110" s="433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5.75" hidden="false" customHeight="false" outlineLevel="1" collapsed="false">
      <c r="A111" s="126"/>
      <c r="B111" s="142"/>
      <c r="C111" s="435"/>
      <c r="D111" s="142"/>
      <c r="E111" s="142"/>
      <c r="F111" s="142"/>
      <c r="G111" s="142"/>
      <c r="H111" s="142"/>
      <c r="I111" s="142"/>
      <c r="J111" s="142"/>
      <c r="K111" s="142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76"/>
      <c r="B112" s="435"/>
      <c r="C112" s="471"/>
      <c r="D112" s="472"/>
      <c r="E112" s="472"/>
      <c r="F112" s="472"/>
      <c r="G112" s="472"/>
      <c r="H112" s="472"/>
      <c r="I112" s="472"/>
      <c r="J112" s="472"/>
      <c r="K112" s="472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376"/>
      <c r="B113" s="435"/>
      <c r="C113" s="435"/>
      <c r="D113" s="435"/>
      <c r="E113" s="435"/>
      <c r="F113" s="435"/>
      <c r="G113" s="435"/>
      <c r="H113" s="435"/>
      <c r="I113" s="435"/>
      <c r="J113" s="435"/>
      <c r="K113" s="435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42"/>
      <c r="B114" s="435"/>
      <c r="C114" s="435"/>
      <c r="D114" s="435"/>
      <c r="E114" s="435"/>
      <c r="F114" s="435"/>
      <c r="G114" s="435"/>
      <c r="H114" s="435"/>
      <c r="I114" s="435"/>
      <c r="J114" s="435"/>
      <c r="K114" s="435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142"/>
      <c r="B115" s="435"/>
      <c r="C115" s="435"/>
      <c r="D115" s="435"/>
      <c r="E115" s="435"/>
      <c r="F115" s="435"/>
      <c r="G115" s="435"/>
      <c r="H115" s="435"/>
      <c r="I115" s="435"/>
      <c r="J115" s="435"/>
      <c r="K115" s="435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142"/>
      <c r="B116" s="435"/>
      <c r="C116" s="435"/>
      <c r="D116" s="435"/>
      <c r="E116" s="435"/>
      <c r="F116" s="435"/>
      <c r="G116" s="435"/>
      <c r="H116" s="435"/>
      <c r="I116" s="435"/>
      <c r="J116" s="435"/>
      <c r="K116" s="435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142"/>
      <c r="B117" s="433"/>
      <c r="C117" s="433"/>
      <c r="D117" s="433"/>
      <c r="E117" s="433"/>
      <c r="F117" s="433"/>
      <c r="G117" s="433"/>
      <c r="H117" s="433"/>
      <c r="I117" s="433"/>
      <c r="J117" s="433"/>
      <c r="K117" s="433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76"/>
      <c r="B118" s="433"/>
      <c r="C118" s="433"/>
      <c r="D118" s="433"/>
      <c r="E118" s="433"/>
      <c r="F118" s="433"/>
      <c r="G118" s="433"/>
      <c r="H118" s="433"/>
      <c r="I118" s="433"/>
      <c r="J118" s="433"/>
      <c r="K118" s="433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76"/>
      <c r="B119" s="142"/>
      <c r="C119" s="142"/>
      <c r="D119" s="142"/>
      <c r="E119" s="142"/>
      <c r="F119" s="142"/>
      <c r="G119" s="142"/>
      <c r="H119" s="142"/>
      <c r="I119" s="142"/>
      <c r="J119" s="142"/>
      <c r="K119" s="142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142"/>
      <c r="B120" s="142"/>
      <c r="C120" s="142"/>
      <c r="D120" s="142"/>
      <c r="E120" s="142"/>
      <c r="F120" s="142"/>
      <c r="G120" s="142"/>
      <c r="H120" s="142"/>
      <c r="I120" s="142"/>
      <c r="J120" s="142"/>
      <c r="K120" s="142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142"/>
      <c r="B121" s="433"/>
      <c r="C121" s="433"/>
      <c r="D121" s="433"/>
      <c r="E121" s="433"/>
      <c r="F121" s="433"/>
      <c r="G121" s="433"/>
      <c r="H121" s="433"/>
      <c r="I121" s="433"/>
      <c r="J121" s="433"/>
      <c r="K121" s="433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4.25" hidden="false" customHeight="false" outlineLevel="1" collapsed="false">
      <c r="A122" s="434"/>
      <c r="B122" s="435"/>
      <c r="C122" s="435"/>
      <c r="D122" s="435"/>
      <c r="E122" s="435"/>
      <c r="F122" s="435"/>
      <c r="G122" s="435"/>
      <c r="H122" s="435"/>
      <c r="I122" s="435"/>
      <c r="J122" s="435"/>
      <c r="K122" s="435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3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3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39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39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39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39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39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39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19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418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39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39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3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3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39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3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39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39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39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3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3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419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19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5" hidden="false" customHeight="true" outlineLevel="1" collapsed="false">
      <c r="A146" s="419"/>
      <c r="B146" s="324"/>
      <c r="C146" s="324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419"/>
      <c r="B147" s="324"/>
      <c r="C147" s="324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4.25" hidden="false" customHeight="true" outlineLevel="1" collapsed="false">
      <c r="A148" s="419"/>
      <c r="B148" s="324"/>
      <c r="C148" s="324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19"/>
      <c r="B149" s="324"/>
      <c r="C149" s="324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19"/>
      <c r="B150" s="324"/>
      <c r="C150" s="324"/>
      <c r="D150" s="324"/>
      <c r="E150" s="324"/>
      <c r="F150" s="324"/>
      <c r="G150" s="324"/>
      <c r="H150" s="324"/>
      <c r="I150" s="324"/>
      <c r="J150" s="324"/>
      <c r="K150" s="324"/>
      <c r="L150" s="324"/>
      <c r="M150" s="324"/>
      <c r="N150" s="324"/>
      <c r="O150" s="324"/>
      <c r="P150" s="324"/>
      <c r="Q150" s="324"/>
      <c r="R150" s="324"/>
      <c r="S150" s="324"/>
      <c r="T150" s="324"/>
      <c r="U150" s="324"/>
    </row>
    <row r="151" customFormat="false" ht="12.75" hidden="false" customHeight="false" outlineLevel="1" collapsed="false">
      <c r="A151" s="421"/>
      <c r="B151" s="324"/>
      <c r="C151" s="324"/>
      <c r="D151" s="324"/>
      <c r="E151" s="324"/>
      <c r="F151" s="324"/>
      <c r="G151" s="324"/>
      <c r="H151" s="324"/>
      <c r="I151" s="324"/>
      <c r="J151" s="324"/>
      <c r="K151" s="324"/>
      <c r="L151" s="324"/>
      <c r="M151" s="324"/>
      <c r="N151" s="324"/>
      <c r="O151" s="324"/>
      <c r="P151" s="324"/>
      <c r="Q151" s="324"/>
      <c r="R151" s="324"/>
      <c r="S151" s="324"/>
      <c r="T151" s="324"/>
      <c r="U151" s="324"/>
    </row>
    <row r="152" customFormat="false" ht="12.75" hidden="false" customHeight="false" outlineLevel="1" collapsed="false">
      <c r="A152" s="421"/>
      <c r="B152" s="324"/>
      <c r="C152" s="324"/>
      <c r="D152" s="324"/>
      <c r="E152" s="324"/>
      <c r="F152" s="324"/>
      <c r="G152" s="324"/>
      <c r="H152" s="324"/>
      <c r="I152" s="324"/>
      <c r="J152" s="324"/>
      <c r="K152" s="324"/>
      <c r="L152" s="324"/>
      <c r="M152" s="324"/>
      <c r="N152" s="324"/>
      <c r="O152" s="324"/>
      <c r="P152" s="324"/>
      <c r="Q152" s="324"/>
      <c r="R152" s="324"/>
      <c r="S152" s="324"/>
      <c r="T152" s="324"/>
      <c r="U152" s="324"/>
    </row>
    <row r="153" customFormat="false" ht="12.75" hidden="false" customHeight="false" outlineLevel="1" collapsed="false">
      <c r="A153" s="421"/>
      <c r="B153" s="324"/>
      <c r="C153" s="324"/>
      <c r="D153" s="324"/>
      <c r="E153" s="324"/>
      <c r="F153" s="324"/>
      <c r="G153" s="324"/>
      <c r="H153" s="324"/>
      <c r="I153" s="324"/>
      <c r="J153" s="324"/>
      <c r="K153" s="324"/>
      <c r="L153" s="324"/>
      <c r="M153" s="324"/>
      <c r="N153" s="324"/>
      <c r="O153" s="324"/>
      <c r="P153" s="324"/>
      <c r="Q153" s="324"/>
      <c r="R153" s="324"/>
      <c r="S153" s="324"/>
      <c r="T153" s="324"/>
      <c r="U153" s="324"/>
    </row>
    <row r="154" customFormat="false" ht="12.75" hidden="false" customHeight="false" outlineLevel="1" collapsed="false">
      <c r="A154" s="324"/>
      <c r="B154" s="324"/>
      <c r="C154" s="324"/>
      <c r="D154" s="324"/>
      <c r="E154" s="324"/>
      <c r="F154" s="324"/>
      <c r="G154" s="324"/>
      <c r="H154" s="324"/>
      <c r="I154" s="324"/>
      <c r="J154" s="324"/>
      <c r="K154" s="324"/>
      <c r="L154" s="324"/>
      <c r="M154" s="324"/>
      <c r="N154" s="324"/>
      <c r="O154" s="324"/>
      <c r="P154" s="324"/>
      <c r="Q154" s="324"/>
      <c r="R154" s="324"/>
      <c r="S154" s="324"/>
      <c r="T154" s="324"/>
      <c r="U154" s="324"/>
    </row>
    <row r="155" customFormat="false" ht="12.75" hidden="false" customHeight="false" outlineLevel="1" collapsed="false">
      <c r="A155" s="142"/>
      <c r="B155" s="324"/>
      <c r="C155" s="324"/>
      <c r="D155" s="324"/>
      <c r="E155" s="324"/>
      <c r="F155" s="324"/>
      <c r="G155" s="324"/>
      <c r="H155" s="324"/>
      <c r="I155" s="324"/>
      <c r="J155" s="324"/>
      <c r="K155" s="324"/>
      <c r="L155" s="324"/>
      <c r="M155" s="324"/>
      <c r="N155" s="324"/>
      <c r="O155" s="324"/>
      <c r="P155" s="324"/>
      <c r="Q155" s="324"/>
      <c r="R155" s="324"/>
      <c r="S155" s="324"/>
      <c r="T155" s="324"/>
      <c r="U155" s="324"/>
    </row>
    <row r="156" customFormat="false" ht="12.75" hidden="false" customHeight="false" outlineLevel="1" collapsed="false">
      <c r="A156" s="142"/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4"/>
      <c r="O156" s="324"/>
      <c r="P156" s="324"/>
      <c r="Q156" s="324"/>
      <c r="R156" s="324"/>
      <c r="S156" s="324"/>
      <c r="T156" s="324"/>
      <c r="U156" s="324"/>
    </row>
    <row r="157" customFormat="false" ht="12.75" hidden="false" customHeight="false" outlineLevel="1" collapsed="false">
      <c r="A157" s="142"/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/>
      <c r="O157" s="324"/>
      <c r="P157" s="324"/>
      <c r="Q157" s="324"/>
      <c r="R157" s="324"/>
      <c r="S157" s="324"/>
      <c r="T157" s="324"/>
      <c r="U157" s="324"/>
    </row>
    <row r="158" customFormat="false" ht="18.75" hidden="false" customHeight="false" outlineLevel="1" collapsed="false">
      <c r="A158" s="437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</row>
    <row r="159" customFormat="false" ht="12.75" hidden="false" customHeight="false" outlineLevel="1" collapsed="false">
      <c r="A159" s="376"/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</row>
    <row r="160" customFormat="false" ht="12.75" hidden="false" customHeight="false" outlineLevel="1" collapsed="false">
      <c r="A160" s="376"/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/>
      <c r="O160" s="324"/>
      <c r="P160" s="324"/>
      <c r="Q160" s="324"/>
      <c r="R160" s="324"/>
      <c r="S160" s="324"/>
      <c r="T160" s="324"/>
      <c r="U160" s="324"/>
    </row>
    <row r="161" customFormat="false" ht="12.75" hidden="false" customHeight="false" outlineLevel="1" collapsed="false">
      <c r="A161" s="142"/>
      <c r="B161" s="324"/>
      <c r="C161" s="324"/>
      <c r="D161" s="324"/>
      <c r="E161" s="324"/>
      <c r="F161" s="324"/>
      <c r="G161" s="324"/>
      <c r="H161" s="324"/>
      <c r="I161" s="324"/>
      <c r="J161" s="324"/>
      <c r="K161" s="324"/>
      <c r="L161" s="324"/>
      <c r="M161" s="324"/>
      <c r="N161" s="324"/>
      <c r="O161" s="324"/>
      <c r="P161" s="324"/>
      <c r="Q161" s="324"/>
      <c r="R161" s="324"/>
      <c r="S161" s="324"/>
      <c r="T161" s="324"/>
      <c r="U161" s="324"/>
    </row>
    <row r="162" customFormat="false" ht="12.75" hidden="false" customHeight="false" outlineLevel="1" collapsed="false">
      <c r="A162" s="142"/>
      <c r="B162" s="324"/>
      <c r="C162" s="324"/>
      <c r="D162" s="324"/>
      <c r="E162" s="324"/>
      <c r="F162" s="324"/>
      <c r="G162" s="324"/>
      <c r="H162" s="324"/>
      <c r="I162" s="324"/>
      <c r="J162" s="324"/>
      <c r="K162" s="324"/>
      <c r="L162" s="324"/>
      <c r="M162" s="324"/>
      <c r="N162" s="324"/>
      <c r="O162" s="324"/>
      <c r="P162" s="324"/>
      <c r="Q162" s="324"/>
      <c r="R162" s="324"/>
      <c r="S162" s="324"/>
      <c r="T162" s="324"/>
      <c r="U162" s="324"/>
    </row>
    <row r="163" customFormat="false" ht="12.75" hidden="false" customHeight="false" outlineLevel="1" collapsed="false">
      <c r="A163" s="227"/>
      <c r="B163" s="226"/>
      <c r="C163" s="226"/>
      <c r="D163" s="226"/>
      <c r="E163" s="226"/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</row>
    <row r="164" customFormat="false" ht="12.75" hidden="false" customHeight="false" outlineLevel="1" collapsed="false">
      <c r="A164" s="419"/>
      <c r="B164" s="324"/>
      <c r="C164" s="32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39"/>
      <c r="B165" s="324"/>
      <c r="C165" s="32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39"/>
      <c r="B166" s="324"/>
      <c r="C166" s="32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36"/>
      <c r="B167" s="324"/>
      <c r="C167" s="32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24"/>
      <c r="B168" s="324"/>
      <c r="C168" s="32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419"/>
      <c r="B169" s="324"/>
      <c r="C169" s="32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39"/>
      <c r="B170" s="324"/>
      <c r="C170" s="32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39"/>
      <c r="B171" s="324"/>
      <c r="C171" s="32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39"/>
      <c r="B172" s="324"/>
      <c r="C172" s="32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39"/>
      <c r="B173" s="324"/>
      <c r="C173" s="32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24"/>
      <c r="B174" s="324"/>
      <c r="C174" s="32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419"/>
      <c r="B175" s="324"/>
      <c r="C175" s="32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24"/>
      <c r="B176" s="324"/>
      <c r="C176" s="32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419"/>
      <c r="B177" s="324"/>
      <c r="C177" s="32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39"/>
      <c r="B178" s="324"/>
      <c r="C178" s="32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419"/>
      <c r="B179" s="324"/>
      <c r="C179" s="32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436"/>
      <c r="B180" s="324"/>
      <c r="C180" s="32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39"/>
      <c r="B181" s="324"/>
      <c r="C181" s="32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36"/>
      <c r="B182" s="324"/>
      <c r="C182" s="32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339"/>
      <c r="B183" s="324"/>
      <c r="C183" s="32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36"/>
      <c r="B184" s="324"/>
      <c r="C184" s="32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339"/>
      <c r="B185" s="324"/>
      <c r="C185" s="32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339"/>
      <c r="B186" s="324"/>
      <c r="C186" s="32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39"/>
      <c r="B187" s="324"/>
      <c r="C187" s="324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39"/>
      <c r="B188" s="324"/>
      <c r="C188" s="324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39"/>
      <c r="B189" s="324"/>
      <c r="C189" s="324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339"/>
      <c r="B190" s="324"/>
      <c r="C190" s="324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19"/>
      <c r="B191" s="324"/>
      <c r="C191" s="324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18"/>
      <c r="B192" s="324"/>
      <c r="C192" s="324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339"/>
      <c r="B193" s="324"/>
      <c r="C193" s="324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36"/>
      <c r="B194" s="324"/>
      <c r="C194" s="324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36"/>
      <c r="B195" s="324"/>
      <c r="C195" s="324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339"/>
      <c r="B196" s="324"/>
      <c r="C196" s="324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339"/>
      <c r="B197" s="324"/>
      <c r="C197" s="324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336"/>
      <c r="B198" s="324"/>
      <c r="C198" s="324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</row>
    <row r="199" customFormat="false" ht="12.75" hidden="false" customHeight="false" outlineLevel="1" collapsed="false">
      <c r="A199" s="419"/>
      <c r="B199" s="324"/>
      <c r="C199" s="324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</row>
    <row r="200" customFormat="false" ht="12.75" hidden="false" customHeight="false" outlineLevel="1" collapsed="false">
      <c r="A200" s="419"/>
      <c r="B200" s="324"/>
      <c r="C200" s="324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</row>
    <row r="201" customFormat="false" ht="12.75" hidden="false" customHeight="false" outlineLevel="1" collapsed="false">
      <c r="A201" s="419"/>
      <c r="B201" s="324"/>
      <c r="C201" s="324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</row>
    <row r="202" customFormat="false" ht="12.75" hidden="false" customHeight="false" outlineLevel="1" collapsed="false">
      <c r="A202" s="419"/>
      <c r="B202" s="324"/>
      <c r="C202" s="324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</row>
    <row r="203" customFormat="false" ht="12.75" hidden="false" customHeight="false" outlineLevel="1" collapsed="false">
      <c r="A203" s="419"/>
      <c r="B203" s="324"/>
      <c r="C203" s="324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</row>
    <row r="204" customFormat="false" ht="12.75" hidden="false" customHeight="false" outlineLevel="1" collapsed="false">
      <c r="A204" s="419"/>
      <c r="B204" s="324"/>
      <c r="C204" s="324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</row>
    <row r="205" customFormat="false" ht="12.75" hidden="false" customHeight="false" outlineLevel="1" collapsed="false">
      <c r="A205" s="419"/>
      <c r="B205" s="324"/>
      <c r="C205" s="324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</row>
    <row r="206" customFormat="false" ht="12.75" hidden="false" customHeight="false" outlineLevel="1" collapsed="false">
      <c r="A206" s="142"/>
      <c r="B206" s="324"/>
      <c r="C206" s="324"/>
      <c r="D206" s="324"/>
      <c r="E206" s="324"/>
      <c r="F206" s="324"/>
      <c r="G206" s="324"/>
      <c r="H206" s="324"/>
      <c r="I206" s="324"/>
      <c r="J206" s="324"/>
      <c r="K206" s="324"/>
      <c r="L206" s="324"/>
      <c r="M206" s="324"/>
      <c r="N206" s="324"/>
      <c r="O206" s="324"/>
      <c r="P206" s="324"/>
      <c r="Q206" s="324"/>
      <c r="R206" s="324"/>
      <c r="S206" s="324"/>
      <c r="T206" s="324"/>
      <c r="U206" s="324"/>
    </row>
    <row r="207" customFormat="false" ht="12.75" hidden="false" customHeight="false" outlineLevel="1" collapsed="false">
      <c r="A207" s="142"/>
      <c r="B207" s="324"/>
      <c r="C207" s="324"/>
      <c r="D207" s="324"/>
      <c r="E207" s="324"/>
      <c r="F207" s="324"/>
      <c r="G207" s="324"/>
      <c r="H207" s="324"/>
      <c r="I207" s="324"/>
      <c r="J207" s="324"/>
      <c r="K207" s="324"/>
      <c r="L207" s="324"/>
      <c r="M207" s="324"/>
      <c r="N207" s="324"/>
      <c r="O207" s="324"/>
      <c r="P207" s="324"/>
      <c r="Q207" s="324"/>
      <c r="R207" s="324"/>
      <c r="S207" s="324"/>
      <c r="T207" s="324"/>
      <c r="U207" s="324"/>
    </row>
    <row r="208" customFormat="false" ht="12.75" hidden="false" customHeight="false" outlineLevel="1" collapsed="false">
      <c r="A208" s="142"/>
      <c r="B208" s="142"/>
      <c r="C208" s="142"/>
      <c r="D208" s="324"/>
      <c r="E208" s="324"/>
      <c r="F208" s="324"/>
      <c r="G208" s="324"/>
      <c r="H208" s="324"/>
      <c r="I208" s="324"/>
      <c r="J208" s="324"/>
      <c r="K208" s="324"/>
      <c r="L208" s="324"/>
      <c r="M208" s="324"/>
      <c r="N208" s="324"/>
      <c r="O208" s="324"/>
      <c r="P208" s="324"/>
      <c r="Q208" s="324"/>
      <c r="R208" s="324"/>
      <c r="S208" s="324"/>
      <c r="T208" s="324"/>
      <c r="U208" s="324"/>
    </row>
    <row r="209" customFormat="false" ht="18.75" hidden="false" customHeight="false" outlineLevel="1" collapsed="false">
      <c r="A209" s="438"/>
      <c r="B209" s="142"/>
      <c r="C209" s="142"/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</row>
    <row r="210" customFormat="false" ht="12.75" hidden="false" customHeight="false" outlineLevel="1" collapsed="false">
      <c r="A210" s="376"/>
      <c r="B210" s="142"/>
      <c r="C210" s="142"/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</row>
    <row r="211" customFormat="false" ht="12.75" hidden="false" customHeight="false" outlineLevel="1" collapsed="false">
      <c r="A211" s="376"/>
      <c r="B211" s="142"/>
      <c r="C211" s="142"/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</row>
    <row r="212" customFormat="false" ht="12.75" hidden="false" customHeight="false" outlineLevel="1" collapsed="false">
      <c r="A212" s="142"/>
      <c r="B212" s="142"/>
      <c r="C212" s="142"/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</row>
    <row r="213" customFormat="false" ht="12.75" hidden="false" customHeight="false" outlineLevel="1" collapsed="false">
      <c r="A213" s="227"/>
      <c r="B213" s="226"/>
      <c r="C213" s="226"/>
      <c r="D213" s="226"/>
      <c r="E213" s="226"/>
      <c r="F213" s="226"/>
      <c r="G213" s="226"/>
      <c r="H213" s="226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</row>
    <row r="214" customFormat="false" ht="12.75" hidden="false" customHeight="false" outlineLevel="1" collapsed="false">
      <c r="A214" s="376"/>
      <c r="B214" s="142"/>
      <c r="C214" s="142"/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</row>
    <row r="215" customFormat="false" ht="12.75" hidden="false" customHeight="false" outlineLevel="1" collapsed="false">
      <c r="A215" s="188"/>
      <c r="B215" s="439"/>
      <c r="C215" s="439"/>
      <c r="D215" s="439"/>
      <c r="E215" s="439"/>
      <c r="F215" s="439"/>
      <c r="G215" s="439"/>
      <c r="H215" s="439"/>
      <c r="I215" s="142"/>
      <c r="J215" s="439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</row>
    <row r="216" customFormat="false" ht="12.75" hidden="false" customHeight="false" outlineLevel="1" collapsed="false">
      <c r="A216" s="188"/>
      <c r="B216" s="439"/>
      <c r="C216" s="439"/>
      <c r="D216" s="439"/>
      <c r="E216" s="439"/>
      <c r="F216" s="439"/>
      <c r="G216" s="439"/>
      <c r="H216" s="439"/>
      <c r="I216" s="142"/>
      <c r="J216" s="439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</row>
    <row r="217" customFormat="false" ht="12.75" hidden="false" customHeight="false" outlineLevel="1" collapsed="false">
      <c r="A217" s="188"/>
      <c r="B217" s="439"/>
      <c r="C217" s="439"/>
      <c r="D217" s="439"/>
      <c r="E217" s="439"/>
      <c r="F217" s="439"/>
      <c r="G217" s="439"/>
      <c r="H217" s="439"/>
      <c r="I217" s="142"/>
      <c r="J217" s="439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</row>
    <row r="218" customFormat="false" ht="12.75" hidden="false" customHeight="false" outlineLevel="1" collapsed="false">
      <c r="A218" s="188"/>
      <c r="B218" s="439"/>
      <c r="C218" s="439"/>
      <c r="D218" s="439"/>
      <c r="E218" s="439"/>
      <c r="F218" s="439"/>
      <c r="G218" s="439"/>
      <c r="H218" s="439"/>
      <c r="I218" s="142"/>
      <c r="J218" s="439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</row>
    <row r="219" customFormat="false" ht="12.75" hidden="false" customHeight="false" outlineLevel="1" collapsed="false">
      <c r="A219" s="188"/>
      <c r="B219" s="439"/>
      <c r="C219" s="439"/>
      <c r="D219" s="439"/>
      <c r="E219" s="439"/>
      <c r="F219" s="439"/>
      <c r="G219" s="439"/>
      <c r="H219" s="439"/>
      <c r="I219" s="142"/>
      <c r="J219" s="439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</row>
    <row r="220" customFormat="false" ht="12.75" hidden="false" customHeight="false" outlineLevel="1" collapsed="false">
      <c r="A220" s="142"/>
      <c r="B220" s="439"/>
      <c r="C220" s="439"/>
      <c r="D220" s="439"/>
      <c r="E220" s="439"/>
      <c r="F220" s="439"/>
      <c r="G220" s="439"/>
      <c r="H220" s="439"/>
      <c r="I220" s="142"/>
      <c r="J220" s="439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</row>
    <row r="221" customFormat="false" ht="12.75" hidden="false" customHeight="false" outlineLevel="1" collapsed="false">
      <c r="A221" s="376"/>
      <c r="B221" s="439"/>
      <c r="C221" s="439"/>
      <c r="D221" s="439"/>
      <c r="E221" s="439"/>
      <c r="F221" s="439"/>
      <c r="G221" s="439"/>
      <c r="H221" s="439"/>
      <c r="I221" s="142"/>
      <c r="J221" s="439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</row>
    <row r="222" customFormat="false" ht="12.75" hidden="false" customHeight="false" outlineLevel="1" collapsed="false">
      <c r="A222" s="188"/>
      <c r="B222" s="439"/>
      <c r="C222" s="439"/>
      <c r="D222" s="439"/>
      <c r="E222" s="439"/>
      <c r="F222" s="439"/>
      <c r="G222" s="439"/>
      <c r="H222" s="439"/>
      <c r="I222" s="142"/>
      <c r="J222" s="439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</row>
    <row r="223" customFormat="false" ht="12.75" hidden="false" customHeight="false" outlineLevel="1" collapsed="false">
      <c r="A223" s="188"/>
      <c r="B223" s="439"/>
      <c r="C223" s="439"/>
      <c r="D223" s="439"/>
      <c r="E223" s="439"/>
      <c r="F223" s="439"/>
      <c r="G223" s="439"/>
      <c r="H223" s="439"/>
      <c r="I223" s="142"/>
      <c r="J223" s="439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</row>
    <row r="224" customFormat="false" ht="12.75" hidden="false" customHeight="false" outlineLevel="1" collapsed="false">
      <c r="A224" s="188"/>
      <c r="B224" s="439"/>
      <c r="C224" s="439"/>
      <c r="D224" s="439"/>
      <c r="E224" s="439"/>
      <c r="F224" s="439"/>
      <c r="G224" s="439"/>
      <c r="H224" s="439"/>
      <c r="I224" s="142"/>
      <c r="J224" s="439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</row>
    <row r="225" customFormat="false" ht="12.75" hidden="false" customHeight="false" outlineLevel="1" collapsed="false">
      <c r="A225" s="188"/>
      <c r="B225" s="439"/>
      <c r="C225" s="439"/>
      <c r="D225" s="439"/>
      <c r="E225" s="439"/>
      <c r="F225" s="439"/>
      <c r="G225" s="439"/>
      <c r="H225" s="439"/>
      <c r="I225" s="142"/>
      <c r="J225" s="439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</row>
    <row r="226" customFormat="false" ht="12.75" hidden="false" customHeight="false" outlineLevel="1" collapsed="false">
      <c r="A226" s="188"/>
      <c r="B226" s="439"/>
      <c r="C226" s="439"/>
      <c r="D226" s="439"/>
      <c r="E226" s="439"/>
      <c r="F226" s="439"/>
      <c r="G226" s="439"/>
      <c r="H226" s="439"/>
      <c r="I226" s="142"/>
      <c r="J226" s="439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</row>
    <row r="227" customFormat="false" ht="12.75" hidden="false" customHeight="false" outlineLevel="1" collapsed="false">
      <c r="A227" s="188"/>
      <c r="B227" s="439"/>
      <c r="C227" s="439"/>
      <c r="D227" s="439"/>
      <c r="E227" s="439"/>
      <c r="F227" s="439"/>
      <c r="G227" s="439"/>
      <c r="H227" s="439"/>
      <c r="I227" s="142"/>
      <c r="J227" s="439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</row>
    <row r="228" customFormat="false" ht="12.75" hidden="false" customHeight="false" outlineLevel="1" collapsed="false">
      <c r="A228" s="188"/>
      <c r="B228" s="439"/>
      <c r="C228" s="439"/>
      <c r="D228" s="439"/>
      <c r="E228" s="439"/>
      <c r="F228" s="439"/>
      <c r="G228" s="439"/>
      <c r="H228" s="439"/>
      <c r="I228" s="142"/>
      <c r="J228" s="439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</row>
    <row r="229" customFormat="false" ht="12.75" hidden="false" customHeight="false" outlineLevel="1" collapsed="false">
      <c r="A229" s="188"/>
      <c r="B229" s="439"/>
      <c r="C229" s="439"/>
      <c r="D229" s="439"/>
      <c r="E229" s="439"/>
      <c r="F229" s="439"/>
      <c r="G229" s="439"/>
      <c r="H229" s="439"/>
      <c r="I229" s="142"/>
      <c r="J229" s="439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</row>
    <row r="230" customFormat="false" ht="12.75" hidden="false" customHeight="false" outlineLevel="1" collapsed="false">
      <c r="A230" s="188"/>
      <c r="B230" s="439"/>
      <c r="C230" s="439"/>
      <c r="D230" s="439"/>
      <c r="E230" s="439"/>
      <c r="F230" s="439"/>
      <c r="G230" s="439"/>
      <c r="H230" s="439"/>
      <c r="I230" s="142"/>
      <c r="J230" s="439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</row>
    <row r="231" customFormat="false" ht="12.75" hidden="false" customHeight="false" outlineLevel="1" collapsed="false">
      <c r="A231" s="188"/>
      <c r="B231" s="439"/>
      <c r="C231" s="439"/>
      <c r="D231" s="439"/>
      <c r="E231" s="439"/>
      <c r="F231" s="439"/>
      <c r="G231" s="439"/>
      <c r="H231" s="439"/>
      <c r="I231" s="142"/>
      <c r="J231" s="439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</row>
    <row r="232" customFormat="false" ht="12.75" hidden="false" customHeight="false" outlineLevel="1" collapsed="false">
      <c r="A232" s="188"/>
      <c r="B232" s="439"/>
      <c r="C232" s="439"/>
      <c r="D232" s="439"/>
      <c r="E232" s="439"/>
      <c r="F232" s="439"/>
      <c r="G232" s="439"/>
      <c r="H232" s="439"/>
      <c r="I232" s="142"/>
      <c r="J232" s="439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</row>
    <row r="233" customFormat="false" ht="12.75" hidden="false" customHeight="false" outlineLevel="1" collapsed="false">
      <c r="A233" s="376"/>
      <c r="B233" s="439"/>
      <c r="C233" s="439"/>
      <c r="D233" s="439"/>
      <c r="E233" s="439"/>
      <c r="F233" s="439"/>
      <c r="G233" s="439"/>
      <c r="H233" s="439"/>
      <c r="I233" s="142"/>
      <c r="J233" s="439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</row>
    <row r="234" customFormat="false" ht="12.75" hidden="false" customHeight="false" outlineLevel="1" collapsed="false">
      <c r="A234" s="188"/>
      <c r="B234" s="439"/>
      <c r="C234" s="439"/>
      <c r="D234" s="439"/>
      <c r="E234" s="439"/>
      <c r="F234" s="439"/>
      <c r="G234" s="439"/>
      <c r="H234" s="439"/>
      <c r="I234" s="142"/>
      <c r="J234" s="439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</row>
    <row r="235" customFormat="false" ht="12.75" hidden="false" customHeight="false" outlineLevel="1" collapsed="false">
      <c r="A235" s="188"/>
      <c r="B235" s="439"/>
      <c r="C235" s="439"/>
      <c r="D235" s="439"/>
      <c r="E235" s="439"/>
      <c r="F235" s="439"/>
      <c r="G235" s="439"/>
      <c r="H235" s="439"/>
      <c r="I235" s="142"/>
      <c r="J235" s="439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</row>
    <row r="236" customFormat="false" ht="12.75" hidden="false" customHeight="false" outlineLevel="1" collapsed="false">
      <c r="A236" s="376"/>
      <c r="B236" s="439"/>
      <c r="C236" s="439"/>
      <c r="D236" s="439"/>
      <c r="E236" s="439"/>
      <c r="F236" s="439"/>
      <c r="G236" s="439"/>
      <c r="H236" s="439"/>
      <c r="I236" s="142"/>
      <c r="J236" s="439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</row>
    <row r="237" customFormat="false" ht="12.75" hidden="false" customHeight="false" outlineLevel="1" collapsed="false">
      <c r="A237" s="376"/>
      <c r="B237" s="439"/>
      <c r="C237" s="439"/>
      <c r="D237" s="439"/>
      <c r="E237" s="439"/>
      <c r="F237" s="439"/>
      <c r="G237" s="439"/>
      <c r="H237" s="439"/>
      <c r="I237" s="142"/>
      <c r="J237" s="439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</row>
    <row r="238" customFormat="false" ht="12.75" hidden="false" customHeight="false" outlineLevel="1" collapsed="false">
      <c r="A238" s="142"/>
      <c r="B238" s="439"/>
      <c r="C238" s="439"/>
      <c r="D238" s="439"/>
      <c r="E238" s="439"/>
      <c r="F238" s="439"/>
      <c r="G238" s="439"/>
      <c r="H238" s="439"/>
      <c r="I238" s="142"/>
      <c r="J238" s="439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</row>
    <row r="239" customFormat="false" ht="12.75" hidden="false" customHeight="false" outlineLevel="1" collapsed="false">
      <c r="A239" s="142"/>
      <c r="B239" s="439"/>
      <c r="C239" s="439"/>
      <c r="D239" s="439"/>
      <c r="E239" s="439"/>
      <c r="F239" s="439"/>
      <c r="G239" s="439"/>
      <c r="H239" s="439"/>
      <c r="I239" s="142"/>
      <c r="J239" s="439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</row>
    <row r="240" customFormat="false" ht="12.75" hidden="false" customHeight="false" outlineLevel="1" collapsed="false">
      <c r="A240" s="376"/>
      <c r="B240" s="439"/>
      <c r="C240" s="439"/>
      <c r="D240" s="439"/>
      <c r="E240" s="439"/>
      <c r="F240" s="439"/>
      <c r="G240" s="439"/>
      <c r="H240" s="439"/>
      <c r="I240" s="142"/>
      <c r="J240" s="439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</row>
    <row r="241" customFormat="false" ht="12.75" hidden="false" customHeight="false" outlineLevel="1" collapsed="false">
      <c r="A241" s="188"/>
      <c r="B241" s="439"/>
      <c r="C241" s="439"/>
      <c r="D241" s="439"/>
      <c r="E241" s="439"/>
      <c r="F241" s="439"/>
      <c r="G241" s="439"/>
      <c r="H241" s="439"/>
      <c r="I241" s="142"/>
      <c r="J241" s="439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</row>
    <row r="242" customFormat="false" ht="12.75" hidden="false" customHeight="false" outlineLevel="1" collapsed="false">
      <c r="A242" s="376"/>
      <c r="B242" s="439"/>
      <c r="C242" s="439"/>
      <c r="D242" s="439"/>
      <c r="E242" s="439"/>
      <c r="F242" s="439"/>
      <c r="G242" s="439"/>
      <c r="H242" s="439"/>
      <c r="I242" s="142"/>
      <c r="J242" s="439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</row>
    <row r="243" customFormat="false" ht="12.75" hidden="false" customHeight="false" outlineLevel="1" collapsed="false">
      <c r="A243" s="142"/>
      <c r="B243" s="439"/>
      <c r="C243" s="439"/>
      <c r="D243" s="439"/>
      <c r="E243" s="439"/>
      <c r="F243" s="439"/>
      <c r="G243" s="439"/>
      <c r="H243" s="439"/>
      <c r="I243" s="142"/>
      <c r="J243" s="439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</row>
    <row r="244" customFormat="false" ht="12.75" hidden="false" customHeight="false" outlineLevel="1" collapsed="false">
      <c r="A244" s="376"/>
      <c r="B244" s="439"/>
      <c r="C244" s="439"/>
      <c r="D244" s="439"/>
      <c r="E244" s="439"/>
      <c r="F244" s="439"/>
      <c r="G244" s="439"/>
      <c r="H244" s="439"/>
      <c r="I244" s="142"/>
      <c r="J244" s="439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</row>
    <row r="245" customFormat="false" ht="12.75" hidden="false" customHeight="false" outlineLevel="1" collapsed="false">
      <c r="A245" s="188"/>
      <c r="B245" s="439"/>
      <c r="C245" s="439"/>
      <c r="D245" s="439"/>
      <c r="E245" s="439"/>
      <c r="F245" s="439"/>
      <c r="G245" s="439"/>
      <c r="H245" s="439"/>
      <c r="I245" s="142"/>
      <c r="J245" s="439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</row>
    <row r="246" customFormat="false" ht="12.75" hidden="false" customHeight="false" outlineLevel="1" collapsed="false">
      <c r="A246" s="188"/>
      <c r="B246" s="439"/>
      <c r="C246" s="439"/>
      <c r="D246" s="439"/>
      <c r="E246" s="439"/>
      <c r="F246" s="439"/>
      <c r="G246" s="439"/>
      <c r="H246" s="439"/>
      <c r="I246" s="142"/>
      <c r="J246" s="439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</row>
    <row r="247" customFormat="false" ht="12.75" hidden="false" customHeight="false" outlineLevel="1" collapsed="false">
      <c r="A247" s="188"/>
      <c r="B247" s="439"/>
      <c r="C247" s="439"/>
      <c r="D247" s="439"/>
      <c r="E247" s="439"/>
      <c r="F247" s="439"/>
      <c r="G247" s="439"/>
      <c r="H247" s="439"/>
      <c r="I247" s="142"/>
      <c r="J247" s="439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</row>
    <row r="248" customFormat="false" ht="12.75" hidden="false" customHeight="false" outlineLevel="1" collapsed="false">
      <c r="A248" s="188"/>
      <c r="B248" s="439"/>
      <c r="C248" s="439"/>
      <c r="D248" s="439"/>
      <c r="E248" s="439"/>
      <c r="F248" s="439"/>
      <c r="G248" s="439"/>
      <c r="H248" s="439"/>
      <c r="I248" s="142"/>
      <c r="J248" s="439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</row>
    <row r="249" customFormat="false" ht="12.75" hidden="false" customHeight="false" outlineLevel="1" collapsed="false">
      <c r="A249" s="188"/>
      <c r="B249" s="439"/>
      <c r="C249" s="439"/>
      <c r="D249" s="439"/>
      <c r="E249" s="439"/>
      <c r="F249" s="439"/>
      <c r="G249" s="439"/>
      <c r="H249" s="439"/>
      <c r="I249" s="142"/>
      <c r="J249" s="439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</row>
    <row r="250" customFormat="false" ht="12.75" hidden="false" customHeight="false" outlineLevel="1" collapsed="false">
      <c r="A250" s="188"/>
      <c r="B250" s="439"/>
      <c r="C250" s="439"/>
      <c r="D250" s="439"/>
      <c r="E250" s="439"/>
      <c r="F250" s="439"/>
      <c r="G250" s="439"/>
      <c r="H250" s="439"/>
      <c r="I250" s="142"/>
      <c r="J250" s="439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</row>
    <row r="251" customFormat="false" ht="12.75" hidden="false" customHeight="false" outlineLevel="1" collapsed="false">
      <c r="A251" s="376"/>
      <c r="B251" s="439"/>
      <c r="C251" s="439"/>
      <c r="D251" s="439"/>
      <c r="E251" s="439"/>
      <c r="F251" s="439"/>
      <c r="G251" s="439"/>
      <c r="H251" s="439"/>
      <c r="I251" s="142"/>
      <c r="J251" s="439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</row>
    <row r="252" customFormat="false" ht="12.75" hidden="false" customHeight="false" outlineLevel="1" collapsed="false">
      <c r="A252" s="376"/>
      <c r="B252" s="439"/>
      <c r="C252" s="439"/>
      <c r="D252" s="439"/>
      <c r="E252" s="439"/>
      <c r="F252" s="439"/>
      <c r="G252" s="439"/>
      <c r="H252" s="439"/>
      <c r="I252" s="142"/>
      <c r="J252" s="439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</row>
    <row r="253" customFormat="false" ht="12.75" hidden="false" customHeight="false" outlineLevel="1" collapsed="false">
      <c r="A253" s="142"/>
      <c r="B253" s="439"/>
      <c r="C253" s="439"/>
      <c r="D253" s="439"/>
      <c r="E253" s="439"/>
      <c r="F253" s="439"/>
      <c r="G253" s="439"/>
      <c r="H253" s="439"/>
      <c r="I253" s="142"/>
      <c r="J253" s="439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</row>
    <row r="254" customFormat="false" ht="12.75" hidden="false" customHeight="false" outlineLevel="1" collapsed="false">
      <c r="A254" s="376"/>
      <c r="B254" s="439"/>
      <c r="C254" s="439"/>
      <c r="D254" s="439"/>
      <c r="E254" s="439"/>
      <c r="F254" s="439"/>
      <c r="G254" s="439"/>
      <c r="H254" s="439"/>
      <c r="I254" s="142"/>
      <c r="J254" s="439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</row>
    <row r="255" customFormat="false" ht="12.75" hidden="false" customHeight="false" outlineLevel="1" collapsed="false">
      <c r="A255" s="376"/>
      <c r="B255" s="439"/>
      <c r="C255" s="439"/>
      <c r="D255" s="439"/>
      <c r="E255" s="439"/>
      <c r="F255" s="439"/>
      <c r="G255" s="439"/>
      <c r="H255" s="439"/>
      <c r="I255" s="142"/>
      <c r="J255" s="439"/>
      <c r="K255" s="142"/>
      <c r="L255" s="142"/>
      <c r="M255" s="142"/>
      <c r="N255" s="142"/>
      <c r="O255" s="142"/>
      <c r="P255" s="142"/>
      <c r="Q255" s="142"/>
      <c r="R255" s="142"/>
      <c r="S255" s="142"/>
      <c r="T255" s="142"/>
      <c r="U255" s="142"/>
    </row>
    <row r="256" customFormat="false" ht="12.75" hidden="false" customHeight="false" outlineLevel="1" collapsed="false">
      <c r="A256" s="142"/>
      <c r="B256" s="142"/>
      <c r="C256" s="142"/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</row>
    <row r="257" customFormat="false" ht="12.75" hidden="false" customHeight="false" outlineLevel="1" collapsed="false">
      <c r="A257" s="376"/>
      <c r="B257" s="142"/>
      <c r="C257" s="26"/>
      <c r="D257" s="26"/>
      <c r="E257" s="26"/>
      <c r="F257" s="26"/>
      <c r="G257" s="26"/>
      <c r="H257" s="26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</row>
    <row r="258" customFormat="false" ht="12.75" hidden="false" customHeight="false" outlineLevel="1" collapsed="false">
      <c r="A258" s="376"/>
      <c r="B258" s="142"/>
      <c r="C258" s="26"/>
      <c r="D258" s="26"/>
      <c r="E258" s="26"/>
      <c r="F258" s="26"/>
      <c r="G258" s="26"/>
      <c r="H258" s="26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</row>
    <row r="259" customFormat="false" ht="12.75" hidden="false" customHeight="false" outlineLevel="1" collapsed="false">
      <c r="A259" s="376"/>
      <c r="B259" s="142"/>
      <c r="C259" s="26"/>
      <c r="D259" s="26"/>
      <c r="E259" s="26"/>
      <c r="F259" s="26"/>
      <c r="G259" s="26"/>
      <c r="H259" s="26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</row>
    <row r="260" customFormat="false" ht="12.75" hidden="false" customHeight="false" outlineLevel="1" collapsed="false">
      <c r="A260" s="376"/>
      <c r="B260" s="142"/>
      <c r="C260" s="26"/>
      <c r="D260" s="26"/>
      <c r="E260" s="26"/>
      <c r="F260" s="26"/>
      <c r="G260" s="26"/>
      <c r="H260" s="26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</row>
    <row r="261" customFormat="false" ht="12.75" hidden="false" customHeight="false" outlineLevel="1" collapsed="false">
      <c r="A261" s="142"/>
      <c r="B261" s="142"/>
      <c r="C261" s="142"/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</row>
    <row r="262" customFormat="false" ht="18.75" hidden="false" customHeight="false" outlineLevel="1" collapsed="false">
      <c r="A262" s="437"/>
      <c r="B262" s="142"/>
      <c r="C262" s="142"/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</row>
    <row r="263" customFormat="false" ht="12.75" hidden="false" customHeight="false" outlineLevel="1" collapsed="false">
      <c r="A263" s="376"/>
      <c r="B263" s="142"/>
      <c r="C263" s="142"/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</row>
    <row r="264" customFormat="false" ht="12.75" hidden="false" customHeight="false" outlineLevel="1" collapsed="false">
      <c r="A264" s="142"/>
      <c r="B264" s="142"/>
      <c r="C264" s="142"/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</row>
    <row r="265" customFormat="false" ht="12.75" hidden="false" customHeight="false" outlineLevel="1" collapsed="false">
      <c r="A265" s="142"/>
      <c r="B265" s="142"/>
      <c r="C265" s="142"/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</row>
    <row r="266" customFormat="false" ht="12.75" hidden="false" customHeight="false" outlineLevel="1" collapsed="false">
      <c r="A266" s="440"/>
      <c r="B266" s="441"/>
      <c r="C266" s="441"/>
      <c r="D266" s="441"/>
      <c r="E266" s="441"/>
      <c r="F266" s="441"/>
      <c r="G266" s="441"/>
      <c r="H266" s="441"/>
      <c r="I266" s="441"/>
      <c r="J266" s="441"/>
      <c r="K266" s="441"/>
      <c r="L266" s="441"/>
      <c r="M266" s="441"/>
      <c r="N266" s="441"/>
      <c r="O266" s="441"/>
      <c r="P266" s="441"/>
      <c r="Q266" s="441"/>
      <c r="R266" s="441"/>
      <c r="S266" s="441"/>
      <c r="T266" s="441"/>
      <c r="U266" s="441"/>
      <c r="V266" s="441"/>
      <c r="W266" s="441"/>
      <c r="X266" s="441"/>
      <c r="Y266" s="441"/>
      <c r="Z266" s="441"/>
      <c r="AA266" s="441"/>
      <c r="AB266" s="441"/>
      <c r="AC266" s="441"/>
      <c r="AD266" s="441"/>
      <c r="AE266" s="441"/>
      <c r="AF266" s="441"/>
      <c r="AG266" s="441"/>
      <c r="AH266" s="441"/>
      <c r="AI266" s="441"/>
      <c r="AJ266" s="441"/>
      <c r="AK266" s="441"/>
      <c r="AL266" s="441"/>
      <c r="AM266" s="441"/>
      <c r="AN266" s="441"/>
      <c r="AO266" s="441"/>
      <c r="AP266" s="441"/>
      <c r="AQ266" s="441"/>
      <c r="AR266" s="441"/>
      <c r="AS266" s="441"/>
      <c r="AT266" s="441"/>
      <c r="AU266" s="441"/>
      <c r="AV266" s="441"/>
      <c r="AW266" s="441"/>
      <c r="AX266" s="441"/>
      <c r="AY266" s="441"/>
      <c r="AZ266" s="441"/>
      <c r="BA266" s="441"/>
      <c r="BB266" s="441"/>
      <c r="BC266" s="441"/>
      <c r="BD266" s="441"/>
      <c r="BE266" s="441"/>
      <c r="BF266" s="441"/>
      <c r="BG266" s="441"/>
      <c r="BH266" s="441"/>
      <c r="BI266" s="441"/>
      <c r="BJ266" s="441"/>
      <c r="BK266" s="441"/>
      <c r="BL266" s="441"/>
      <c r="BM266" s="441"/>
      <c r="BN266" s="441"/>
      <c r="BO266" s="441"/>
      <c r="BP266" s="441"/>
      <c r="BQ266" s="441"/>
      <c r="BR266" s="441"/>
      <c r="BS266" s="441"/>
      <c r="BT266" s="441"/>
      <c r="BU266" s="441"/>
      <c r="BV266" s="441"/>
      <c r="BW266" s="441"/>
      <c r="BX266" s="441"/>
      <c r="BY266" s="441"/>
      <c r="BZ266" s="441"/>
      <c r="CA266" s="441"/>
      <c r="CB266" s="441"/>
      <c r="CC266" s="441"/>
      <c r="CD266" s="441"/>
      <c r="CE266" s="441"/>
      <c r="CF266" s="441"/>
      <c r="CG266" s="441"/>
      <c r="CH266" s="441"/>
      <c r="CI266" s="441"/>
      <c r="CJ266" s="441"/>
      <c r="CK266" s="441"/>
      <c r="CL266" s="441"/>
      <c r="CM266" s="441"/>
      <c r="CN266" s="441"/>
      <c r="CO266" s="441"/>
      <c r="CP266" s="441"/>
      <c r="CQ266" s="441"/>
      <c r="CR266" s="441"/>
      <c r="CS266" s="441"/>
      <c r="CT266" s="441"/>
      <c r="CU266" s="441"/>
      <c r="CV266" s="441"/>
      <c r="CW266" s="441"/>
      <c r="CX266" s="441"/>
      <c r="CY266" s="441"/>
      <c r="CZ266" s="441"/>
      <c r="DA266" s="441"/>
      <c r="DB266" s="441"/>
      <c r="DC266" s="441"/>
      <c r="DD266" s="441"/>
      <c r="DE266" s="441"/>
      <c r="DF266" s="441"/>
      <c r="DG266" s="441"/>
      <c r="DH266" s="441"/>
      <c r="DI266" s="441"/>
      <c r="DJ266" s="441"/>
      <c r="DK266" s="441"/>
      <c r="DL266" s="441"/>
      <c r="DM266" s="441"/>
      <c r="DN266" s="441"/>
      <c r="DO266" s="441"/>
      <c r="DP266" s="441"/>
      <c r="DQ266" s="441"/>
      <c r="DR266" s="441"/>
      <c r="DS266" s="441"/>
      <c r="DT266" s="441"/>
      <c r="DU266" s="441"/>
      <c r="DV266" s="441"/>
      <c r="DW266" s="441"/>
      <c r="DX266" s="441"/>
      <c r="DY266" s="441"/>
      <c r="DZ266" s="441"/>
      <c r="EA266" s="441"/>
      <c r="EB266" s="441"/>
      <c r="EC266" s="441"/>
      <c r="ED266" s="441"/>
      <c r="EE266" s="441"/>
      <c r="EF266" s="441"/>
      <c r="EG266" s="441"/>
      <c r="EH266" s="441"/>
      <c r="EI266" s="441"/>
      <c r="EJ266" s="441"/>
      <c r="EK266" s="441"/>
      <c r="EL266" s="441"/>
      <c r="EM266" s="441"/>
      <c r="EN266" s="441"/>
      <c r="EO266" s="441"/>
      <c r="EP266" s="441"/>
      <c r="EQ266" s="441"/>
      <c r="ER266" s="441"/>
      <c r="ES266" s="441"/>
      <c r="ET266" s="441"/>
      <c r="EU266" s="441"/>
      <c r="EV266" s="441"/>
      <c r="EW266" s="441"/>
      <c r="EX266" s="441"/>
      <c r="EY266" s="441"/>
      <c r="EZ266" s="441"/>
      <c r="FA266" s="441"/>
      <c r="FB266" s="441"/>
      <c r="FC266" s="441"/>
      <c r="FD266" s="441"/>
      <c r="FE266" s="441"/>
      <c r="FF266" s="441"/>
      <c r="FG266" s="441"/>
      <c r="FH266" s="441"/>
      <c r="FI266" s="441"/>
      <c r="FJ266" s="441"/>
      <c r="FK266" s="441"/>
      <c r="FL266" s="441"/>
      <c r="FM266" s="441"/>
      <c r="FN266" s="441"/>
      <c r="FO266" s="441"/>
      <c r="FP266" s="441"/>
      <c r="FQ266" s="441"/>
      <c r="FR266" s="441"/>
      <c r="FS266" s="441"/>
      <c r="FT266" s="441"/>
      <c r="FU266" s="441"/>
      <c r="FV266" s="441"/>
      <c r="FW266" s="441"/>
      <c r="FX266" s="441"/>
      <c r="FY266" s="441"/>
      <c r="FZ266" s="441"/>
      <c r="GA266" s="441"/>
      <c r="GB266" s="441"/>
      <c r="GC266" s="441"/>
      <c r="GD266" s="441"/>
      <c r="GE266" s="441"/>
      <c r="GF266" s="441"/>
      <c r="GG266" s="441"/>
      <c r="GH266" s="441"/>
      <c r="GI266" s="441"/>
      <c r="GJ266" s="441"/>
      <c r="GK266" s="441"/>
      <c r="GL266" s="441"/>
      <c r="GM266" s="441"/>
      <c r="GN266" s="441"/>
      <c r="GO266" s="441"/>
      <c r="GP266" s="441"/>
      <c r="GQ266" s="441"/>
      <c r="GR266" s="441"/>
      <c r="GS266" s="441"/>
      <c r="GT266" s="441"/>
      <c r="GU266" s="441"/>
      <c r="GV266" s="441"/>
      <c r="GW266" s="441"/>
      <c r="GX266" s="441"/>
      <c r="GY266" s="441"/>
      <c r="GZ266" s="441"/>
      <c r="HA266" s="441"/>
      <c r="HB266" s="441"/>
      <c r="HC266" s="441"/>
      <c r="HD266" s="441"/>
      <c r="HE266" s="441"/>
      <c r="HF266" s="441"/>
      <c r="HG266" s="441"/>
      <c r="HH266" s="441"/>
      <c r="HI266" s="441"/>
      <c r="HJ266" s="441"/>
      <c r="HK266" s="441"/>
      <c r="HL266" s="441"/>
      <c r="HM266" s="441"/>
      <c r="HN266" s="441"/>
      <c r="HO266" s="441"/>
      <c r="HP266" s="441"/>
      <c r="HQ266" s="441"/>
      <c r="HR266" s="441"/>
      <c r="HS266" s="441"/>
      <c r="HT266" s="441"/>
      <c r="HU266" s="441"/>
      <c r="HV266" s="441"/>
      <c r="HW266" s="441"/>
      <c r="HX266" s="441"/>
      <c r="HY266" s="441"/>
      <c r="HZ266" s="441"/>
      <c r="IA266" s="441"/>
      <c r="IB266" s="441"/>
      <c r="IC266" s="441"/>
      <c r="ID266" s="441"/>
      <c r="IE266" s="441"/>
      <c r="IF266" s="441"/>
      <c r="IG266" s="441"/>
      <c r="IH266" s="441"/>
      <c r="II266" s="441"/>
      <c r="IJ266" s="441"/>
      <c r="IK266" s="441"/>
      <c r="IL266" s="441"/>
      <c r="IM266" s="441"/>
      <c r="IN266" s="441"/>
      <c r="IO266" s="441"/>
      <c r="IP266" s="441"/>
      <c r="IQ266" s="441"/>
      <c r="IR266" s="441"/>
      <c r="IS266" s="441"/>
      <c r="IT266" s="441"/>
      <c r="IU266" s="441"/>
      <c r="IV266" s="441"/>
      <c r="IW266" s="441"/>
    </row>
    <row r="267" customFormat="false" ht="12.75" hidden="false" customHeight="false" outlineLevel="1" collapsed="false">
      <c r="A267" s="376"/>
      <c r="B267" s="142"/>
      <c r="C267" s="142"/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</row>
    <row r="268" customFormat="false" ht="12.75" hidden="false" customHeight="false" outlineLevel="1" collapsed="false">
      <c r="A268" s="376"/>
      <c r="B268" s="142"/>
      <c r="C268" s="231"/>
      <c r="D268" s="231"/>
      <c r="E268" s="231"/>
      <c r="F268" s="231"/>
      <c r="G268" s="231"/>
      <c r="H268" s="231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</row>
    <row r="269" customFormat="false" ht="12.75" hidden="false" customHeight="false" outlineLevel="1" collapsed="false">
      <c r="A269" s="376"/>
      <c r="B269" s="142"/>
      <c r="C269" s="231"/>
      <c r="D269" s="231"/>
      <c r="E269" s="231"/>
      <c r="F269" s="231"/>
      <c r="G269" s="231"/>
      <c r="H269" s="231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</row>
    <row r="270" customFormat="false" ht="12.75" hidden="false" customHeight="false" outlineLevel="1" collapsed="false">
      <c r="A270" s="142"/>
      <c r="B270" s="142"/>
      <c r="C270" s="442"/>
      <c r="D270" s="442"/>
      <c r="E270" s="442"/>
      <c r="F270" s="442"/>
      <c r="G270" s="442"/>
      <c r="H270" s="4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</row>
    <row r="271" customFormat="false" ht="12.75" hidden="false" customHeight="false" outlineLevel="1" collapsed="false">
      <c r="A271" s="376"/>
      <c r="B271" s="142"/>
      <c r="C271" s="142"/>
      <c r="D271" s="142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</row>
    <row r="272" customFormat="false" ht="12.75" hidden="false" customHeight="false" outlineLevel="1" collapsed="false">
      <c r="A272" s="440"/>
      <c r="B272" s="142"/>
      <c r="C272" s="142"/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</row>
    <row r="273" customFormat="false" ht="12.75" hidden="false" customHeight="false" outlineLevel="1" collapsed="false">
      <c r="A273" s="443"/>
      <c r="B273" s="142"/>
      <c r="C273" s="26"/>
      <c r="D273" s="26"/>
      <c r="E273" s="26"/>
      <c r="F273" s="26"/>
      <c r="G273" s="26"/>
      <c r="H273" s="26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</row>
    <row r="274" customFormat="false" ht="12.75" hidden="false" customHeight="false" outlineLevel="1" collapsed="false">
      <c r="A274" s="443"/>
      <c r="B274" s="142"/>
      <c r="C274" s="26"/>
      <c r="D274" s="26"/>
      <c r="E274" s="26"/>
      <c r="F274" s="26"/>
      <c r="G274" s="26"/>
      <c r="H274" s="26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</row>
    <row r="275" customFormat="false" ht="12.75" hidden="false" customHeight="false" outlineLevel="1" collapsed="false">
      <c r="A275" s="443"/>
      <c r="B275" s="142"/>
      <c r="C275" s="26"/>
      <c r="D275" s="26"/>
      <c r="E275" s="26"/>
      <c r="F275" s="26"/>
      <c r="G275" s="26"/>
      <c r="H275" s="26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</row>
    <row r="276" customFormat="false" ht="12.75" hidden="false" customHeight="false" outlineLevel="1" collapsed="false">
      <c r="A276" s="443"/>
      <c r="B276" s="142"/>
      <c r="C276" s="26"/>
      <c r="D276" s="26"/>
      <c r="E276" s="26"/>
      <c r="F276" s="26"/>
      <c r="G276" s="26"/>
      <c r="H276" s="26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</row>
    <row r="277" customFormat="false" ht="12.75" hidden="false" customHeight="false" outlineLevel="1" collapsed="false">
      <c r="A277" s="443"/>
      <c r="B277" s="142"/>
      <c r="C277" s="231"/>
      <c r="D277" s="231"/>
      <c r="E277" s="231"/>
      <c r="F277" s="231"/>
      <c r="G277" s="231"/>
      <c r="H277" s="231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</row>
    <row r="278" customFormat="false" ht="12.75" hidden="false" customHeight="false" outlineLevel="1" collapsed="false">
      <c r="A278" s="376"/>
      <c r="B278" s="142"/>
      <c r="C278" s="444"/>
      <c r="D278" s="444"/>
      <c r="E278" s="444"/>
      <c r="F278" s="444"/>
      <c r="G278" s="444"/>
      <c r="H278" s="444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</row>
    <row r="279" customFormat="false" ht="12.75" hidden="false" customHeight="false" outlineLevel="1" collapsed="false">
      <c r="A279" s="443"/>
      <c r="B279" s="142"/>
      <c r="C279" s="445"/>
      <c r="D279" s="445"/>
      <c r="E279" s="445"/>
      <c r="F279" s="445"/>
      <c r="G279" s="445"/>
      <c r="H279" s="445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142"/>
      <c r="U279" s="142"/>
    </row>
    <row r="280" customFormat="false" ht="12.75" hidden="false" customHeight="false" outlineLevel="1" collapsed="false">
      <c r="A280" s="443"/>
      <c r="B280" s="142"/>
      <c r="C280" s="445"/>
      <c r="D280" s="445"/>
      <c r="E280" s="445"/>
      <c r="F280" s="445"/>
      <c r="G280" s="445"/>
      <c r="H280" s="445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</row>
    <row r="281" customFormat="false" ht="12.75" hidden="false" customHeight="false" outlineLevel="1" collapsed="false">
      <c r="A281" s="443"/>
      <c r="B281" s="142"/>
      <c r="C281" s="445"/>
      <c r="D281" s="445"/>
      <c r="E281" s="445"/>
      <c r="F281" s="445"/>
      <c r="G281" s="445"/>
      <c r="H281" s="445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</row>
    <row r="282" customFormat="false" ht="12.75" hidden="false" customHeight="false" outlineLevel="1" collapsed="false">
      <c r="A282" s="443"/>
      <c r="B282" s="142"/>
      <c r="C282" s="445"/>
      <c r="D282" s="445"/>
      <c r="E282" s="445"/>
      <c r="F282" s="445"/>
      <c r="G282" s="445"/>
      <c r="H282" s="445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142"/>
      <c r="U282" s="142"/>
    </row>
    <row r="283" customFormat="false" ht="12.75" hidden="false" customHeight="false" outlineLevel="1" collapsed="false">
      <c r="A283" s="443"/>
      <c r="B283" s="142"/>
      <c r="C283" s="444"/>
      <c r="D283" s="444"/>
      <c r="E283" s="444"/>
      <c r="F283" s="444"/>
      <c r="G283" s="444"/>
      <c r="H283" s="444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</row>
    <row r="284" customFormat="false" ht="12.75" hidden="false" customHeight="false" outlineLevel="1" collapsed="false">
      <c r="A284" s="376"/>
      <c r="B284" s="142"/>
      <c r="C284" s="142"/>
      <c r="D284" s="142"/>
      <c r="E284" s="142"/>
      <c r="F284" s="142"/>
      <c r="G284" s="142"/>
      <c r="H284" s="142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142"/>
      <c r="U284" s="142"/>
    </row>
    <row r="285" customFormat="false" ht="12.75" hidden="false" customHeight="false" outlineLevel="1" collapsed="false">
      <c r="A285" s="142"/>
      <c r="B285" s="142"/>
      <c r="C285" s="26"/>
      <c r="D285" s="26"/>
      <c r="E285" s="26"/>
      <c r="F285" s="26"/>
      <c r="G285" s="26"/>
      <c r="H285" s="26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142"/>
      <c r="U285" s="142"/>
    </row>
    <row r="286" customFormat="false" ht="12.75" hidden="false" customHeight="false" outlineLevel="1" collapsed="false">
      <c r="A286" s="142"/>
      <c r="B286" s="142"/>
      <c r="C286" s="26"/>
      <c r="D286" s="26"/>
      <c r="E286" s="26"/>
      <c r="F286" s="26"/>
      <c r="G286" s="26"/>
      <c r="H286" s="26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142"/>
      <c r="U286" s="142"/>
    </row>
    <row r="287" customFormat="false" ht="12.75" hidden="false" customHeight="false" outlineLevel="1" collapsed="false">
      <c r="A287" s="142"/>
      <c r="B287" s="142"/>
      <c r="C287" s="26"/>
      <c r="D287" s="26"/>
      <c r="E287" s="26"/>
      <c r="F287" s="26"/>
      <c r="G287" s="26"/>
      <c r="H287" s="26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142"/>
      <c r="U287" s="142"/>
    </row>
    <row r="288" customFormat="false" ht="12.75" hidden="false" customHeight="false" outlineLevel="1" collapsed="false">
      <c r="A288" s="142"/>
      <c r="B288" s="432"/>
      <c r="C288" s="26"/>
      <c r="D288" s="26"/>
      <c r="E288" s="26"/>
      <c r="F288" s="26"/>
      <c r="G288" s="26"/>
      <c r="H288" s="26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</row>
    <row r="289" customFormat="false" ht="12.75" hidden="false" customHeight="false" outlineLevel="1" collapsed="false">
      <c r="A289" s="142"/>
      <c r="B289" s="142"/>
      <c r="C289" s="142"/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142"/>
      <c r="U289" s="142"/>
    </row>
    <row r="290" customFormat="false" ht="12.75" hidden="false" customHeight="false" outlineLevel="1" collapsed="false">
      <c r="A290" s="376"/>
      <c r="B290" s="142"/>
      <c r="C290" s="142"/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142"/>
      <c r="U290" s="142"/>
    </row>
    <row r="291" customFormat="false" ht="12.75" hidden="false" customHeight="false" outlineLevel="1" collapsed="false">
      <c r="A291" s="142"/>
      <c r="B291" s="142"/>
      <c r="C291" s="231"/>
      <c r="D291" s="231"/>
      <c r="E291" s="231"/>
      <c r="F291" s="231"/>
      <c r="G291" s="231"/>
      <c r="H291" s="231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142"/>
      <c r="U291" s="142"/>
    </row>
    <row r="292" customFormat="false" ht="12.75" hidden="false" customHeight="false" outlineLevel="1" collapsed="false">
      <c r="A292" s="443"/>
      <c r="B292" s="142"/>
      <c r="C292" s="231"/>
      <c r="D292" s="231"/>
      <c r="E292" s="231"/>
      <c r="F292" s="231"/>
      <c r="G292" s="231"/>
      <c r="H292" s="231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142"/>
      <c r="U292" s="142"/>
    </row>
    <row r="293" customFormat="false" ht="12.75" hidden="false" customHeight="false" outlineLevel="1" collapsed="false">
      <c r="A293" s="443"/>
      <c r="B293" s="142"/>
      <c r="C293" s="231"/>
      <c r="D293" s="231"/>
      <c r="E293" s="231"/>
      <c r="F293" s="231"/>
      <c r="G293" s="231"/>
      <c r="H293" s="231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142"/>
      <c r="U293" s="142"/>
    </row>
    <row r="294" customFormat="false" ht="12.75" hidden="false" customHeight="false" outlineLevel="1" collapsed="false">
      <c r="A294" s="443"/>
      <c r="B294" s="432"/>
      <c r="C294" s="231"/>
      <c r="D294" s="231"/>
      <c r="E294" s="231"/>
      <c r="F294" s="231"/>
      <c r="G294" s="231"/>
      <c r="H294" s="231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</row>
    <row r="295" customFormat="false" ht="12.75" hidden="false" customHeight="false" outlineLevel="1" collapsed="false">
      <c r="A295" s="142"/>
      <c r="B295" s="142"/>
      <c r="C295" s="231"/>
      <c r="D295" s="231"/>
      <c r="E295" s="231"/>
      <c r="F295" s="231"/>
      <c r="G295" s="231"/>
      <c r="H295" s="231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142"/>
      <c r="U295" s="142"/>
    </row>
    <row r="296" customFormat="false" ht="12.75" hidden="false" customHeight="false" outlineLevel="1" collapsed="false">
      <c r="A296" s="142"/>
      <c r="B296" s="142"/>
      <c r="C296" s="231"/>
      <c r="D296" s="231"/>
      <c r="E296" s="231"/>
      <c r="F296" s="231"/>
      <c r="G296" s="231"/>
      <c r="H296" s="231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142"/>
      <c r="U296" s="142"/>
    </row>
    <row r="297" customFormat="false" ht="12.75" hidden="false" customHeight="false" outlineLevel="1" collapsed="false">
      <c r="A297" s="142"/>
      <c r="B297" s="142"/>
      <c r="C297" s="231"/>
      <c r="D297" s="231"/>
      <c r="E297" s="231"/>
      <c r="F297" s="231"/>
      <c r="G297" s="231"/>
      <c r="H297" s="231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142"/>
      <c r="U297" s="142"/>
    </row>
    <row r="298" customFormat="false" ht="12.75" hidden="false" customHeight="false" outlineLevel="1" collapsed="false">
      <c r="A298" s="142"/>
      <c r="B298" s="142"/>
      <c r="C298" s="231"/>
      <c r="D298" s="231"/>
      <c r="E298" s="231"/>
      <c r="F298" s="231"/>
      <c r="G298" s="231"/>
      <c r="H298" s="231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</row>
    <row r="299" customFormat="false" ht="12.75" hidden="false" customHeight="false" outlineLevel="1" collapsed="false">
      <c r="A299" s="142"/>
      <c r="B299" s="142"/>
      <c r="C299" s="231"/>
      <c r="D299" s="231"/>
      <c r="E299" s="231"/>
      <c r="F299" s="231"/>
      <c r="G299" s="231"/>
      <c r="H299" s="231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142"/>
      <c r="U299" s="142"/>
    </row>
    <row r="300" customFormat="false" ht="12.75" hidden="false" customHeight="false" outlineLevel="1" collapsed="false">
      <c r="A300" s="142"/>
      <c r="B300" s="142"/>
      <c r="C300" s="231"/>
      <c r="D300" s="231"/>
      <c r="E300" s="231"/>
      <c r="F300" s="231"/>
      <c r="G300" s="231"/>
      <c r="H300" s="231"/>
      <c r="I300" s="142"/>
      <c r="J300" s="142"/>
      <c r="K300" s="142"/>
      <c r="L300" s="142"/>
      <c r="M300" s="142"/>
      <c r="N300" s="142"/>
      <c r="O300" s="142"/>
      <c r="P300" s="142"/>
      <c r="Q300" s="142"/>
      <c r="R300" s="142"/>
      <c r="S300" s="142"/>
      <c r="T300" s="142"/>
      <c r="U300" s="142"/>
    </row>
    <row r="301" customFormat="false" ht="12.75" hidden="false" customHeight="false" outlineLevel="1" collapsed="false">
      <c r="A301" s="142"/>
      <c r="B301" s="142"/>
      <c r="C301" s="142"/>
      <c r="D301" s="142"/>
      <c r="E301" s="142"/>
      <c r="F301" s="142"/>
      <c r="G301" s="142"/>
      <c r="H301" s="142"/>
      <c r="I301" s="142"/>
      <c r="J301" s="142"/>
      <c r="K301" s="142"/>
      <c r="L301" s="142"/>
      <c r="M301" s="142"/>
      <c r="N301" s="142"/>
      <c r="O301" s="142"/>
      <c r="P301" s="142"/>
      <c r="Q301" s="142"/>
      <c r="R301" s="142"/>
      <c r="S301" s="142"/>
      <c r="T301" s="142"/>
      <c r="U301" s="142"/>
    </row>
    <row r="302" customFormat="false" ht="12.75" hidden="false" customHeight="false" outlineLevel="1" collapsed="false">
      <c r="A302" s="376"/>
      <c r="B302" s="446"/>
      <c r="C302" s="446"/>
      <c r="D302" s="446"/>
      <c r="E302" s="446"/>
      <c r="F302" s="446"/>
      <c r="G302" s="446"/>
      <c r="H302" s="446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</row>
    <row r="303" customFormat="false" ht="12.75" hidden="false" customHeight="false" outlineLevel="1" collapsed="false">
      <c r="A303" s="376"/>
      <c r="B303" s="432"/>
      <c r="C303" s="446"/>
      <c r="D303" s="446"/>
      <c r="E303" s="446"/>
      <c r="F303" s="446"/>
      <c r="G303" s="446"/>
      <c r="H303" s="446"/>
      <c r="I303" s="142"/>
      <c r="J303" s="142"/>
      <c r="K303" s="142"/>
      <c r="L303" s="142"/>
      <c r="M303" s="142"/>
      <c r="N303" s="142"/>
      <c r="O303" s="142"/>
      <c r="P303" s="142"/>
      <c r="Q303" s="142"/>
      <c r="R303" s="142"/>
      <c r="S303" s="142"/>
      <c r="T303" s="142"/>
      <c r="U303" s="142"/>
    </row>
    <row r="304" customFormat="false" ht="12.75" hidden="false" customHeight="false" outlineLevel="1" collapsed="false">
      <c r="A304" s="376"/>
      <c r="B304" s="446"/>
      <c r="C304" s="446"/>
      <c r="D304" s="446"/>
      <c r="E304" s="446"/>
      <c r="F304" s="446"/>
      <c r="G304" s="446"/>
      <c r="H304" s="446"/>
      <c r="I304" s="142"/>
      <c r="J304" s="142"/>
      <c r="K304" s="142"/>
      <c r="L304" s="142"/>
      <c r="M304" s="142"/>
      <c r="N304" s="142"/>
      <c r="O304" s="142"/>
      <c r="P304" s="142"/>
      <c r="Q304" s="142"/>
      <c r="R304" s="142"/>
      <c r="S304" s="142"/>
      <c r="T304" s="142"/>
      <c r="U304" s="142"/>
    </row>
    <row r="305" customFormat="false" ht="12.75" hidden="false" customHeight="false" outlineLevel="1" collapsed="false">
      <c r="A305" s="376"/>
      <c r="B305" s="142"/>
      <c r="C305" s="446"/>
      <c r="D305" s="446"/>
      <c r="E305" s="446"/>
      <c r="F305" s="446"/>
      <c r="G305" s="446"/>
      <c r="H305" s="446"/>
      <c r="I305" s="142"/>
      <c r="J305" s="142"/>
      <c r="K305" s="142"/>
      <c r="L305" s="142"/>
      <c r="M305" s="142"/>
      <c r="N305" s="142"/>
      <c r="O305" s="142"/>
      <c r="P305" s="142"/>
      <c r="Q305" s="142"/>
      <c r="R305" s="142"/>
      <c r="S305" s="142"/>
      <c r="T305" s="142"/>
      <c r="U305" s="142"/>
    </row>
    <row r="306" customFormat="false" ht="12.75" hidden="false" customHeight="false" outlineLevel="1" collapsed="false">
      <c r="A306" s="142"/>
      <c r="B306" s="142"/>
      <c r="C306" s="142"/>
      <c r="D306" s="142"/>
      <c r="E306" s="142"/>
      <c r="F306" s="142"/>
      <c r="G306" s="142"/>
      <c r="H306" s="142"/>
      <c r="I306" s="142"/>
      <c r="J306" s="142"/>
      <c r="K306" s="142"/>
      <c r="L306" s="142"/>
      <c r="M306" s="142"/>
      <c r="N306" s="142"/>
      <c r="O306" s="142"/>
      <c r="P306" s="142"/>
      <c r="Q306" s="142"/>
      <c r="R306" s="142"/>
      <c r="S306" s="142"/>
      <c r="T306" s="142"/>
      <c r="U306" s="142"/>
    </row>
    <row r="307" customFormat="false" ht="12.75" hidden="false" customHeight="false" outlineLevel="1" collapsed="false">
      <c r="A307" s="376"/>
      <c r="B307" s="142"/>
      <c r="C307" s="142"/>
      <c r="D307" s="142"/>
      <c r="E307" s="142"/>
      <c r="F307" s="142"/>
      <c r="G307" s="142"/>
      <c r="H307" s="142"/>
      <c r="I307" s="142"/>
      <c r="J307" s="142"/>
      <c r="K307" s="142"/>
      <c r="L307" s="142"/>
      <c r="M307" s="142"/>
      <c r="N307" s="142"/>
      <c r="O307" s="142"/>
      <c r="P307" s="142"/>
      <c r="Q307" s="142"/>
      <c r="R307" s="142"/>
      <c r="S307" s="142"/>
      <c r="T307" s="142"/>
      <c r="U307" s="142"/>
    </row>
    <row r="308" customFormat="false" ht="12.75" hidden="false" customHeight="false" outlineLevel="1" collapsed="false">
      <c r="A308" s="376"/>
      <c r="B308" s="142"/>
      <c r="C308" s="142"/>
      <c r="D308" s="142"/>
      <c r="E308" s="142"/>
      <c r="F308" s="142"/>
      <c r="G308" s="142"/>
      <c r="H308" s="142"/>
      <c r="I308" s="142"/>
      <c r="J308" s="142"/>
      <c r="K308" s="142"/>
      <c r="L308" s="142"/>
      <c r="M308" s="142"/>
      <c r="N308" s="142"/>
      <c r="O308" s="142"/>
      <c r="P308" s="142"/>
      <c r="Q308" s="142"/>
      <c r="R308" s="142"/>
      <c r="S308" s="142"/>
      <c r="T308" s="142"/>
      <c r="U308" s="142"/>
    </row>
    <row r="309" customFormat="false" ht="12.75" hidden="false" customHeight="false" outlineLevel="1" collapsed="false">
      <c r="A309" s="142"/>
      <c r="B309" s="142"/>
      <c r="C309" s="142"/>
      <c r="D309" s="142"/>
      <c r="E309" s="142"/>
      <c r="F309" s="142"/>
      <c r="G309" s="142"/>
      <c r="H309" s="142"/>
      <c r="I309" s="142"/>
      <c r="J309" s="142"/>
      <c r="K309" s="142"/>
      <c r="L309" s="142"/>
      <c r="M309" s="142"/>
      <c r="N309" s="142"/>
      <c r="O309" s="142"/>
      <c r="P309" s="142"/>
      <c r="Q309" s="142"/>
      <c r="R309" s="142"/>
      <c r="S309" s="142"/>
      <c r="T309" s="142"/>
      <c r="U309" s="142"/>
    </row>
    <row r="310" customFormat="false" ht="12.75" hidden="false" customHeight="false" outlineLevel="1" collapsed="false">
      <c r="A310" s="142"/>
      <c r="B310" s="142"/>
      <c r="C310" s="439"/>
      <c r="D310" s="439"/>
      <c r="E310" s="439"/>
      <c r="F310" s="439"/>
      <c r="G310" s="439"/>
      <c r="H310" s="439"/>
      <c r="I310" s="142"/>
      <c r="J310" s="142"/>
      <c r="K310" s="142"/>
      <c r="L310" s="142"/>
      <c r="M310" s="142"/>
      <c r="N310" s="142"/>
      <c r="O310" s="142"/>
      <c r="P310" s="142"/>
      <c r="Q310" s="142"/>
      <c r="R310" s="142"/>
      <c r="S310" s="142"/>
      <c r="T310" s="142"/>
      <c r="U310" s="142"/>
    </row>
    <row r="311" customFormat="false" ht="12.75" hidden="false" customHeight="false" outlineLevel="1" collapsed="false">
      <c r="A311" s="142"/>
      <c r="B311" s="142"/>
      <c r="C311" s="446"/>
      <c r="D311" s="446"/>
      <c r="E311" s="446"/>
      <c r="F311" s="446"/>
      <c r="G311" s="446"/>
      <c r="H311" s="446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</row>
    <row r="312" customFormat="false" ht="12.75" hidden="false" customHeight="false" outlineLevel="1" collapsed="false">
      <c r="A312" s="142"/>
      <c r="B312" s="142"/>
      <c r="C312" s="447"/>
      <c r="D312" s="447"/>
      <c r="E312" s="447"/>
      <c r="F312" s="447"/>
      <c r="G312" s="447"/>
      <c r="H312" s="447"/>
      <c r="I312" s="142"/>
      <c r="J312" s="142"/>
      <c r="K312" s="142"/>
      <c r="L312" s="142"/>
      <c r="M312" s="142"/>
      <c r="N312" s="142"/>
      <c r="O312" s="142"/>
      <c r="P312" s="142"/>
      <c r="Q312" s="142"/>
      <c r="R312" s="142"/>
      <c r="S312" s="142"/>
      <c r="T312" s="142"/>
      <c r="U312" s="142"/>
    </row>
    <row r="313" customFormat="false" ht="12.75" hidden="false" customHeight="false" outlineLevel="1" collapsed="false">
      <c r="A313" s="142"/>
      <c r="B313" s="142"/>
      <c r="C313" s="439"/>
      <c r="D313" s="439"/>
      <c r="E313" s="439"/>
      <c r="F313" s="439"/>
      <c r="G313" s="439"/>
      <c r="H313" s="439"/>
      <c r="I313" s="142"/>
      <c r="J313" s="142"/>
      <c r="K313" s="142"/>
      <c r="L313" s="142"/>
      <c r="M313" s="142"/>
      <c r="N313" s="142"/>
      <c r="O313" s="142"/>
      <c r="P313" s="142"/>
      <c r="Q313" s="142"/>
      <c r="R313" s="142"/>
      <c r="S313" s="142"/>
      <c r="T313" s="142"/>
      <c r="U313" s="142"/>
    </row>
    <row r="314" customFormat="false" ht="12.75" hidden="false" customHeight="false" outlineLevel="1" collapsed="false">
      <c r="A314" s="142"/>
      <c r="B314" s="142"/>
      <c r="C314" s="447"/>
      <c r="D314" s="447"/>
      <c r="E314" s="447"/>
      <c r="F314" s="447"/>
      <c r="G314" s="447"/>
      <c r="H314" s="447"/>
      <c r="I314" s="142"/>
      <c r="J314" s="142"/>
      <c r="K314" s="142"/>
      <c r="L314" s="142"/>
      <c r="M314" s="142"/>
      <c r="N314" s="142"/>
      <c r="O314" s="142"/>
      <c r="P314" s="142"/>
      <c r="Q314" s="142"/>
      <c r="R314" s="142"/>
      <c r="S314" s="142"/>
      <c r="T314" s="142"/>
      <c r="U314" s="142"/>
    </row>
    <row r="315" customFormat="false" ht="12.75" hidden="false" customHeight="false" outlineLevel="1" collapsed="false">
      <c r="A315" s="142"/>
      <c r="B315" s="142"/>
      <c r="C315" s="448"/>
      <c r="D315" s="448"/>
      <c r="E315" s="448"/>
      <c r="F315" s="448"/>
      <c r="G315" s="448"/>
      <c r="H315" s="448"/>
      <c r="I315" s="142"/>
      <c r="J315" s="142"/>
      <c r="K315" s="142"/>
      <c r="L315" s="142"/>
      <c r="M315" s="142"/>
      <c r="N315" s="142"/>
      <c r="O315" s="142"/>
      <c r="P315" s="142"/>
      <c r="Q315" s="142"/>
      <c r="R315" s="142"/>
      <c r="S315" s="142"/>
      <c r="T315" s="142"/>
      <c r="U315" s="142"/>
    </row>
    <row r="316" customFormat="false" ht="12.75" hidden="false" customHeight="false" outlineLevel="1" collapsed="false">
      <c r="A316" s="142"/>
      <c r="B316" s="142"/>
      <c r="C316" s="448"/>
      <c r="D316" s="448"/>
      <c r="E316" s="448"/>
      <c r="F316" s="448"/>
      <c r="G316" s="448"/>
      <c r="H316" s="448"/>
      <c r="I316" s="142"/>
      <c r="J316" s="142"/>
      <c r="K316" s="142"/>
      <c r="L316" s="142"/>
      <c r="M316" s="142"/>
      <c r="N316" s="142"/>
      <c r="O316" s="142"/>
      <c r="P316" s="142"/>
      <c r="Q316" s="142"/>
      <c r="R316" s="142"/>
      <c r="S316" s="142"/>
      <c r="T316" s="142"/>
      <c r="U316" s="142"/>
    </row>
    <row r="317" customFormat="false" ht="18.75" hidden="true" customHeight="false" outlineLevel="2" collapsed="false">
      <c r="A317" s="437"/>
      <c r="B317" s="142"/>
      <c r="C317" s="448"/>
      <c r="D317" s="448"/>
      <c r="E317" s="448"/>
      <c r="F317" s="448"/>
      <c r="G317" s="448"/>
      <c r="H317" s="448"/>
      <c r="I317" s="142"/>
      <c r="J317" s="142"/>
      <c r="K317" s="142"/>
      <c r="L317" s="142"/>
      <c r="M317" s="142"/>
      <c r="N317" s="142"/>
      <c r="O317" s="142"/>
      <c r="P317" s="142"/>
      <c r="Q317" s="142"/>
      <c r="R317" s="142"/>
      <c r="S317" s="142"/>
      <c r="T317" s="142"/>
      <c r="U317" s="142"/>
    </row>
    <row r="318" customFormat="false" ht="12.75" hidden="true" customHeight="false" outlineLevel="2" collapsed="false">
      <c r="A318" s="376"/>
      <c r="B318" s="142"/>
      <c r="C318" s="448"/>
      <c r="D318" s="448"/>
      <c r="E318" s="448"/>
      <c r="F318" s="448"/>
      <c r="G318" s="448"/>
      <c r="H318" s="448"/>
      <c r="I318" s="142"/>
      <c r="J318" s="142"/>
      <c r="K318" s="142"/>
      <c r="L318" s="142"/>
      <c r="M318" s="142"/>
      <c r="N318" s="142"/>
      <c r="O318" s="142"/>
      <c r="P318" s="142"/>
      <c r="Q318" s="142"/>
      <c r="R318" s="142"/>
      <c r="S318" s="142"/>
      <c r="T318" s="142"/>
      <c r="U318" s="142"/>
    </row>
    <row r="319" customFormat="false" ht="12.75" hidden="true" customHeight="false" outlineLevel="2" collapsed="false">
      <c r="A319" s="142"/>
      <c r="B319" s="142"/>
      <c r="C319" s="448"/>
      <c r="D319" s="448"/>
      <c r="E319" s="448"/>
      <c r="F319" s="448"/>
      <c r="G319" s="448"/>
      <c r="H319" s="448"/>
      <c r="I319" s="142"/>
      <c r="J319" s="142"/>
      <c r="K319" s="142"/>
      <c r="L319" s="142"/>
      <c r="M319" s="142"/>
      <c r="N319" s="142"/>
      <c r="O319" s="142"/>
      <c r="P319" s="142"/>
      <c r="Q319" s="142"/>
      <c r="R319" s="142"/>
      <c r="S319" s="142"/>
      <c r="T319" s="142"/>
      <c r="U319" s="142"/>
    </row>
    <row r="320" customFormat="false" ht="12.75" hidden="true" customHeight="false" outlineLevel="2" collapsed="false">
      <c r="A320" s="376"/>
      <c r="B320" s="149"/>
      <c r="C320" s="149"/>
      <c r="D320" s="226"/>
      <c r="E320" s="226"/>
      <c r="F320" s="149"/>
      <c r="G320" s="149"/>
      <c r="H320" s="226"/>
      <c r="I320" s="149"/>
      <c r="J320" s="149"/>
      <c r="K320" s="149"/>
      <c r="L320" s="226"/>
      <c r="M320" s="149"/>
      <c r="N320" s="149"/>
      <c r="O320" s="142"/>
      <c r="P320" s="142"/>
      <c r="Q320" s="142"/>
      <c r="R320" s="142"/>
      <c r="S320" s="142"/>
      <c r="T320" s="149"/>
      <c r="U320" s="142"/>
    </row>
    <row r="321" customFormat="false" ht="12.75" hidden="true" customHeight="false" outlineLevel="2" collapsed="false">
      <c r="A321" s="376"/>
      <c r="B321" s="142"/>
      <c r="C321" s="142"/>
      <c r="D321" s="142"/>
      <c r="E321" s="142"/>
      <c r="F321" s="142"/>
      <c r="G321" s="142"/>
      <c r="H321" s="142"/>
      <c r="I321" s="142"/>
      <c r="J321" s="142"/>
      <c r="K321" s="142"/>
      <c r="L321" s="142"/>
      <c r="M321" s="142"/>
      <c r="N321" s="142"/>
      <c r="O321" s="142"/>
      <c r="P321" s="142"/>
      <c r="Q321" s="142"/>
      <c r="R321" s="142"/>
      <c r="S321" s="142"/>
      <c r="T321" s="142"/>
      <c r="U321" s="142"/>
    </row>
    <row r="322" customFormat="false" ht="12.75" hidden="true" customHeight="false" outlineLevel="2" collapsed="false">
      <c r="A322" s="142"/>
      <c r="B322" s="142"/>
      <c r="C322" s="142"/>
      <c r="D322" s="142"/>
      <c r="E322" s="142"/>
      <c r="F322" s="142"/>
      <c r="G322" s="142"/>
      <c r="H322" s="142"/>
      <c r="I322" s="142"/>
      <c r="J322" s="142"/>
      <c r="K322" s="142"/>
      <c r="L322" s="142"/>
      <c r="M322" s="142"/>
      <c r="N322" s="142"/>
      <c r="O322" s="142"/>
      <c r="P322" s="142"/>
      <c r="Q322" s="142"/>
      <c r="R322" s="142"/>
      <c r="S322" s="142"/>
      <c r="T322" s="142"/>
      <c r="U322" s="142"/>
    </row>
    <row r="323" customFormat="false" ht="12.75" hidden="true" customHeight="false" outlineLevel="2" collapsed="false">
      <c r="A323" s="142"/>
      <c r="B323" s="439"/>
      <c r="C323" s="439"/>
      <c r="D323" s="439"/>
      <c r="E323" s="439"/>
      <c r="F323" s="439"/>
      <c r="G323" s="439"/>
      <c r="H323" s="439"/>
      <c r="I323" s="439"/>
      <c r="J323" s="439"/>
      <c r="K323" s="439"/>
      <c r="L323" s="439"/>
      <c r="M323" s="439"/>
      <c r="N323" s="439"/>
      <c r="O323" s="142"/>
      <c r="P323" s="142"/>
      <c r="Q323" s="142"/>
      <c r="R323" s="142"/>
      <c r="S323" s="142"/>
      <c r="T323" s="439"/>
      <c r="U323" s="142"/>
    </row>
    <row r="324" customFormat="false" ht="12.75" hidden="true" customHeight="false" outlineLevel="2" collapsed="false">
      <c r="A324" s="142"/>
      <c r="B324" s="142"/>
      <c r="C324" s="142"/>
      <c r="D324" s="142"/>
      <c r="E324" s="142"/>
      <c r="F324" s="142"/>
      <c r="G324" s="142"/>
      <c r="H324" s="142"/>
      <c r="I324" s="142"/>
      <c r="J324" s="142"/>
      <c r="K324" s="142"/>
      <c r="L324" s="142"/>
      <c r="M324" s="142"/>
      <c r="N324" s="142"/>
      <c r="O324" s="142"/>
      <c r="P324" s="142"/>
      <c r="Q324" s="142"/>
      <c r="R324" s="142"/>
      <c r="S324" s="142"/>
      <c r="T324" s="142"/>
      <c r="U324" s="142"/>
    </row>
    <row r="325" customFormat="false" ht="12.75" hidden="true" customHeight="false" outlineLevel="2" collapsed="false">
      <c r="A325" s="142"/>
      <c r="B325" s="446"/>
      <c r="C325" s="446"/>
      <c r="D325" s="439"/>
      <c r="E325" s="439"/>
      <c r="F325" s="439"/>
      <c r="G325" s="439"/>
      <c r="H325" s="439"/>
      <c r="I325" s="439"/>
      <c r="J325" s="439"/>
      <c r="K325" s="439"/>
      <c r="L325" s="439"/>
      <c r="M325" s="439"/>
      <c r="N325" s="439"/>
      <c r="O325" s="142"/>
      <c r="P325" s="142"/>
      <c r="Q325" s="142"/>
      <c r="R325" s="142"/>
      <c r="S325" s="142"/>
      <c r="T325" s="439"/>
      <c r="U325" s="142"/>
    </row>
    <row r="326" customFormat="false" ht="12.75" hidden="true" customHeight="false" outlineLevel="2" collapsed="false">
      <c r="A326" s="142"/>
      <c r="B326" s="142"/>
      <c r="C326" s="142"/>
      <c r="D326" s="142"/>
      <c r="E326" s="142"/>
      <c r="F326" s="142"/>
      <c r="G326" s="142"/>
      <c r="H326" s="142"/>
      <c r="I326" s="142"/>
      <c r="J326" s="142"/>
      <c r="K326" s="142"/>
      <c r="L326" s="142"/>
      <c r="M326" s="142"/>
      <c r="N326" s="142"/>
      <c r="O326" s="142"/>
      <c r="P326" s="142"/>
      <c r="Q326" s="142"/>
      <c r="R326" s="142"/>
      <c r="S326" s="142"/>
      <c r="T326" s="142"/>
      <c r="U326" s="142"/>
    </row>
    <row r="327" customFormat="false" ht="12.75" hidden="true" customHeight="false" outlineLevel="2" collapsed="false">
      <c r="A327" s="142"/>
      <c r="B327" s="439"/>
      <c r="C327" s="439"/>
      <c r="D327" s="439"/>
      <c r="E327" s="439"/>
      <c r="F327" s="439"/>
      <c r="G327" s="439"/>
      <c r="H327" s="439"/>
      <c r="I327" s="439"/>
      <c r="J327" s="439"/>
      <c r="K327" s="439"/>
      <c r="L327" s="439"/>
      <c r="M327" s="439"/>
      <c r="N327" s="439"/>
      <c r="O327" s="142"/>
      <c r="P327" s="142"/>
      <c r="Q327" s="142"/>
      <c r="R327" s="142"/>
      <c r="S327" s="142"/>
      <c r="T327" s="439"/>
      <c r="U327" s="439"/>
      <c r="V327" s="439"/>
      <c r="W327" s="439"/>
      <c r="X327" s="439"/>
      <c r="Y327" s="439"/>
      <c r="Z327" s="439"/>
      <c r="AA327" s="439"/>
    </row>
    <row r="328" customFormat="false" ht="12.75" hidden="true" customHeight="false" outlineLevel="2" collapsed="false">
      <c r="A328" s="142"/>
      <c r="B328" s="142"/>
      <c r="C328" s="142"/>
      <c r="D328" s="142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2"/>
      <c r="S328" s="142"/>
      <c r="T328" s="142"/>
      <c r="U328" s="142"/>
    </row>
    <row r="329" customFormat="false" ht="12.75" hidden="true" customHeight="false" outlineLevel="2" collapsed="false">
      <c r="A329" s="142"/>
      <c r="B329" s="439"/>
      <c r="C329" s="439"/>
      <c r="D329" s="439"/>
      <c r="E329" s="439"/>
      <c r="F329" s="439"/>
      <c r="G329" s="439"/>
      <c r="H329" s="439"/>
      <c r="I329" s="439"/>
      <c r="J329" s="439"/>
      <c r="K329" s="439"/>
      <c r="L329" s="439"/>
      <c r="M329" s="439"/>
      <c r="N329" s="439"/>
      <c r="O329" s="142"/>
      <c r="P329" s="142"/>
      <c r="Q329" s="142"/>
      <c r="R329" s="142"/>
      <c r="S329" s="142"/>
      <c r="T329" s="439"/>
      <c r="U329" s="142"/>
    </row>
    <row r="330" customFormat="false" ht="12.75" hidden="true" customHeight="false" outlineLevel="2" collapsed="false">
      <c r="A330" s="142"/>
      <c r="B330" s="142"/>
      <c r="C330" s="142"/>
      <c r="D330" s="142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2"/>
      <c r="S330" s="142"/>
      <c r="T330" s="142"/>
      <c r="U330" s="142"/>
    </row>
    <row r="331" customFormat="false" ht="12.75" hidden="true" customHeight="false" outlineLevel="2" collapsed="false">
      <c r="A331" s="142"/>
      <c r="B331" s="439"/>
      <c r="C331" s="439"/>
      <c r="D331" s="439"/>
      <c r="E331" s="439"/>
      <c r="F331" s="439"/>
      <c r="G331" s="439"/>
      <c r="H331" s="439"/>
      <c r="I331" s="439"/>
      <c r="J331" s="439"/>
      <c r="K331" s="439"/>
      <c r="L331" s="439"/>
      <c r="M331" s="439"/>
      <c r="N331" s="439"/>
      <c r="O331" s="142"/>
      <c r="P331" s="142"/>
      <c r="Q331" s="142"/>
      <c r="R331" s="142"/>
      <c r="S331" s="142"/>
      <c r="T331" s="439"/>
      <c r="U331" s="439"/>
    </row>
    <row r="332" customFormat="false" ht="12.75" hidden="true" customHeight="false" outlineLevel="2" collapsed="false">
      <c r="A332" s="142"/>
      <c r="B332" s="142"/>
      <c r="C332" s="142"/>
      <c r="D332" s="142"/>
      <c r="E332" s="142"/>
      <c r="F332" s="142"/>
      <c r="G332" s="142"/>
      <c r="H332" s="142"/>
      <c r="I332" s="142"/>
      <c r="J332" s="142"/>
      <c r="K332" s="142"/>
      <c r="L332" s="142"/>
      <c r="M332" s="142"/>
      <c r="N332" s="142"/>
      <c r="O332" s="142"/>
      <c r="P332" s="142"/>
      <c r="Q332" s="142"/>
      <c r="R332" s="142"/>
      <c r="S332" s="142"/>
      <c r="T332" s="142"/>
      <c r="U332" s="142"/>
    </row>
    <row r="333" customFormat="false" ht="12.75" hidden="true" customHeight="false" outlineLevel="2" collapsed="false">
      <c r="A333" s="142"/>
      <c r="B333" s="439"/>
      <c r="C333" s="439"/>
      <c r="D333" s="439"/>
      <c r="E333" s="439"/>
      <c r="F333" s="439"/>
      <c r="G333" s="439"/>
      <c r="H333" s="439"/>
      <c r="I333" s="439"/>
      <c r="J333" s="439"/>
      <c r="K333" s="439"/>
      <c r="L333" s="439"/>
      <c r="M333" s="439"/>
      <c r="N333" s="439"/>
      <c r="O333" s="142"/>
      <c r="P333" s="142"/>
      <c r="Q333" s="142"/>
      <c r="R333" s="142"/>
      <c r="S333" s="142"/>
      <c r="T333" s="439"/>
      <c r="U333" s="439"/>
    </row>
    <row r="334" customFormat="false" ht="12.75" hidden="true" customHeight="false" outlineLevel="2" collapsed="false">
      <c r="A334" s="142"/>
      <c r="B334" s="142"/>
      <c r="C334" s="142"/>
      <c r="D334" s="142"/>
      <c r="E334" s="142"/>
      <c r="F334" s="142"/>
      <c r="G334" s="142"/>
      <c r="H334" s="142"/>
      <c r="I334" s="142"/>
      <c r="J334" s="142"/>
      <c r="K334" s="142"/>
      <c r="L334" s="142"/>
      <c r="M334" s="142"/>
      <c r="N334" s="142"/>
      <c r="O334" s="142"/>
      <c r="P334" s="142"/>
      <c r="Q334" s="142"/>
      <c r="R334" s="142"/>
      <c r="S334" s="142"/>
      <c r="T334" s="142"/>
      <c r="U334" s="142"/>
    </row>
    <row r="335" customFormat="false" ht="12.75" hidden="false" customHeight="false" outlineLevel="1" collapsed="true">
      <c r="A335" s="142"/>
      <c r="B335" s="142"/>
      <c r="C335" s="142"/>
      <c r="D335" s="142"/>
      <c r="E335" s="142"/>
      <c r="F335" s="142"/>
      <c r="G335" s="142"/>
      <c r="H335" s="142"/>
      <c r="I335" s="142"/>
      <c r="J335" s="142"/>
      <c r="K335" s="142"/>
      <c r="L335" s="142"/>
      <c r="M335" s="142"/>
      <c r="N335" s="142"/>
      <c r="O335" s="142"/>
      <c r="P335" s="142"/>
      <c r="Q335" s="142"/>
      <c r="R335" s="142"/>
      <c r="S335" s="142"/>
      <c r="T335" s="142"/>
      <c r="U335" s="142"/>
    </row>
    <row r="336" customFormat="false" ht="12.75" hidden="false" customHeight="false" outlineLevel="1" collapsed="false">
      <c r="A336" s="142"/>
      <c r="B336" s="142"/>
      <c r="C336" s="142"/>
      <c r="D336" s="142"/>
      <c r="E336" s="142"/>
      <c r="F336" s="142"/>
      <c r="G336" s="142"/>
      <c r="H336" s="142"/>
      <c r="I336" s="142"/>
      <c r="J336" s="142"/>
      <c r="K336" s="142"/>
      <c r="L336" s="142"/>
      <c r="M336" s="142"/>
      <c r="N336" s="142"/>
      <c r="O336" s="142"/>
      <c r="P336" s="142"/>
      <c r="Q336" s="142"/>
      <c r="R336" s="142"/>
      <c r="S336" s="142"/>
      <c r="T336" s="142"/>
      <c r="U336" s="142"/>
    </row>
    <row r="337" customFormat="false" ht="12.75" hidden="false" customHeight="false" outlineLevel="1" collapsed="false">
      <c r="A337" s="142"/>
      <c r="B337" s="142"/>
      <c r="C337" s="142"/>
      <c r="D337" s="142"/>
      <c r="E337" s="142"/>
      <c r="F337" s="142"/>
      <c r="G337" s="142"/>
      <c r="H337" s="142"/>
      <c r="I337" s="142"/>
      <c r="J337" s="142"/>
      <c r="K337" s="142"/>
      <c r="L337" s="142"/>
      <c r="M337" s="142"/>
      <c r="N337" s="142"/>
      <c r="O337" s="142"/>
      <c r="P337" s="142"/>
      <c r="Q337" s="142"/>
      <c r="R337" s="142"/>
      <c r="S337" s="142"/>
      <c r="T337" s="142"/>
      <c r="U337" s="142"/>
    </row>
    <row r="338" customFormat="false" ht="18.75" hidden="false" customHeight="false" outlineLevel="1" collapsed="false">
      <c r="A338" s="438"/>
      <c r="B338" s="142"/>
      <c r="C338" s="142"/>
      <c r="D338" s="142"/>
      <c r="E338" s="142"/>
      <c r="F338" s="142"/>
      <c r="G338" s="142"/>
      <c r="H338" s="142"/>
      <c r="I338" s="142"/>
      <c r="J338" s="142"/>
      <c r="K338" s="142"/>
      <c r="L338" s="142"/>
      <c r="M338" s="142"/>
      <c r="N338" s="142"/>
      <c r="O338" s="142"/>
      <c r="P338" s="142"/>
      <c r="Q338" s="142"/>
      <c r="R338" s="142"/>
      <c r="S338" s="142"/>
      <c r="T338" s="142"/>
      <c r="U338" s="142"/>
    </row>
    <row r="339" customFormat="false" ht="12.75" hidden="false" customHeight="false" outlineLevel="1" collapsed="false">
      <c r="A339" s="376"/>
      <c r="B339" s="142"/>
      <c r="C339" s="142"/>
      <c r="D339" s="142"/>
      <c r="E339" s="142"/>
      <c r="F339" s="142"/>
      <c r="G339" s="142"/>
      <c r="H339" s="142"/>
      <c r="I339" s="142"/>
      <c r="J339" s="142"/>
      <c r="K339" s="142"/>
      <c r="L339" s="142"/>
      <c r="M339" s="142"/>
      <c r="N339" s="142"/>
      <c r="O339" s="142"/>
      <c r="P339" s="142"/>
      <c r="Q339" s="142"/>
      <c r="R339" s="142"/>
      <c r="S339" s="142"/>
      <c r="T339" s="142"/>
      <c r="U339" s="142"/>
    </row>
    <row r="340" customFormat="false" ht="12.75" hidden="false" customHeight="false" outlineLevel="1" collapsed="false">
      <c r="A340" s="376"/>
      <c r="B340" s="142"/>
      <c r="C340" s="142"/>
      <c r="D340" s="142"/>
      <c r="E340" s="142"/>
      <c r="F340" s="142"/>
      <c r="G340" s="142"/>
      <c r="H340" s="142"/>
      <c r="I340" s="142"/>
      <c r="J340" s="142"/>
      <c r="K340" s="142"/>
      <c r="L340" s="142"/>
      <c r="M340" s="142"/>
      <c r="N340" s="142"/>
      <c r="O340" s="142"/>
      <c r="P340" s="142"/>
      <c r="Q340" s="142"/>
      <c r="R340" s="142"/>
      <c r="S340" s="142"/>
      <c r="T340" s="142"/>
      <c r="U340" s="142"/>
    </row>
    <row r="341" customFormat="false" ht="12.75" hidden="false" customHeight="false" outlineLevel="1" collapsed="false">
      <c r="A341" s="142"/>
      <c r="B341" s="142"/>
      <c r="C341" s="142"/>
      <c r="D341" s="142"/>
      <c r="E341" s="142"/>
      <c r="F341" s="142"/>
      <c r="G341" s="142"/>
      <c r="H341" s="142"/>
      <c r="I341" s="142"/>
      <c r="J341" s="142"/>
      <c r="K341" s="142"/>
      <c r="L341" s="142"/>
      <c r="M341" s="142"/>
      <c r="N341" s="142"/>
      <c r="O341" s="142"/>
      <c r="P341" s="142"/>
      <c r="Q341" s="142"/>
      <c r="R341" s="142"/>
      <c r="S341" s="142"/>
      <c r="T341" s="142"/>
      <c r="U341" s="142"/>
    </row>
    <row r="342" customFormat="false" ht="12.75" hidden="false" customHeight="false" outlineLevel="1" collapsed="false">
      <c r="A342" s="227"/>
      <c r="B342" s="226"/>
      <c r="C342" s="226"/>
      <c r="D342" s="226"/>
      <c r="E342" s="226"/>
      <c r="F342" s="226"/>
      <c r="G342" s="226"/>
      <c r="H342" s="226"/>
      <c r="I342" s="226"/>
      <c r="J342" s="226"/>
      <c r="K342" s="226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</row>
    <row r="343" customFormat="false" ht="12.75" hidden="false" customHeight="false" outlineLevel="1" collapsed="false">
      <c r="A343" s="376"/>
      <c r="B343" s="142"/>
      <c r="C343" s="142"/>
      <c r="D343" s="142"/>
      <c r="E343" s="142"/>
      <c r="F343" s="142"/>
      <c r="G343" s="142"/>
      <c r="H343" s="142"/>
      <c r="I343" s="142"/>
      <c r="J343" s="142"/>
      <c r="K343" s="142"/>
      <c r="L343" s="142"/>
      <c r="M343" s="142"/>
      <c r="N343" s="142"/>
      <c r="O343" s="142"/>
      <c r="P343" s="142"/>
      <c r="Q343" s="142"/>
      <c r="R343" s="142"/>
      <c r="S343" s="142"/>
      <c r="T343" s="142"/>
      <c r="U343" s="142"/>
    </row>
    <row r="344" customFormat="false" ht="12.75" hidden="false" customHeight="false" outlineLevel="1" collapsed="false">
      <c r="A344" s="188"/>
      <c r="B344" s="439"/>
      <c r="C344" s="439"/>
      <c r="D344" s="439"/>
      <c r="E344" s="439"/>
      <c r="F344" s="439"/>
      <c r="G344" s="439"/>
      <c r="H344" s="439"/>
      <c r="I344" s="439"/>
      <c r="J344" s="439"/>
      <c r="K344" s="439"/>
      <c r="L344" s="439"/>
      <c r="M344" s="439"/>
      <c r="N344" s="439"/>
      <c r="O344" s="439"/>
      <c r="P344" s="439"/>
      <c r="Q344" s="439"/>
      <c r="R344" s="439"/>
      <c r="S344" s="439"/>
      <c r="T344" s="439"/>
      <c r="U344" s="439"/>
      <c r="V344" s="439"/>
    </row>
    <row r="345" customFormat="false" ht="12.75" hidden="false" customHeight="false" outlineLevel="1" collapsed="false">
      <c r="A345" s="188"/>
      <c r="B345" s="439"/>
      <c r="C345" s="439"/>
      <c r="D345" s="439"/>
      <c r="E345" s="439"/>
      <c r="F345" s="439"/>
      <c r="G345" s="439"/>
      <c r="H345" s="439"/>
      <c r="I345" s="439"/>
      <c r="J345" s="439"/>
      <c r="K345" s="439"/>
      <c r="L345" s="439"/>
      <c r="M345" s="439"/>
      <c r="N345" s="439"/>
      <c r="O345" s="439"/>
      <c r="P345" s="439"/>
      <c r="Q345" s="439"/>
      <c r="R345" s="439"/>
      <c r="S345" s="439"/>
      <c r="T345" s="439"/>
      <c r="U345" s="439"/>
      <c r="V345" s="439"/>
    </row>
    <row r="346" customFormat="false" ht="12.75" hidden="false" customHeight="false" outlineLevel="1" collapsed="false">
      <c r="A346" s="188"/>
      <c r="B346" s="439"/>
      <c r="C346" s="439"/>
      <c r="D346" s="439"/>
      <c r="E346" s="439"/>
      <c r="F346" s="439"/>
      <c r="G346" s="439"/>
      <c r="H346" s="439"/>
      <c r="I346" s="439"/>
      <c r="J346" s="439"/>
      <c r="K346" s="439"/>
      <c r="L346" s="439"/>
      <c r="M346" s="439"/>
      <c r="N346" s="439"/>
      <c r="O346" s="439"/>
      <c r="P346" s="439"/>
      <c r="Q346" s="439"/>
      <c r="R346" s="439"/>
      <c r="S346" s="439"/>
      <c r="T346" s="439"/>
      <c r="U346" s="439"/>
      <c r="V346" s="439"/>
    </row>
    <row r="347" customFormat="false" ht="12.75" hidden="false" customHeight="false" outlineLevel="1" collapsed="false">
      <c r="A347" s="188"/>
      <c r="B347" s="439"/>
      <c r="C347" s="439"/>
      <c r="D347" s="439"/>
      <c r="E347" s="439"/>
      <c r="F347" s="439"/>
      <c r="G347" s="439"/>
      <c r="H347" s="439"/>
      <c r="I347" s="439"/>
      <c r="J347" s="439"/>
      <c r="K347" s="439"/>
      <c r="L347" s="439"/>
      <c r="M347" s="439"/>
      <c r="N347" s="439"/>
      <c r="O347" s="439"/>
      <c r="P347" s="439"/>
      <c r="Q347" s="439"/>
      <c r="R347" s="439"/>
      <c r="S347" s="439"/>
      <c r="T347" s="439"/>
      <c r="U347" s="439"/>
      <c r="V347" s="439"/>
    </row>
    <row r="348" customFormat="false" ht="12.75" hidden="false" customHeight="false" outlineLevel="1" collapsed="false">
      <c r="A348" s="188"/>
      <c r="B348" s="439"/>
      <c r="C348" s="439"/>
      <c r="D348" s="439"/>
      <c r="E348" s="439"/>
      <c r="F348" s="439"/>
      <c r="G348" s="439"/>
      <c r="H348" s="439"/>
      <c r="I348" s="439"/>
      <c r="J348" s="439"/>
      <c r="K348" s="439"/>
      <c r="L348" s="439"/>
      <c r="M348" s="439"/>
      <c r="N348" s="439"/>
      <c r="O348" s="439"/>
      <c r="P348" s="439"/>
      <c r="Q348" s="439"/>
      <c r="R348" s="439"/>
      <c r="S348" s="439"/>
      <c r="T348" s="439"/>
      <c r="U348" s="439"/>
      <c r="V348" s="439"/>
    </row>
    <row r="349" customFormat="false" ht="12.75" hidden="false" customHeight="false" outlineLevel="1" collapsed="false">
      <c r="A349" s="142"/>
      <c r="B349" s="439"/>
      <c r="C349" s="439"/>
      <c r="D349" s="439"/>
      <c r="E349" s="439"/>
      <c r="F349" s="439"/>
      <c r="G349" s="439"/>
      <c r="H349" s="439"/>
      <c r="I349" s="439"/>
      <c r="J349" s="439"/>
      <c r="K349" s="439"/>
      <c r="L349" s="439"/>
      <c r="M349" s="439"/>
      <c r="N349" s="439"/>
      <c r="O349" s="439"/>
      <c r="P349" s="439"/>
      <c r="Q349" s="439"/>
      <c r="R349" s="439"/>
      <c r="S349" s="439"/>
      <c r="T349" s="439"/>
      <c r="U349" s="439"/>
      <c r="V349" s="439"/>
    </row>
    <row r="350" customFormat="false" ht="12.75" hidden="false" customHeight="false" outlineLevel="1" collapsed="false">
      <c r="A350" s="376"/>
      <c r="B350" s="439"/>
      <c r="C350" s="439"/>
      <c r="D350" s="439"/>
      <c r="E350" s="439"/>
      <c r="F350" s="439"/>
      <c r="G350" s="439"/>
      <c r="H350" s="439"/>
      <c r="I350" s="439"/>
      <c r="J350" s="439"/>
      <c r="K350" s="439"/>
      <c r="L350" s="439"/>
      <c r="M350" s="439"/>
      <c r="N350" s="439"/>
      <c r="O350" s="439"/>
      <c r="P350" s="439"/>
      <c r="Q350" s="439"/>
      <c r="R350" s="439"/>
      <c r="S350" s="439"/>
      <c r="T350" s="439"/>
      <c r="U350" s="439"/>
      <c r="V350" s="439"/>
    </row>
    <row r="351" customFormat="false" ht="12.75" hidden="false" customHeight="false" outlineLevel="1" collapsed="false">
      <c r="A351" s="188"/>
      <c r="B351" s="439"/>
      <c r="C351" s="439"/>
      <c r="D351" s="439"/>
      <c r="E351" s="439"/>
      <c r="F351" s="439"/>
      <c r="G351" s="439"/>
      <c r="H351" s="439"/>
      <c r="I351" s="439"/>
      <c r="J351" s="439"/>
      <c r="K351" s="439"/>
      <c r="L351" s="439"/>
      <c r="M351" s="439"/>
      <c r="N351" s="439"/>
      <c r="O351" s="439"/>
      <c r="P351" s="439"/>
      <c r="Q351" s="439"/>
      <c r="R351" s="439"/>
      <c r="S351" s="439"/>
      <c r="T351" s="439"/>
      <c r="U351" s="439"/>
      <c r="V351" s="439"/>
    </row>
    <row r="352" customFormat="false" ht="12.75" hidden="false" customHeight="false" outlineLevel="1" collapsed="false">
      <c r="A352" s="188"/>
      <c r="B352" s="439"/>
      <c r="C352" s="439"/>
      <c r="D352" s="439"/>
      <c r="E352" s="439"/>
      <c r="F352" s="439"/>
      <c r="G352" s="439"/>
      <c r="H352" s="439"/>
      <c r="I352" s="439"/>
      <c r="J352" s="439"/>
      <c r="K352" s="439"/>
      <c r="L352" s="439"/>
      <c r="M352" s="439"/>
      <c r="N352" s="439"/>
      <c r="O352" s="439"/>
      <c r="P352" s="439"/>
      <c r="Q352" s="439"/>
      <c r="R352" s="439"/>
      <c r="S352" s="439"/>
      <c r="T352" s="439"/>
      <c r="U352" s="439"/>
      <c r="V352" s="439"/>
    </row>
    <row r="353" customFormat="false" ht="12.75" hidden="false" customHeight="false" outlineLevel="1" collapsed="false">
      <c r="A353" s="188"/>
      <c r="B353" s="439"/>
      <c r="C353" s="439"/>
      <c r="D353" s="439"/>
      <c r="E353" s="439"/>
      <c r="F353" s="439"/>
      <c r="G353" s="439"/>
      <c r="H353" s="439"/>
      <c r="I353" s="439"/>
      <c r="J353" s="439"/>
      <c r="K353" s="439"/>
      <c r="L353" s="439"/>
      <c r="M353" s="439"/>
      <c r="N353" s="439"/>
      <c r="O353" s="439"/>
      <c r="P353" s="439"/>
      <c r="Q353" s="439"/>
      <c r="R353" s="439"/>
      <c r="S353" s="439"/>
      <c r="T353" s="439"/>
      <c r="U353" s="439"/>
      <c r="V353" s="439"/>
    </row>
    <row r="354" customFormat="false" ht="12.75" hidden="false" customHeight="false" outlineLevel="1" collapsed="false">
      <c r="A354" s="188"/>
      <c r="B354" s="439"/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439"/>
      <c r="O354" s="439"/>
      <c r="P354" s="439"/>
      <c r="Q354" s="439"/>
      <c r="R354" s="439"/>
      <c r="S354" s="439"/>
      <c r="T354" s="439"/>
      <c r="U354" s="439"/>
      <c r="V354" s="439"/>
    </row>
    <row r="355" customFormat="false" ht="12.75" hidden="false" customHeight="false" outlineLevel="1" collapsed="false">
      <c r="A355" s="188"/>
      <c r="B355" s="439"/>
      <c r="C355" s="439"/>
      <c r="D355" s="439"/>
      <c r="E355" s="439"/>
      <c r="F355" s="439"/>
      <c r="G355" s="439"/>
      <c r="H355" s="439"/>
      <c r="I355" s="439"/>
      <c r="J355" s="439"/>
      <c r="K355" s="439"/>
      <c r="L355" s="439"/>
      <c r="M355" s="439"/>
      <c r="N355" s="439"/>
      <c r="O355" s="439"/>
      <c r="P355" s="439"/>
      <c r="Q355" s="439"/>
      <c r="R355" s="439"/>
      <c r="S355" s="439"/>
      <c r="T355" s="439"/>
      <c r="U355" s="439"/>
      <c r="V355" s="439"/>
    </row>
    <row r="356" customFormat="false" ht="12.75" hidden="false" customHeight="false" outlineLevel="1" collapsed="false">
      <c r="A356" s="188"/>
      <c r="B356" s="439"/>
      <c r="C356" s="439"/>
      <c r="D356" s="439"/>
      <c r="E356" s="439"/>
      <c r="F356" s="439"/>
      <c r="G356" s="439"/>
      <c r="H356" s="439"/>
      <c r="I356" s="439"/>
      <c r="J356" s="439"/>
      <c r="K356" s="439"/>
      <c r="L356" s="439"/>
      <c r="M356" s="439"/>
      <c r="N356" s="439"/>
      <c r="O356" s="439"/>
      <c r="P356" s="439"/>
      <c r="Q356" s="439"/>
      <c r="R356" s="439"/>
      <c r="S356" s="439"/>
      <c r="T356" s="439"/>
      <c r="U356" s="439"/>
      <c r="V356" s="439"/>
    </row>
    <row r="357" customFormat="false" ht="12.75" hidden="false" customHeight="false" outlineLevel="1" collapsed="false">
      <c r="A357" s="188"/>
      <c r="B357" s="439"/>
      <c r="C357" s="439"/>
      <c r="D357" s="439"/>
      <c r="E357" s="439"/>
      <c r="F357" s="439"/>
      <c r="G357" s="439"/>
      <c r="H357" s="439"/>
      <c r="I357" s="439"/>
      <c r="J357" s="439"/>
      <c r="K357" s="439"/>
      <c r="L357" s="439"/>
      <c r="M357" s="439"/>
      <c r="N357" s="439"/>
      <c r="O357" s="439"/>
      <c r="P357" s="439"/>
      <c r="Q357" s="439"/>
      <c r="R357" s="439"/>
      <c r="S357" s="439"/>
      <c r="T357" s="439"/>
      <c r="U357" s="439"/>
      <c r="V357" s="439"/>
    </row>
    <row r="358" customFormat="false" ht="12.75" hidden="false" customHeight="false" outlineLevel="1" collapsed="false">
      <c r="A358" s="188"/>
      <c r="B358" s="439"/>
      <c r="C358" s="439"/>
      <c r="D358" s="439"/>
      <c r="E358" s="439"/>
      <c r="F358" s="439"/>
      <c r="G358" s="439"/>
      <c r="H358" s="439"/>
      <c r="I358" s="439"/>
      <c r="J358" s="439"/>
      <c r="K358" s="439"/>
      <c r="L358" s="439"/>
      <c r="M358" s="439"/>
      <c r="N358" s="439"/>
      <c r="O358" s="439"/>
      <c r="P358" s="439"/>
      <c r="Q358" s="439"/>
      <c r="R358" s="439"/>
      <c r="S358" s="439"/>
      <c r="T358" s="439"/>
      <c r="U358" s="439"/>
      <c r="V358" s="439"/>
    </row>
    <row r="359" customFormat="false" ht="12.75" hidden="false" customHeight="false" outlineLevel="1" collapsed="false">
      <c r="A359" s="188"/>
      <c r="B359" s="439"/>
      <c r="C359" s="439"/>
      <c r="D359" s="439"/>
      <c r="E359" s="439"/>
      <c r="F359" s="439"/>
      <c r="G359" s="439"/>
      <c r="H359" s="439"/>
      <c r="I359" s="439"/>
      <c r="J359" s="439"/>
      <c r="K359" s="439"/>
      <c r="L359" s="439"/>
      <c r="M359" s="439"/>
      <c r="N359" s="439"/>
      <c r="O359" s="439"/>
      <c r="P359" s="439"/>
      <c r="Q359" s="439"/>
      <c r="R359" s="439"/>
      <c r="S359" s="439"/>
      <c r="T359" s="439"/>
      <c r="U359" s="439"/>
      <c r="V359" s="439"/>
    </row>
    <row r="360" customFormat="false" ht="12.75" hidden="false" customHeight="false" outlineLevel="1" collapsed="false">
      <c r="A360" s="188"/>
      <c r="B360" s="439"/>
      <c r="C360" s="439"/>
      <c r="D360" s="439"/>
      <c r="E360" s="439"/>
      <c r="F360" s="439"/>
      <c r="G360" s="439"/>
      <c r="H360" s="439"/>
      <c r="I360" s="439"/>
      <c r="J360" s="439"/>
      <c r="K360" s="439"/>
      <c r="L360" s="439"/>
      <c r="M360" s="439"/>
      <c r="N360" s="439"/>
      <c r="O360" s="439"/>
      <c r="P360" s="439"/>
      <c r="Q360" s="439"/>
      <c r="R360" s="439"/>
      <c r="S360" s="439"/>
      <c r="T360" s="439"/>
      <c r="U360" s="439"/>
      <c r="V360" s="439"/>
    </row>
    <row r="361" customFormat="false" ht="12.75" hidden="false" customHeight="false" outlineLevel="1" collapsed="false">
      <c r="A361" s="188"/>
      <c r="B361" s="439"/>
      <c r="C361" s="439"/>
      <c r="D361" s="439"/>
      <c r="E361" s="439"/>
      <c r="F361" s="439"/>
      <c r="G361" s="439"/>
      <c r="H361" s="439"/>
      <c r="I361" s="439"/>
      <c r="J361" s="439"/>
      <c r="K361" s="439"/>
      <c r="L361" s="439"/>
      <c r="M361" s="439"/>
      <c r="N361" s="439"/>
      <c r="O361" s="439"/>
      <c r="P361" s="439"/>
      <c r="Q361" s="439"/>
      <c r="R361" s="439"/>
      <c r="S361" s="439"/>
      <c r="T361" s="439"/>
      <c r="U361" s="439"/>
      <c r="V361" s="439"/>
    </row>
    <row r="362" customFormat="false" ht="12.75" hidden="false" customHeight="false" outlineLevel="1" collapsed="false">
      <c r="A362" s="376"/>
      <c r="B362" s="439"/>
      <c r="C362" s="439"/>
      <c r="D362" s="439"/>
      <c r="E362" s="439"/>
      <c r="F362" s="439"/>
      <c r="G362" s="439"/>
      <c r="H362" s="439"/>
      <c r="I362" s="439"/>
      <c r="J362" s="439"/>
      <c r="K362" s="439"/>
      <c r="L362" s="439"/>
      <c r="M362" s="439"/>
      <c r="N362" s="439"/>
      <c r="O362" s="439"/>
      <c r="P362" s="439"/>
      <c r="Q362" s="439"/>
      <c r="R362" s="439"/>
      <c r="S362" s="439"/>
      <c r="T362" s="439"/>
      <c r="U362" s="439"/>
      <c r="V362" s="439"/>
    </row>
    <row r="363" customFormat="false" ht="12.75" hidden="false" customHeight="false" outlineLevel="1" collapsed="false">
      <c r="A363" s="188"/>
      <c r="B363" s="439"/>
      <c r="C363" s="439"/>
      <c r="D363" s="439"/>
      <c r="E363" s="439"/>
      <c r="F363" s="439"/>
      <c r="G363" s="439"/>
      <c r="H363" s="439"/>
      <c r="I363" s="439"/>
      <c r="J363" s="439"/>
      <c r="K363" s="439"/>
      <c r="L363" s="439"/>
      <c r="M363" s="439"/>
      <c r="N363" s="439"/>
      <c r="O363" s="439"/>
      <c r="P363" s="439"/>
      <c r="Q363" s="439"/>
      <c r="R363" s="439"/>
      <c r="S363" s="439"/>
      <c r="T363" s="439"/>
      <c r="U363" s="439"/>
      <c r="V363" s="439"/>
    </row>
    <row r="364" customFormat="false" ht="12.75" hidden="false" customHeight="false" outlineLevel="1" collapsed="false">
      <c r="A364" s="376"/>
      <c r="B364" s="439"/>
      <c r="C364" s="439"/>
      <c r="D364" s="439"/>
      <c r="E364" s="439"/>
      <c r="F364" s="439"/>
      <c r="G364" s="439"/>
      <c r="H364" s="439"/>
      <c r="I364" s="439"/>
      <c r="J364" s="439"/>
      <c r="K364" s="439"/>
      <c r="L364" s="439"/>
      <c r="M364" s="439"/>
      <c r="N364" s="439"/>
      <c r="O364" s="439"/>
      <c r="P364" s="439"/>
      <c r="Q364" s="439"/>
      <c r="R364" s="439"/>
      <c r="S364" s="439"/>
      <c r="T364" s="439"/>
      <c r="U364" s="439"/>
      <c r="V364" s="439"/>
    </row>
    <row r="365" customFormat="false" ht="12.75" hidden="false" customHeight="false" outlineLevel="1" collapsed="false">
      <c r="A365" s="188"/>
      <c r="B365" s="439"/>
      <c r="C365" s="439"/>
      <c r="D365" s="439"/>
      <c r="E365" s="439"/>
      <c r="F365" s="439"/>
      <c r="G365" s="439"/>
      <c r="H365" s="439"/>
      <c r="I365" s="439"/>
      <c r="J365" s="439"/>
      <c r="K365" s="439"/>
      <c r="L365" s="439"/>
      <c r="M365" s="439"/>
      <c r="N365" s="439"/>
      <c r="O365" s="439"/>
      <c r="P365" s="439"/>
      <c r="Q365" s="439"/>
      <c r="R365" s="439"/>
      <c r="S365" s="439"/>
      <c r="T365" s="439"/>
      <c r="U365" s="439"/>
      <c r="V365" s="439"/>
    </row>
    <row r="366" customFormat="false" ht="12.75" hidden="false" customHeight="false" outlineLevel="1" collapsed="false">
      <c r="A366" s="376"/>
      <c r="B366" s="439"/>
      <c r="C366" s="439"/>
      <c r="D366" s="439"/>
      <c r="E366" s="439"/>
      <c r="F366" s="439"/>
      <c r="G366" s="439"/>
      <c r="H366" s="439"/>
      <c r="I366" s="439"/>
      <c r="J366" s="439"/>
      <c r="K366" s="439"/>
      <c r="L366" s="439"/>
      <c r="M366" s="439"/>
      <c r="N366" s="439"/>
      <c r="O366" s="439"/>
      <c r="P366" s="439"/>
      <c r="Q366" s="439"/>
      <c r="R366" s="439"/>
      <c r="S366" s="439"/>
      <c r="T366" s="439"/>
      <c r="U366" s="439"/>
      <c r="V366" s="439"/>
    </row>
    <row r="367" customFormat="false" ht="12.75" hidden="false" customHeight="false" outlineLevel="1" collapsed="false">
      <c r="A367" s="142"/>
      <c r="B367" s="439"/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439"/>
      <c r="O367" s="439"/>
      <c r="P367" s="439"/>
      <c r="Q367" s="439"/>
      <c r="R367" s="439"/>
      <c r="S367" s="439"/>
      <c r="T367" s="439"/>
      <c r="U367" s="439"/>
      <c r="V367" s="439"/>
    </row>
    <row r="368" customFormat="false" ht="12.75" hidden="false" customHeight="false" outlineLevel="1" collapsed="false">
      <c r="A368" s="376"/>
      <c r="B368" s="439"/>
      <c r="C368" s="439"/>
      <c r="D368" s="439"/>
      <c r="E368" s="439"/>
      <c r="F368" s="439"/>
      <c r="G368" s="439"/>
      <c r="H368" s="439"/>
      <c r="I368" s="439"/>
      <c r="J368" s="439"/>
      <c r="K368" s="439"/>
      <c r="L368" s="439"/>
      <c r="M368" s="439"/>
      <c r="N368" s="439"/>
      <c r="O368" s="439"/>
      <c r="P368" s="439"/>
      <c r="Q368" s="439"/>
      <c r="R368" s="439"/>
      <c r="S368" s="439"/>
      <c r="T368" s="439"/>
      <c r="U368" s="439"/>
      <c r="V368" s="439"/>
    </row>
    <row r="369" customFormat="false" ht="12.75" hidden="false" customHeight="false" outlineLevel="1" collapsed="false">
      <c r="A369" s="188"/>
      <c r="B369" s="439"/>
      <c r="C369" s="439"/>
      <c r="D369" s="439"/>
      <c r="E369" s="439"/>
      <c r="F369" s="439"/>
      <c r="G369" s="439"/>
      <c r="H369" s="439"/>
      <c r="I369" s="439"/>
      <c r="J369" s="439"/>
      <c r="K369" s="439"/>
      <c r="L369" s="439"/>
      <c r="M369" s="439"/>
      <c r="N369" s="439"/>
      <c r="O369" s="439"/>
      <c r="P369" s="439"/>
      <c r="Q369" s="439"/>
      <c r="R369" s="439"/>
      <c r="S369" s="439"/>
      <c r="T369" s="439"/>
      <c r="U369" s="439"/>
      <c r="V369" s="439"/>
    </row>
    <row r="370" customFormat="false" ht="12.75" hidden="false" customHeight="false" outlineLevel="1" collapsed="false">
      <c r="A370" s="188"/>
      <c r="B370" s="439"/>
      <c r="C370" s="439"/>
      <c r="D370" s="439"/>
      <c r="E370" s="439"/>
      <c r="F370" s="439"/>
      <c r="G370" s="439"/>
      <c r="H370" s="439"/>
      <c r="I370" s="439"/>
      <c r="J370" s="439"/>
      <c r="K370" s="439"/>
      <c r="L370" s="439"/>
      <c r="M370" s="439"/>
      <c r="N370" s="439"/>
      <c r="O370" s="439"/>
      <c r="P370" s="439"/>
      <c r="Q370" s="439"/>
      <c r="R370" s="439"/>
      <c r="S370" s="439"/>
      <c r="T370" s="439"/>
      <c r="U370" s="439"/>
      <c r="V370" s="439"/>
    </row>
    <row r="371" customFormat="false" ht="12.75" hidden="false" customHeight="false" outlineLevel="1" collapsed="false">
      <c r="A371" s="188"/>
      <c r="B371" s="439"/>
      <c r="C371" s="439"/>
      <c r="D371" s="439"/>
      <c r="E371" s="439"/>
      <c r="F371" s="439"/>
      <c r="G371" s="439"/>
      <c r="H371" s="439"/>
      <c r="I371" s="439"/>
      <c r="J371" s="439"/>
      <c r="K371" s="439"/>
      <c r="L371" s="439"/>
      <c r="M371" s="439"/>
      <c r="N371" s="439"/>
      <c r="O371" s="439"/>
      <c r="P371" s="439"/>
      <c r="Q371" s="439"/>
      <c r="R371" s="439"/>
      <c r="S371" s="439"/>
      <c r="T371" s="439"/>
      <c r="U371" s="439"/>
      <c r="V371" s="439"/>
    </row>
    <row r="372" customFormat="false" ht="12.75" hidden="false" customHeight="false" outlineLevel="1" collapsed="false">
      <c r="A372" s="188"/>
      <c r="B372" s="439"/>
      <c r="C372" s="439"/>
      <c r="D372" s="439"/>
      <c r="E372" s="439"/>
      <c r="F372" s="439"/>
      <c r="G372" s="439"/>
      <c r="H372" s="439"/>
      <c r="I372" s="439"/>
      <c r="J372" s="439"/>
      <c r="K372" s="439"/>
      <c r="L372" s="439"/>
      <c r="M372" s="439"/>
      <c r="N372" s="439"/>
      <c r="O372" s="439"/>
      <c r="P372" s="439"/>
      <c r="Q372" s="439"/>
      <c r="R372" s="439"/>
      <c r="S372" s="439"/>
      <c r="T372" s="439"/>
      <c r="U372" s="439"/>
      <c r="V372" s="439"/>
    </row>
    <row r="373" customFormat="false" ht="12.75" hidden="false" customHeight="false" outlineLevel="1" collapsed="false">
      <c r="A373" s="376"/>
      <c r="B373" s="439"/>
      <c r="C373" s="439"/>
      <c r="D373" s="439"/>
      <c r="E373" s="439"/>
      <c r="F373" s="439"/>
      <c r="G373" s="439"/>
      <c r="H373" s="439"/>
      <c r="I373" s="439"/>
      <c r="J373" s="439"/>
      <c r="K373" s="439"/>
      <c r="L373" s="439"/>
      <c r="M373" s="439"/>
      <c r="N373" s="439"/>
      <c r="O373" s="439"/>
      <c r="P373" s="439"/>
      <c r="Q373" s="439"/>
      <c r="R373" s="439"/>
      <c r="S373" s="439"/>
      <c r="T373" s="439"/>
      <c r="U373" s="439"/>
      <c r="V373" s="439"/>
    </row>
    <row r="374" customFormat="false" ht="12.75" hidden="false" customHeight="false" outlineLevel="1" collapsed="false">
      <c r="A374" s="376"/>
      <c r="B374" s="439"/>
      <c r="C374" s="439"/>
      <c r="D374" s="439"/>
      <c r="E374" s="439"/>
      <c r="F374" s="439"/>
      <c r="G374" s="439"/>
      <c r="H374" s="439"/>
      <c r="I374" s="439"/>
      <c r="J374" s="439"/>
      <c r="K374" s="439"/>
      <c r="L374" s="439"/>
      <c r="M374" s="439"/>
      <c r="N374" s="439"/>
      <c r="O374" s="439"/>
      <c r="P374" s="439"/>
      <c r="Q374" s="439"/>
      <c r="R374" s="439"/>
      <c r="S374" s="439"/>
      <c r="T374" s="439"/>
      <c r="U374" s="439"/>
      <c r="V374" s="439"/>
    </row>
    <row r="375" customFormat="false" ht="12.75" hidden="false" customHeight="false" outlineLevel="1" collapsed="false">
      <c r="A375" s="188"/>
      <c r="B375" s="439"/>
      <c r="C375" s="439"/>
      <c r="D375" s="439"/>
      <c r="E375" s="439"/>
      <c r="F375" s="439"/>
      <c r="G375" s="439"/>
      <c r="H375" s="439"/>
      <c r="I375" s="439"/>
      <c r="J375" s="439"/>
      <c r="K375" s="439"/>
      <c r="L375" s="439"/>
      <c r="M375" s="439"/>
      <c r="N375" s="439"/>
      <c r="O375" s="439"/>
      <c r="P375" s="439"/>
      <c r="Q375" s="439"/>
      <c r="R375" s="439"/>
      <c r="S375" s="439"/>
      <c r="T375" s="439"/>
      <c r="U375" s="439"/>
      <c r="V375" s="439"/>
    </row>
    <row r="376" customFormat="false" ht="12.75" hidden="false" customHeight="false" outlineLevel="1" collapsed="false">
      <c r="A376" s="188"/>
      <c r="B376" s="439"/>
      <c r="C376" s="439"/>
      <c r="D376" s="439"/>
      <c r="E376" s="439"/>
      <c r="F376" s="439"/>
      <c r="G376" s="439"/>
      <c r="H376" s="439"/>
      <c r="I376" s="439"/>
      <c r="J376" s="439"/>
      <c r="K376" s="439"/>
      <c r="L376" s="439"/>
      <c r="M376" s="439"/>
      <c r="N376" s="439"/>
      <c r="O376" s="439"/>
      <c r="P376" s="439"/>
      <c r="Q376" s="439"/>
      <c r="R376" s="439"/>
      <c r="S376" s="439"/>
      <c r="T376" s="439"/>
      <c r="U376" s="439"/>
      <c r="V376" s="439"/>
    </row>
    <row r="377" customFormat="false" ht="12.75" hidden="false" customHeight="false" outlineLevel="1" collapsed="false">
      <c r="A377" s="188"/>
      <c r="B377" s="439"/>
      <c r="C377" s="439"/>
      <c r="D377" s="439"/>
      <c r="E377" s="439"/>
      <c r="F377" s="439"/>
      <c r="G377" s="439"/>
      <c r="H377" s="439"/>
      <c r="I377" s="439"/>
      <c r="J377" s="439"/>
      <c r="K377" s="439"/>
      <c r="L377" s="439"/>
      <c r="M377" s="439"/>
      <c r="N377" s="439"/>
      <c r="O377" s="439"/>
      <c r="P377" s="439"/>
      <c r="Q377" s="439"/>
      <c r="R377" s="439"/>
      <c r="S377" s="439"/>
      <c r="T377" s="439"/>
      <c r="U377" s="439"/>
      <c r="V377" s="439"/>
    </row>
    <row r="378" customFormat="false" ht="12.75" hidden="false" customHeight="false" outlineLevel="1" collapsed="false">
      <c r="A378" s="188"/>
      <c r="B378" s="439"/>
      <c r="C378" s="439"/>
      <c r="D378" s="439"/>
      <c r="E378" s="439"/>
      <c r="F378" s="439"/>
      <c r="G378" s="439"/>
      <c r="H378" s="439"/>
      <c r="I378" s="439"/>
      <c r="J378" s="439"/>
      <c r="K378" s="439"/>
      <c r="L378" s="439"/>
      <c r="M378" s="439"/>
      <c r="N378" s="439"/>
      <c r="O378" s="439"/>
      <c r="P378" s="439"/>
      <c r="Q378" s="439"/>
      <c r="R378" s="439"/>
      <c r="S378" s="439"/>
      <c r="T378" s="439"/>
      <c r="U378" s="439"/>
      <c r="V378" s="439"/>
    </row>
    <row r="379" customFormat="false" ht="12.75" hidden="false" customHeight="false" outlineLevel="1" collapsed="false">
      <c r="A379" s="188"/>
      <c r="B379" s="439"/>
      <c r="C379" s="439"/>
      <c r="D379" s="439"/>
      <c r="E379" s="439"/>
      <c r="F379" s="439"/>
      <c r="G379" s="439"/>
      <c r="H379" s="439"/>
      <c r="I379" s="439"/>
      <c r="J379" s="439"/>
      <c r="K379" s="439"/>
      <c r="L379" s="439"/>
      <c r="M379" s="439"/>
      <c r="N379" s="439"/>
      <c r="O379" s="439"/>
      <c r="P379" s="439"/>
      <c r="Q379" s="439"/>
      <c r="R379" s="439"/>
      <c r="S379" s="439"/>
      <c r="T379" s="439"/>
      <c r="U379" s="439"/>
      <c r="V379" s="439"/>
    </row>
    <row r="380" customFormat="false" ht="12.75" hidden="false" customHeight="false" outlineLevel="1" collapsed="false">
      <c r="A380" s="227"/>
      <c r="B380" s="439"/>
      <c r="C380" s="439"/>
      <c r="D380" s="439"/>
      <c r="E380" s="439"/>
      <c r="F380" s="439"/>
      <c r="G380" s="439"/>
      <c r="H380" s="439"/>
      <c r="I380" s="439"/>
      <c r="J380" s="439"/>
      <c r="K380" s="439"/>
      <c r="L380" s="439"/>
      <c r="M380" s="439"/>
      <c r="N380" s="439"/>
      <c r="O380" s="439"/>
      <c r="P380" s="439"/>
      <c r="Q380" s="439"/>
      <c r="R380" s="439"/>
      <c r="S380" s="439"/>
      <c r="T380" s="439"/>
      <c r="U380" s="439"/>
      <c r="V380" s="439"/>
    </row>
    <row r="381" customFormat="false" ht="12.75" hidden="false" customHeight="false" outlineLevel="1" collapsed="false">
      <c r="A381" s="376"/>
      <c r="B381" s="439"/>
      <c r="C381" s="439"/>
      <c r="D381" s="439"/>
      <c r="E381" s="439"/>
      <c r="F381" s="439"/>
      <c r="G381" s="439"/>
      <c r="H381" s="439"/>
      <c r="I381" s="439"/>
      <c r="J381" s="439"/>
      <c r="K381" s="439"/>
      <c r="L381" s="439"/>
      <c r="M381" s="439"/>
      <c r="N381" s="439"/>
      <c r="O381" s="439"/>
      <c r="P381" s="439"/>
      <c r="Q381" s="439"/>
      <c r="R381" s="439"/>
      <c r="S381" s="439"/>
      <c r="T381" s="439"/>
      <c r="U381" s="439"/>
      <c r="V381" s="439"/>
    </row>
    <row r="382" customFormat="false" ht="12.75" hidden="false" customHeight="false" outlineLevel="1" collapsed="false">
      <c r="A382" s="142"/>
      <c r="B382" s="439"/>
      <c r="C382" s="439"/>
      <c r="D382" s="439"/>
      <c r="E382" s="439"/>
      <c r="F382" s="439"/>
      <c r="G382" s="439"/>
      <c r="H382" s="439"/>
      <c r="I382" s="439"/>
      <c r="J382" s="439"/>
      <c r="K382" s="439"/>
      <c r="L382" s="439"/>
      <c r="M382" s="439"/>
      <c r="N382" s="439"/>
      <c r="O382" s="439"/>
      <c r="P382" s="439"/>
      <c r="Q382" s="439"/>
      <c r="R382" s="439"/>
      <c r="S382" s="439"/>
      <c r="T382" s="439"/>
      <c r="U382" s="439"/>
      <c r="V382" s="439"/>
    </row>
    <row r="383" customFormat="false" ht="12.75" hidden="false" customHeight="false" outlineLevel="1" collapsed="false">
      <c r="A383" s="376"/>
      <c r="B383" s="439"/>
      <c r="C383" s="439"/>
      <c r="D383" s="439"/>
      <c r="E383" s="439"/>
      <c r="F383" s="439"/>
      <c r="G383" s="439"/>
      <c r="H383" s="439"/>
      <c r="I383" s="439"/>
      <c r="J383" s="439"/>
      <c r="K383" s="439"/>
      <c r="L383" s="439"/>
      <c r="M383" s="439"/>
      <c r="N383" s="439"/>
      <c r="O383" s="439"/>
      <c r="P383" s="439"/>
      <c r="Q383" s="439"/>
      <c r="R383" s="439"/>
      <c r="S383" s="439"/>
      <c r="T383" s="439"/>
      <c r="U383" s="439"/>
      <c r="V383" s="439"/>
    </row>
    <row r="384" customFormat="false" ht="12.75" hidden="false" customHeight="false" outlineLevel="1" collapsed="false">
      <c r="A384" s="376"/>
      <c r="B384" s="439"/>
      <c r="C384" s="439"/>
      <c r="D384" s="439"/>
      <c r="E384" s="439"/>
      <c r="F384" s="439"/>
      <c r="G384" s="439"/>
      <c r="H384" s="439"/>
      <c r="I384" s="439"/>
      <c r="J384" s="439"/>
      <c r="K384" s="439"/>
      <c r="L384" s="439"/>
      <c r="M384" s="439"/>
      <c r="N384" s="439"/>
      <c r="O384" s="439"/>
      <c r="P384" s="439"/>
      <c r="Q384" s="439"/>
      <c r="R384" s="439"/>
      <c r="S384" s="439"/>
      <c r="T384" s="439"/>
      <c r="U384" s="439"/>
      <c r="V384" s="439"/>
    </row>
    <row r="385" customFormat="false" ht="12.75" hidden="false" customHeight="false" outlineLevel="1" collapsed="false">
      <c r="A385" s="376"/>
      <c r="B385" s="439"/>
      <c r="C385" s="439"/>
      <c r="D385" s="439"/>
      <c r="E385" s="439"/>
      <c r="F385" s="439"/>
      <c r="G385" s="439"/>
      <c r="H385" s="439"/>
      <c r="I385" s="439"/>
      <c r="J385" s="439"/>
      <c r="K385" s="439"/>
      <c r="L385" s="439"/>
      <c r="M385" s="439"/>
      <c r="N385" s="439"/>
      <c r="O385" s="439"/>
      <c r="P385" s="439"/>
      <c r="Q385" s="439"/>
      <c r="R385" s="439"/>
      <c r="S385" s="439"/>
      <c r="T385" s="439"/>
      <c r="U385" s="439"/>
      <c r="V385" s="439"/>
    </row>
    <row r="386" customFormat="false" ht="12.75" hidden="false" customHeight="false" outlineLevel="1" collapsed="false">
      <c r="A386" s="142"/>
      <c r="B386" s="142"/>
      <c r="C386" s="142"/>
      <c r="D386" s="142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2"/>
      <c r="S386" s="142"/>
      <c r="T386" s="142"/>
      <c r="U386" s="142"/>
    </row>
    <row r="387" customFormat="false" ht="12.75" hidden="false" customHeight="false" outlineLevel="1" collapsed="false">
      <c r="A387" s="142"/>
      <c r="B387" s="142"/>
      <c r="C387" s="142"/>
      <c r="D387" s="142"/>
      <c r="E387" s="142"/>
      <c r="F387" s="142"/>
      <c r="G387" s="142"/>
      <c r="H387" s="142"/>
      <c r="I387" s="142"/>
      <c r="J387" s="142"/>
      <c r="K387" s="142"/>
      <c r="L387" s="142"/>
      <c r="M387" s="142"/>
      <c r="N387" s="142"/>
      <c r="O387" s="142"/>
      <c r="P387" s="142"/>
      <c r="Q387" s="142"/>
      <c r="R387" s="142"/>
      <c r="S387" s="142"/>
      <c r="T387" s="142"/>
      <c r="U387" s="142"/>
    </row>
    <row r="388" customFormat="false" ht="18.75" hidden="false" customHeight="false" outlineLevel="1" collapsed="false">
      <c r="A388" s="438"/>
      <c r="B388" s="142"/>
      <c r="C388" s="142"/>
      <c r="D388" s="142"/>
      <c r="E388" s="142"/>
      <c r="F388" s="142"/>
      <c r="G388" s="142"/>
      <c r="H388" s="142"/>
      <c r="I388" s="142"/>
      <c r="J388" s="142"/>
      <c r="K388" s="142"/>
      <c r="L388" s="142"/>
      <c r="M388" s="142"/>
      <c r="N388" s="142"/>
      <c r="O388" s="142"/>
      <c r="P388" s="142"/>
      <c r="Q388" s="142"/>
      <c r="R388" s="142"/>
      <c r="S388" s="142"/>
      <c r="T388" s="142"/>
      <c r="U388" s="142"/>
    </row>
    <row r="389" customFormat="false" ht="12.75" hidden="false" customHeight="false" outlineLevel="1" collapsed="false">
      <c r="A389" s="376"/>
      <c r="B389" s="142"/>
      <c r="C389" s="142"/>
      <c r="D389" s="142"/>
      <c r="E389" s="142"/>
      <c r="F389" s="142"/>
      <c r="G389" s="142"/>
      <c r="H389" s="142"/>
      <c r="I389" s="142"/>
      <c r="J389" s="142"/>
      <c r="K389" s="142"/>
      <c r="L389" s="142"/>
      <c r="M389" s="142"/>
      <c r="N389" s="142"/>
      <c r="O389" s="142"/>
      <c r="P389" s="142"/>
      <c r="Q389" s="142"/>
      <c r="R389" s="142"/>
      <c r="S389" s="142"/>
      <c r="T389" s="142"/>
      <c r="U389" s="142"/>
    </row>
    <row r="390" customFormat="false" ht="12.75" hidden="false" customHeight="false" outlineLevel="1" collapsed="false">
      <c r="A390" s="376"/>
      <c r="B390" s="142"/>
      <c r="C390" s="142"/>
      <c r="D390" s="142"/>
      <c r="E390" s="142"/>
      <c r="F390" s="142"/>
      <c r="G390" s="142"/>
      <c r="H390" s="142"/>
      <c r="I390" s="142"/>
      <c r="J390" s="142"/>
      <c r="K390" s="142"/>
      <c r="L390" s="142"/>
      <c r="M390" s="142"/>
      <c r="N390" s="142"/>
      <c r="O390" s="142"/>
      <c r="P390" s="142"/>
      <c r="Q390" s="142"/>
      <c r="R390" s="142"/>
      <c r="S390" s="142"/>
      <c r="T390" s="142"/>
      <c r="U390" s="142"/>
    </row>
    <row r="391" customFormat="false" ht="12.75" hidden="false" customHeight="false" outlineLevel="1" collapsed="false">
      <c r="A391" s="142"/>
      <c r="B391" s="142"/>
      <c r="C391" s="142"/>
      <c r="D391" s="142"/>
      <c r="E391" s="142"/>
      <c r="F391" s="142"/>
      <c r="G391" s="142"/>
      <c r="H391" s="142"/>
      <c r="I391" s="142"/>
      <c r="J391" s="142"/>
      <c r="K391" s="142"/>
      <c r="L391" s="142"/>
      <c r="M391" s="142"/>
      <c r="N391" s="142"/>
      <c r="O391" s="142"/>
      <c r="P391" s="142"/>
      <c r="Q391" s="142"/>
      <c r="R391" s="142"/>
      <c r="S391" s="142"/>
      <c r="T391" s="142"/>
      <c r="U391" s="142"/>
    </row>
    <row r="392" customFormat="false" ht="12.75" hidden="false" customHeight="false" outlineLevel="1" collapsed="false">
      <c r="A392" s="227"/>
      <c r="B392" s="226"/>
      <c r="C392" s="226"/>
      <c r="D392" s="226"/>
      <c r="E392" s="226"/>
      <c r="F392" s="226"/>
      <c r="G392" s="226"/>
      <c r="H392" s="226"/>
      <c r="I392" s="226"/>
      <c r="J392" s="226"/>
      <c r="K392" s="226"/>
      <c r="L392" s="226"/>
      <c r="M392" s="226"/>
      <c r="N392" s="226"/>
      <c r="O392" s="142"/>
      <c r="P392" s="142"/>
      <c r="Q392" s="142"/>
      <c r="R392" s="142"/>
      <c r="S392" s="142"/>
      <c r="T392" s="142"/>
      <c r="U392" s="142"/>
    </row>
    <row r="393" customFormat="false" ht="12.75" hidden="false" customHeight="false" outlineLevel="1" collapsed="false">
      <c r="A393" s="376"/>
      <c r="B393" s="142"/>
      <c r="C393" s="142"/>
      <c r="D393" s="142"/>
      <c r="E393" s="142"/>
      <c r="F393" s="142"/>
      <c r="G393" s="142"/>
      <c r="H393" s="142"/>
      <c r="I393" s="142"/>
      <c r="J393" s="142"/>
      <c r="K393" s="142"/>
      <c r="L393" s="142"/>
      <c r="M393" s="142"/>
      <c r="N393" s="142"/>
      <c r="O393" s="142"/>
      <c r="P393" s="142"/>
      <c r="Q393" s="142"/>
      <c r="R393" s="142"/>
      <c r="S393" s="142"/>
      <c r="T393" s="142"/>
      <c r="U393" s="142"/>
    </row>
    <row r="394" customFormat="false" ht="12.75" hidden="false" customHeight="false" outlineLevel="1" collapsed="false">
      <c r="A394" s="188"/>
      <c r="B394" s="449"/>
      <c r="C394" s="449"/>
      <c r="D394" s="449"/>
      <c r="E394" s="449"/>
      <c r="F394" s="449"/>
      <c r="G394" s="449"/>
      <c r="H394" s="449"/>
      <c r="I394" s="449"/>
      <c r="J394" s="449"/>
      <c r="K394" s="449"/>
      <c r="L394" s="449"/>
      <c r="M394" s="449"/>
      <c r="N394" s="449"/>
      <c r="O394" s="142"/>
      <c r="P394" s="142"/>
      <c r="Q394" s="142"/>
      <c r="R394" s="142"/>
      <c r="S394" s="142"/>
      <c r="T394" s="142"/>
      <c r="U394" s="142"/>
    </row>
    <row r="395" customFormat="false" ht="12.75" hidden="false" customHeight="false" outlineLevel="1" collapsed="false">
      <c r="A395" s="188"/>
      <c r="B395" s="449"/>
      <c r="C395" s="449"/>
      <c r="D395" s="449"/>
      <c r="E395" s="449"/>
      <c r="F395" s="449"/>
      <c r="G395" s="449"/>
      <c r="H395" s="449"/>
      <c r="I395" s="449"/>
      <c r="J395" s="449"/>
      <c r="K395" s="449"/>
      <c r="L395" s="449"/>
      <c r="M395" s="449"/>
      <c r="N395" s="449"/>
      <c r="O395" s="142"/>
      <c r="P395" s="142"/>
      <c r="Q395" s="142"/>
      <c r="R395" s="142"/>
      <c r="S395" s="142"/>
      <c r="T395" s="142"/>
      <c r="U395" s="142"/>
    </row>
    <row r="396" customFormat="false" ht="12.75" hidden="false" customHeight="false" outlineLevel="1" collapsed="false">
      <c r="A396" s="188"/>
      <c r="B396" s="449"/>
      <c r="C396" s="449"/>
      <c r="D396" s="449"/>
      <c r="E396" s="449"/>
      <c r="F396" s="449"/>
      <c r="G396" s="449"/>
      <c r="H396" s="449"/>
      <c r="I396" s="449"/>
      <c r="J396" s="449"/>
      <c r="K396" s="449"/>
      <c r="L396" s="449"/>
      <c r="M396" s="449"/>
      <c r="N396" s="449"/>
      <c r="O396" s="142"/>
      <c r="P396" s="142"/>
      <c r="Q396" s="142"/>
      <c r="R396" s="142"/>
      <c r="S396" s="142"/>
      <c r="T396" s="142"/>
      <c r="U396" s="142"/>
    </row>
    <row r="397" customFormat="false" ht="12.75" hidden="false" customHeight="false" outlineLevel="1" collapsed="false">
      <c r="A397" s="188"/>
      <c r="B397" s="449"/>
      <c r="C397" s="449"/>
      <c r="D397" s="449"/>
      <c r="E397" s="449"/>
      <c r="F397" s="449"/>
      <c r="G397" s="449"/>
      <c r="H397" s="449"/>
      <c r="I397" s="449"/>
      <c r="J397" s="449"/>
      <c r="K397" s="449"/>
      <c r="L397" s="449"/>
      <c r="M397" s="449"/>
      <c r="N397" s="449"/>
      <c r="O397" s="142"/>
      <c r="P397" s="142"/>
      <c r="Q397" s="142"/>
      <c r="R397" s="142"/>
      <c r="S397" s="142"/>
      <c r="T397" s="142"/>
      <c r="U397" s="142"/>
    </row>
    <row r="398" customFormat="false" ht="12.75" hidden="false" customHeight="false" outlineLevel="1" collapsed="false">
      <c r="A398" s="188"/>
      <c r="B398" s="449"/>
      <c r="C398" s="449"/>
      <c r="D398" s="449"/>
      <c r="E398" s="449"/>
      <c r="F398" s="449"/>
      <c r="G398" s="449"/>
      <c r="H398" s="449"/>
      <c r="I398" s="449"/>
      <c r="J398" s="449"/>
      <c r="K398" s="449"/>
      <c r="L398" s="449"/>
      <c r="M398" s="449"/>
      <c r="N398" s="449"/>
      <c r="O398" s="142"/>
      <c r="P398" s="142"/>
      <c r="Q398" s="142"/>
      <c r="R398" s="142"/>
      <c r="S398" s="142"/>
      <c r="T398" s="142"/>
      <c r="U398" s="142"/>
    </row>
    <row r="399" customFormat="false" ht="12.75" hidden="false" customHeight="false" outlineLevel="1" collapsed="false">
      <c r="A399" s="188"/>
      <c r="B399" s="449"/>
      <c r="C399" s="449"/>
      <c r="D399" s="449"/>
      <c r="E399" s="449"/>
      <c r="F399" s="449"/>
      <c r="G399" s="449"/>
      <c r="H399" s="449"/>
      <c r="I399" s="449"/>
      <c r="J399" s="449"/>
      <c r="K399" s="449"/>
      <c r="L399" s="449"/>
      <c r="M399" s="449"/>
      <c r="N399" s="449"/>
      <c r="O399" s="142"/>
      <c r="P399" s="142"/>
      <c r="Q399" s="142"/>
      <c r="R399" s="142"/>
      <c r="S399" s="142"/>
      <c r="T399" s="142"/>
      <c r="U399" s="142"/>
    </row>
    <row r="400" customFormat="false" ht="12.75" hidden="false" customHeight="false" outlineLevel="1" collapsed="false">
      <c r="A400" s="376"/>
      <c r="B400" s="449"/>
      <c r="C400" s="449"/>
      <c r="D400" s="449"/>
      <c r="E400" s="449"/>
      <c r="F400" s="449"/>
      <c r="G400" s="449"/>
      <c r="H400" s="449"/>
      <c r="I400" s="449"/>
      <c r="J400" s="449"/>
      <c r="K400" s="449"/>
      <c r="L400" s="449"/>
      <c r="M400" s="449"/>
      <c r="N400" s="449"/>
      <c r="O400" s="142"/>
      <c r="P400" s="142"/>
      <c r="Q400" s="142"/>
      <c r="R400" s="142"/>
      <c r="S400" s="142"/>
      <c r="T400" s="142"/>
      <c r="U400" s="142"/>
    </row>
    <row r="401" customFormat="false" ht="12.75" hidden="false" customHeight="false" outlineLevel="1" collapsed="false">
      <c r="A401" s="188"/>
      <c r="B401" s="449"/>
      <c r="C401" s="449"/>
      <c r="D401" s="449"/>
      <c r="E401" s="449"/>
      <c r="F401" s="449"/>
      <c r="G401" s="449"/>
      <c r="H401" s="449"/>
      <c r="I401" s="449"/>
      <c r="J401" s="449"/>
      <c r="K401" s="449"/>
      <c r="L401" s="449"/>
      <c r="M401" s="449"/>
      <c r="N401" s="449"/>
      <c r="O401" s="142"/>
      <c r="P401" s="142"/>
      <c r="Q401" s="142"/>
      <c r="R401" s="142"/>
      <c r="S401" s="142"/>
      <c r="T401" s="142"/>
      <c r="U401" s="142"/>
    </row>
    <row r="402" customFormat="false" ht="12.75" hidden="false" customHeight="false" outlineLevel="1" collapsed="false">
      <c r="A402" s="188"/>
      <c r="B402" s="449"/>
      <c r="C402" s="449"/>
      <c r="D402" s="449"/>
      <c r="E402" s="449"/>
      <c r="F402" s="449"/>
      <c r="G402" s="449"/>
      <c r="H402" s="449"/>
      <c r="I402" s="449"/>
      <c r="J402" s="449"/>
      <c r="K402" s="449"/>
      <c r="L402" s="449"/>
      <c r="M402" s="449"/>
      <c r="N402" s="449"/>
      <c r="O402" s="142"/>
      <c r="P402" s="142"/>
      <c r="Q402" s="142"/>
      <c r="R402" s="142"/>
      <c r="S402" s="142"/>
      <c r="T402" s="142"/>
      <c r="U402" s="142"/>
    </row>
    <row r="403" customFormat="false" ht="12.75" hidden="false" customHeight="false" outlineLevel="1" collapsed="false">
      <c r="A403" s="188"/>
      <c r="B403" s="449"/>
      <c r="C403" s="449"/>
      <c r="D403" s="449"/>
      <c r="E403" s="449"/>
      <c r="F403" s="449"/>
      <c r="G403" s="449"/>
      <c r="H403" s="449"/>
      <c r="I403" s="449"/>
      <c r="J403" s="449"/>
      <c r="K403" s="449"/>
      <c r="L403" s="449"/>
      <c r="M403" s="449"/>
      <c r="N403" s="449"/>
      <c r="O403" s="142"/>
      <c r="P403" s="142"/>
      <c r="Q403" s="142"/>
      <c r="R403" s="142"/>
      <c r="S403" s="142"/>
      <c r="T403" s="142"/>
      <c r="U403" s="142"/>
    </row>
    <row r="404" customFormat="false" ht="12.75" hidden="false" customHeight="false" outlineLevel="1" collapsed="false">
      <c r="A404" s="188"/>
      <c r="B404" s="449"/>
      <c r="C404" s="449"/>
      <c r="D404" s="449"/>
      <c r="E404" s="449"/>
      <c r="F404" s="449"/>
      <c r="G404" s="449"/>
      <c r="H404" s="449"/>
      <c r="I404" s="449"/>
      <c r="J404" s="449"/>
      <c r="K404" s="449"/>
      <c r="L404" s="449"/>
      <c r="M404" s="449"/>
      <c r="N404" s="449"/>
      <c r="O404" s="142"/>
      <c r="P404" s="142"/>
      <c r="Q404" s="142"/>
      <c r="R404" s="142"/>
      <c r="S404" s="142"/>
      <c r="T404" s="142"/>
      <c r="U404" s="142"/>
    </row>
    <row r="405" customFormat="false" ht="12.75" hidden="false" customHeight="false" outlineLevel="1" collapsed="false">
      <c r="A405" s="188"/>
      <c r="B405" s="449"/>
      <c r="C405" s="449"/>
      <c r="D405" s="449"/>
      <c r="E405" s="449"/>
      <c r="F405" s="449"/>
      <c r="G405" s="449"/>
      <c r="H405" s="449"/>
      <c r="I405" s="449"/>
      <c r="J405" s="449"/>
      <c r="K405" s="449"/>
      <c r="L405" s="449"/>
      <c r="M405" s="449"/>
      <c r="N405" s="449"/>
      <c r="O405" s="142"/>
      <c r="P405" s="142"/>
      <c r="Q405" s="142"/>
      <c r="R405" s="142"/>
      <c r="S405" s="142"/>
      <c r="T405" s="142"/>
      <c r="U405" s="142"/>
    </row>
    <row r="406" customFormat="false" ht="12.75" hidden="false" customHeight="false" outlineLevel="1" collapsed="false">
      <c r="A406" s="188"/>
      <c r="B406" s="449"/>
      <c r="C406" s="449"/>
      <c r="D406" s="449"/>
      <c r="E406" s="449"/>
      <c r="F406" s="449"/>
      <c r="G406" s="449"/>
      <c r="H406" s="449"/>
      <c r="I406" s="449"/>
      <c r="J406" s="449"/>
      <c r="K406" s="449"/>
      <c r="L406" s="449"/>
      <c r="M406" s="449"/>
      <c r="N406" s="449"/>
      <c r="O406" s="142"/>
      <c r="P406" s="142"/>
      <c r="Q406" s="142"/>
      <c r="R406" s="142"/>
      <c r="S406" s="142"/>
      <c r="T406" s="142"/>
      <c r="U406" s="142"/>
    </row>
    <row r="407" customFormat="false" ht="12.75" hidden="false" customHeight="false" outlineLevel="1" collapsed="false">
      <c r="A407" s="188"/>
      <c r="B407" s="449"/>
      <c r="C407" s="449"/>
      <c r="D407" s="449"/>
      <c r="E407" s="449"/>
      <c r="F407" s="449"/>
      <c r="G407" s="449"/>
      <c r="H407" s="449"/>
      <c r="I407" s="449"/>
      <c r="J407" s="449"/>
      <c r="K407" s="449"/>
      <c r="L407" s="449"/>
      <c r="M407" s="449"/>
      <c r="N407" s="449"/>
      <c r="O407" s="142"/>
      <c r="P407" s="142"/>
      <c r="Q407" s="142"/>
      <c r="R407" s="142"/>
      <c r="S407" s="142"/>
      <c r="T407" s="142"/>
      <c r="U407" s="142"/>
    </row>
    <row r="408" customFormat="false" ht="12.75" hidden="false" customHeight="false" outlineLevel="1" collapsed="false">
      <c r="A408" s="188"/>
      <c r="B408" s="449"/>
      <c r="C408" s="449"/>
      <c r="D408" s="449"/>
      <c r="E408" s="449"/>
      <c r="F408" s="449"/>
      <c r="G408" s="449"/>
      <c r="H408" s="449"/>
      <c r="I408" s="449"/>
      <c r="J408" s="449"/>
      <c r="K408" s="449"/>
      <c r="L408" s="449"/>
      <c r="M408" s="449"/>
      <c r="N408" s="449"/>
      <c r="O408" s="142"/>
      <c r="P408" s="142"/>
      <c r="Q408" s="142"/>
      <c r="R408" s="142"/>
      <c r="S408" s="142"/>
      <c r="T408" s="142"/>
      <c r="U408" s="142"/>
    </row>
    <row r="409" customFormat="false" ht="12.75" hidden="false" customHeight="false" outlineLevel="1" collapsed="false">
      <c r="A409" s="188"/>
      <c r="B409" s="449"/>
      <c r="C409" s="449"/>
      <c r="D409" s="449"/>
      <c r="E409" s="449"/>
      <c r="F409" s="449"/>
      <c r="G409" s="449"/>
      <c r="H409" s="449"/>
      <c r="I409" s="449"/>
      <c r="J409" s="449"/>
      <c r="K409" s="449"/>
      <c r="L409" s="449"/>
      <c r="M409" s="449"/>
      <c r="N409" s="449"/>
      <c r="O409" s="142"/>
      <c r="P409" s="142"/>
      <c r="Q409" s="142"/>
      <c r="R409" s="142"/>
      <c r="S409" s="142"/>
      <c r="T409" s="142"/>
      <c r="U409" s="142"/>
    </row>
    <row r="410" customFormat="false" ht="12.75" hidden="false" customHeight="false" outlineLevel="1" collapsed="false">
      <c r="A410" s="188"/>
      <c r="B410" s="449"/>
      <c r="C410" s="449"/>
      <c r="D410" s="449"/>
      <c r="E410" s="449"/>
      <c r="F410" s="449"/>
      <c r="G410" s="449"/>
      <c r="H410" s="449"/>
      <c r="I410" s="449"/>
      <c r="J410" s="449"/>
      <c r="K410" s="449"/>
      <c r="L410" s="449"/>
      <c r="M410" s="449"/>
      <c r="N410" s="449"/>
      <c r="O410" s="142"/>
      <c r="P410" s="142"/>
      <c r="Q410" s="142"/>
      <c r="R410" s="142"/>
      <c r="S410" s="142"/>
      <c r="T410" s="142"/>
      <c r="U410" s="142"/>
    </row>
    <row r="411" customFormat="false" ht="12.75" hidden="false" customHeight="false" outlineLevel="1" collapsed="false">
      <c r="A411" s="188"/>
      <c r="B411" s="449"/>
      <c r="C411" s="449"/>
      <c r="D411" s="449"/>
      <c r="E411" s="449"/>
      <c r="F411" s="449"/>
      <c r="G411" s="449"/>
      <c r="H411" s="449"/>
      <c r="I411" s="449"/>
      <c r="J411" s="449"/>
      <c r="K411" s="449"/>
      <c r="L411" s="449"/>
      <c r="M411" s="449"/>
      <c r="N411" s="449"/>
      <c r="O411" s="142"/>
      <c r="P411" s="142"/>
      <c r="Q411" s="142"/>
      <c r="R411" s="142"/>
      <c r="S411" s="142"/>
      <c r="T411" s="142"/>
      <c r="U411" s="142"/>
    </row>
    <row r="412" customFormat="false" ht="12.75" hidden="false" customHeight="false" outlineLevel="1" collapsed="false">
      <c r="A412" s="188"/>
      <c r="B412" s="449"/>
      <c r="C412" s="449"/>
      <c r="D412" s="449"/>
      <c r="E412" s="449"/>
      <c r="F412" s="449"/>
      <c r="G412" s="449"/>
      <c r="H412" s="449"/>
      <c r="I412" s="449"/>
      <c r="J412" s="449"/>
      <c r="K412" s="449"/>
      <c r="L412" s="449"/>
      <c r="M412" s="449"/>
      <c r="N412" s="449"/>
      <c r="O412" s="142"/>
      <c r="P412" s="142"/>
      <c r="Q412" s="142"/>
      <c r="R412" s="142"/>
      <c r="S412" s="142"/>
      <c r="T412" s="142"/>
      <c r="U412" s="142"/>
    </row>
    <row r="413" customFormat="false" ht="12.75" hidden="false" customHeight="false" outlineLevel="1" collapsed="false">
      <c r="A413" s="376"/>
      <c r="B413" s="449"/>
      <c r="C413" s="449"/>
      <c r="D413" s="449"/>
      <c r="E413" s="449"/>
      <c r="F413" s="449"/>
      <c r="G413" s="449"/>
      <c r="H413" s="449"/>
      <c r="I413" s="449"/>
      <c r="J413" s="449"/>
      <c r="K413" s="449"/>
      <c r="L413" s="449"/>
      <c r="M413" s="449"/>
      <c r="N413" s="449"/>
      <c r="O413" s="142"/>
      <c r="P413" s="142"/>
      <c r="Q413" s="142"/>
      <c r="R413" s="142"/>
      <c r="S413" s="142"/>
      <c r="T413" s="142"/>
      <c r="U413" s="142"/>
    </row>
    <row r="414" customFormat="false" ht="12.75" hidden="false" customHeight="false" outlineLevel="1" collapsed="false">
      <c r="A414" s="142"/>
      <c r="B414" s="449"/>
      <c r="C414" s="449"/>
      <c r="D414" s="449"/>
      <c r="E414" s="449"/>
      <c r="F414" s="449"/>
      <c r="G414" s="449"/>
      <c r="H414" s="449"/>
      <c r="I414" s="449"/>
      <c r="J414" s="449"/>
      <c r="K414" s="449"/>
      <c r="L414" s="449"/>
      <c r="M414" s="449"/>
      <c r="N414" s="449"/>
      <c r="O414" s="142"/>
      <c r="P414" s="142"/>
      <c r="Q414" s="142"/>
      <c r="R414" s="142"/>
      <c r="S414" s="142"/>
      <c r="T414" s="142"/>
      <c r="U414" s="142"/>
    </row>
    <row r="415" customFormat="false" ht="12.75" hidden="false" customHeight="false" outlineLevel="1" collapsed="false">
      <c r="A415" s="188"/>
      <c r="B415" s="449"/>
      <c r="C415" s="449"/>
      <c r="D415" s="449"/>
      <c r="E415" s="449"/>
      <c r="F415" s="449"/>
      <c r="G415" s="449"/>
      <c r="H415" s="449"/>
      <c r="I415" s="449"/>
      <c r="J415" s="449"/>
      <c r="K415" s="449"/>
      <c r="L415" s="449"/>
      <c r="M415" s="449"/>
      <c r="N415" s="449"/>
      <c r="O415" s="142"/>
      <c r="P415" s="142"/>
      <c r="Q415" s="142"/>
      <c r="R415" s="142"/>
      <c r="S415" s="142"/>
      <c r="T415" s="142"/>
      <c r="U415" s="142"/>
    </row>
    <row r="416" customFormat="false" ht="12.75" hidden="false" customHeight="false" outlineLevel="1" collapsed="false">
      <c r="A416" s="376"/>
      <c r="B416" s="449"/>
      <c r="C416" s="449"/>
      <c r="D416" s="449"/>
      <c r="E416" s="449"/>
      <c r="F416" s="449"/>
      <c r="G416" s="449"/>
      <c r="H416" s="449"/>
      <c r="I416" s="449"/>
      <c r="J416" s="449"/>
      <c r="K416" s="449"/>
      <c r="L416" s="449"/>
      <c r="M416" s="449"/>
      <c r="N416" s="449"/>
      <c r="O416" s="142"/>
      <c r="P416" s="142"/>
      <c r="Q416" s="142"/>
      <c r="R416" s="142"/>
      <c r="S416" s="142"/>
      <c r="T416" s="142"/>
      <c r="U416" s="142"/>
    </row>
    <row r="417" customFormat="false" ht="12.75" hidden="false" customHeight="false" outlineLevel="1" collapsed="false">
      <c r="A417" s="188"/>
      <c r="B417" s="449"/>
      <c r="C417" s="449"/>
      <c r="D417" s="449"/>
      <c r="E417" s="449"/>
      <c r="F417" s="449"/>
      <c r="G417" s="449"/>
      <c r="H417" s="449"/>
      <c r="I417" s="449"/>
      <c r="J417" s="449"/>
      <c r="K417" s="449"/>
      <c r="L417" s="449"/>
      <c r="M417" s="449"/>
      <c r="N417" s="449"/>
      <c r="O417" s="142"/>
      <c r="P417" s="142"/>
      <c r="Q417" s="142"/>
      <c r="R417" s="142"/>
      <c r="S417" s="142"/>
      <c r="T417" s="142"/>
      <c r="U417" s="142"/>
    </row>
    <row r="418" customFormat="false" ht="12.75" hidden="false" customHeight="false" outlineLevel="1" collapsed="false">
      <c r="A418" s="376"/>
      <c r="B418" s="449"/>
      <c r="C418" s="449"/>
      <c r="D418" s="449"/>
      <c r="E418" s="449"/>
      <c r="F418" s="449"/>
      <c r="G418" s="449"/>
      <c r="H418" s="449"/>
      <c r="I418" s="449"/>
      <c r="J418" s="449"/>
      <c r="K418" s="449"/>
      <c r="L418" s="449"/>
      <c r="M418" s="449"/>
      <c r="N418" s="449"/>
      <c r="O418" s="142"/>
      <c r="P418" s="142"/>
      <c r="Q418" s="142"/>
      <c r="R418" s="142"/>
      <c r="S418" s="142"/>
      <c r="T418" s="142"/>
      <c r="U418" s="142"/>
    </row>
    <row r="419" customFormat="false" ht="12.75" hidden="false" customHeight="false" outlineLevel="1" collapsed="false">
      <c r="A419" s="376"/>
      <c r="B419" s="449"/>
      <c r="C419" s="449"/>
      <c r="D419" s="449"/>
      <c r="E419" s="449"/>
      <c r="F419" s="449"/>
      <c r="G419" s="449"/>
      <c r="H419" s="449"/>
      <c r="I419" s="449"/>
      <c r="J419" s="449"/>
      <c r="K419" s="449"/>
      <c r="L419" s="449"/>
      <c r="M419" s="449"/>
      <c r="N419" s="449"/>
      <c r="O419" s="142"/>
      <c r="P419" s="142"/>
      <c r="Q419" s="142"/>
      <c r="R419" s="142"/>
      <c r="S419" s="142"/>
      <c r="T419" s="142"/>
      <c r="U419" s="142"/>
    </row>
    <row r="420" customFormat="false" ht="12.75" hidden="false" customHeight="false" outlineLevel="1" collapsed="false">
      <c r="A420" s="376"/>
      <c r="B420" s="449"/>
      <c r="C420" s="449"/>
      <c r="D420" s="449"/>
      <c r="E420" s="449"/>
      <c r="F420" s="449"/>
      <c r="G420" s="449"/>
      <c r="H420" s="449"/>
      <c r="I420" s="449"/>
      <c r="J420" s="449"/>
      <c r="K420" s="449"/>
      <c r="L420" s="449"/>
      <c r="M420" s="449"/>
      <c r="N420" s="449"/>
      <c r="O420" s="142"/>
      <c r="P420" s="142"/>
      <c r="Q420" s="142"/>
      <c r="R420" s="142"/>
      <c r="S420" s="142"/>
      <c r="T420" s="142"/>
      <c r="U420" s="142"/>
    </row>
    <row r="421" customFormat="false" ht="12.75" hidden="false" customHeight="false" outlineLevel="1" collapsed="false">
      <c r="A421" s="376"/>
      <c r="B421" s="449"/>
      <c r="C421" s="449"/>
      <c r="D421" s="449"/>
      <c r="E421" s="449"/>
      <c r="F421" s="449"/>
      <c r="G421" s="449"/>
      <c r="H421" s="449"/>
      <c r="I421" s="449"/>
      <c r="J421" s="449"/>
      <c r="K421" s="449"/>
      <c r="L421" s="449"/>
      <c r="M421" s="449"/>
      <c r="N421" s="449"/>
      <c r="O421" s="142"/>
      <c r="P421" s="142"/>
      <c r="Q421" s="142"/>
      <c r="R421" s="142"/>
      <c r="S421" s="142"/>
      <c r="T421" s="142"/>
      <c r="U421" s="142"/>
    </row>
    <row r="422" customFormat="false" ht="12.75" hidden="false" customHeight="false" outlineLevel="1" collapsed="false">
      <c r="A422" s="376"/>
      <c r="B422" s="449"/>
      <c r="C422" s="449"/>
      <c r="D422" s="449"/>
      <c r="E422" s="449"/>
      <c r="F422" s="449"/>
      <c r="G422" s="449"/>
      <c r="H422" s="449"/>
      <c r="I422" s="449"/>
      <c r="J422" s="449"/>
      <c r="K422" s="449"/>
      <c r="L422" s="449"/>
      <c r="M422" s="449"/>
      <c r="N422" s="449"/>
      <c r="O422" s="142"/>
      <c r="P422" s="142"/>
      <c r="Q422" s="142"/>
      <c r="R422" s="142"/>
      <c r="S422" s="142"/>
      <c r="T422" s="142"/>
      <c r="U422" s="142"/>
    </row>
    <row r="423" customFormat="false" ht="12.75" hidden="false" customHeight="false" outlineLevel="1" collapsed="false">
      <c r="A423" s="376"/>
      <c r="B423" s="449"/>
      <c r="C423" s="449"/>
      <c r="D423" s="449"/>
      <c r="E423" s="449"/>
      <c r="F423" s="449"/>
      <c r="G423" s="449"/>
      <c r="H423" s="449"/>
      <c r="I423" s="449"/>
      <c r="J423" s="449"/>
      <c r="K423" s="449"/>
      <c r="L423" s="449"/>
      <c r="M423" s="449"/>
      <c r="N423" s="449"/>
      <c r="O423" s="142"/>
      <c r="P423" s="142"/>
      <c r="Q423" s="142"/>
      <c r="R423" s="142"/>
      <c r="S423" s="142"/>
      <c r="T423" s="142"/>
      <c r="U423" s="142"/>
    </row>
    <row r="424" customFormat="false" ht="12.75" hidden="false" customHeight="false" outlineLevel="1" collapsed="false">
      <c r="A424" s="376"/>
      <c r="B424" s="449"/>
      <c r="C424" s="449"/>
      <c r="D424" s="449"/>
      <c r="E424" s="449"/>
      <c r="F424" s="449"/>
      <c r="G424" s="449"/>
      <c r="H424" s="449"/>
      <c r="I424" s="449"/>
      <c r="J424" s="449"/>
      <c r="K424" s="449"/>
      <c r="L424" s="449"/>
      <c r="M424" s="449"/>
      <c r="N424" s="449"/>
      <c r="O424" s="142"/>
      <c r="P424" s="142"/>
      <c r="Q424" s="142"/>
      <c r="R424" s="142"/>
      <c r="S424" s="142"/>
      <c r="T424" s="142"/>
      <c r="U424" s="142"/>
    </row>
    <row r="425" customFormat="false" ht="12.75" hidden="false" customHeight="false" outlineLevel="1" collapsed="false">
      <c r="A425" s="376"/>
      <c r="B425" s="449"/>
      <c r="C425" s="449"/>
      <c r="D425" s="449"/>
      <c r="E425" s="449"/>
      <c r="F425" s="449"/>
      <c r="G425" s="449"/>
      <c r="H425" s="449"/>
      <c r="I425" s="449"/>
      <c r="J425" s="449"/>
      <c r="K425" s="449"/>
      <c r="L425" s="449"/>
      <c r="M425" s="449"/>
      <c r="N425" s="449"/>
      <c r="O425" s="142"/>
      <c r="P425" s="142"/>
      <c r="Q425" s="142"/>
      <c r="R425" s="142"/>
      <c r="S425" s="142"/>
      <c r="T425" s="142"/>
      <c r="U425" s="142"/>
    </row>
    <row r="426" customFormat="false" ht="12.75" hidden="false" customHeight="false" outlineLevel="1" collapsed="false">
      <c r="A426" s="142"/>
      <c r="B426" s="449"/>
      <c r="C426" s="449"/>
      <c r="D426" s="449"/>
      <c r="E426" s="449"/>
      <c r="F426" s="449"/>
      <c r="G426" s="449"/>
      <c r="H426" s="449"/>
      <c r="I426" s="449"/>
      <c r="J426" s="449"/>
      <c r="K426" s="449"/>
      <c r="L426" s="449"/>
      <c r="M426" s="449"/>
      <c r="N426" s="449"/>
      <c r="O426" s="449"/>
      <c r="P426" s="449"/>
      <c r="Q426" s="449"/>
      <c r="R426" s="449"/>
      <c r="S426" s="449"/>
      <c r="T426" s="449"/>
      <c r="U426" s="449"/>
    </row>
    <row r="427" customFormat="false" ht="12.75" hidden="false" customHeight="false" outlineLevel="1" collapsed="false">
      <c r="A427" s="142"/>
      <c r="B427" s="449"/>
      <c r="C427" s="449"/>
      <c r="D427" s="449"/>
      <c r="E427" s="449"/>
      <c r="F427" s="449"/>
      <c r="G427" s="449"/>
      <c r="H427" s="449"/>
      <c r="I427" s="449"/>
      <c r="J427" s="449"/>
      <c r="K427" s="449"/>
      <c r="L427" s="449"/>
      <c r="M427" s="449"/>
      <c r="N427" s="449"/>
      <c r="O427" s="449"/>
      <c r="P427" s="449"/>
      <c r="Q427" s="449"/>
      <c r="R427" s="449"/>
      <c r="S427" s="449"/>
      <c r="T427" s="449"/>
      <c r="U427" s="449"/>
    </row>
    <row r="428" customFormat="false" ht="12.75" hidden="false" customHeight="false" outlineLevel="1" collapsed="false">
      <c r="A428" s="142"/>
      <c r="B428" s="449"/>
      <c r="C428" s="449"/>
      <c r="D428" s="449"/>
      <c r="E428" s="449"/>
      <c r="F428" s="449"/>
      <c r="G428" s="449"/>
      <c r="H428" s="449"/>
      <c r="I428" s="449"/>
      <c r="J428" s="449"/>
      <c r="K428" s="449"/>
      <c r="L428" s="449"/>
      <c r="M428" s="449"/>
      <c r="N428" s="449"/>
      <c r="O428" s="449"/>
      <c r="P428" s="449"/>
      <c r="Q428" s="449"/>
      <c r="R428" s="449"/>
      <c r="S428" s="449"/>
      <c r="T428" s="449"/>
      <c r="U428" s="449"/>
    </row>
    <row r="429" customFormat="false" ht="12.75" hidden="false" customHeight="false" outlineLevel="1" collapsed="false">
      <c r="A429" s="142"/>
      <c r="B429" s="449"/>
      <c r="C429" s="449"/>
      <c r="D429" s="449"/>
      <c r="E429" s="449"/>
      <c r="F429" s="449"/>
      <c r="G429" s="449"/>
      <c r="H429" s="449"/>
      <c r="I429" s="449"/>
      <c r="J429" s="449"/>
      <c r="K429" s="449"/>
      <c r="L429" s="449"/>
      <c r="M429" s="449"/>
      <c r="N429" s="449"/>
      <c r="O429" s="449"/>
      <c r="P429" s="449"/>
      <c r="Q429" s="449"/>
      <c r="R429" s="449"/>
      <c r="S429" s="449"/>
      <c r="T429" s="449"/>
      <c r="U429" s="449"/>
    </row>
    <row r="430" customFormat="false" ht="12.75" hidden="false" customHeight="false" outlineLevel="1" collapsed="false">
      <c r="A430" s="142"/>
      <c r="B430" s="449"/>
      <c r="C430" s="449"/>
      <c r="D430" s="449"/>
      <c r="E430" s="449"/>
      <c r="F430" s="449"/>
      <c r="G430" s="449"/>
      <c r="H430" s="449"/>
      <c r="I430" s="449"/>
      <c r="J430" s="449"/>
      <c r="K430" s="449"/>
      <c r="L430" s="449"/>
      <c r="M430" s="449"/>
      <c r="N430" s="449"/>
      <c r="O430" s="449"/>
      <c r="P430" s="449"/>
      <c r="Q430" s="449"/>
      <c r="R430" s="449"/>
      <c r="S430" s="449"/>
      <c r="T430" s="449"/>
      <c r="U430" s="449"/>
    </row>
    <row r="431" customFormat="false" ht="12.75" hidden="false" customHeight="false" outlineLevel="1" collapsed="false">
      <c r="A431" s="142"/>
      <c r="B431" s="449"/>
      <c r="C431" s="449"/>
      <c r="D431" s="449"/>
      <c r="E431" s="449"/>
      <c r="F431" s="449"/>
      <c r="G431" s="449"/>
      <c r="H431" s="449"/>
      <c r="I431" s="449"/>
      <c r="J431" s="449"/>
      <c r="K431" s="449"/>
      <c r="L431" s="449"/>
      <c r="M431" s="449"/>
      <c r="N431" s="449"/>
      <c r="O431" s="449"/>
      <c r="P431" s="449"/>
      <c r="Q431" s="449"/>
      <c r="R431" s="449"/>
      <c r="S431" s="449"/>
      <c r="T431" s="449"/>
      <c r="U431" s="449"/>
    </row>
    <row r="432" customFormat="false" ht="12.75" hidden="false" customHeight="false" outlineLevel="1" collapsed="false">
      <c r="A432" s="376"/>
      <c r="B432" s="449"/>
      <c r="C432" s="449"/>
      <c r="D432" s="449"/>
      <c r="E432" s="449"/>
      <c r="F432" s="449"/>
      <c r="G432" s="449"/>
      <c r="H432" s="449"/>
      <c r="I432" s="449"/>
      <c r="J432" s="449"/>
      <c r="K432" s="449"/>
      <c r="L432" s="449"/>
      <c r="M432" s="449"/>
      <c r="N432" s="449"/>
      <c r="O432" s="449"/>
      <c r="P432" s="449"/>
      <c r="Q432" s="449"/>
      <c r="R432" s="449"/>
      <c r="S432" s="449"/>
      <c r="T432" s="449"/>
      <c r="U432" s="449"/>
    </row>
    <row r="433" customFormat="false" ht="12.75" hidden="false" customHeight="false" outlineLevel="1" collapsed="false">
      <c r="A433" s="142"/>
      <c r="B433" s="449"/>
      <c r="C433" s="449"/>
      <c r="D433" s="449"/>
      <c r="E433" s="449"/>
      <c r="F433" s="449"/>
      <c r="G433" s="449"/>
      <c r="H433" s="449"/>
      <c r="I433" s="449"/>
      <c r="J433" s="449"/>
      <c r="K433" s="449"/>
      <c r="L433" s="449"/>
      <c r="M433" s="449"/>
      <c r="N433" s="449"/>
      <c r="O433" s="449"/>
      <c r="P433" s="449"/>
      <c r="Q433" s="449"/>
      <c r="R433" s="449"/>
      <c r="S433" s="449"/>
      <c r="T433" s="449"/>
      <c r="U433" s="449"/>
    </row>
    <row r="434" customFormat="false" ht="12.75" hidden="false" customHeight="false" outlineLevel="1" collapsed="false">
      <c r="A434" s="142"/>
      <c r="B434" s="449"/>
      <c r="C434" s="449"/>
      <c r="D434" s="449"/>
      <c r="E434" s="449"/>
      <c r="F434" s="449"/>
      <c r="G434" s="449"/>
      <c r="H434" s="449"/>
      <c r="I434" s="449"/>
      <c r="J434" s="449"/>
      <c r="K434" s="449"/>
      <c r="L434" s="449"/>
      <c r="M434" s="449"/>
      <c r="N434" s="449"/>
      <c r="O434" s="449"/>
      <c r="P434" s="449"/>
      <c r="Q434" s="449"/>
      <c r="R434" s="449"/>
      <c r="S434" s="449"/>
      <c r="T434" s="449"/>
      <c r="U434" s="449"/>
    </row>
    <row r="435" customFormat="false" ht="12.75" hidden="false" customHeight="false" outlineLevel="1" collapsed="false">
      <c r="A435" s="376"/>
      <c r="B435" s="449"/>
      <c r="C435" s="449"/>
      <c r="D435" s="449"/>
      <c r="E435" s="449"/>
      <c r="F435" s="449"/>
      <c r="G435" s="449"/>
      <c r="H435" s="449"/>
      <c r="I435" s="449"/>
      <c r="J435" s="449"/>
      <c r="K435" s="449"/>
      <c r="L435" s="449"/>
      <c r="M435" s="449"/>
      <c r="N435" s="449"/>
      <c r="O435" s="449"/>
      <c r="P435" s="449"/>
      <c r="Q435" s="449"/>
      <c r="R435" s="449"/>
      <c r="S435" s="449"/>
      <c r="T435" s="449"/>
      <c r="U435" s="449"/>
    </row>
    <row r="436" customFormat="false" ht="12.75" hidden="false" customHeight="false" outlineLevel="1" collapsed="false">
      <c r="A436" s="376"/>
      <c r="B436" s="449"/>
      <c r="C436" s="449"/>
      <c r="D436" s="449"/>
      <c r="E436" s="449"/>
      <c r="F436" s="449"/>
      <c r="G436" s="449"/>
      <c r="H436" s="449"/>
      <c r="I436" s="449"/>
      <c r="J436" s="449"/>
      <c r="K436" s="449"/>
      <c r="L436" s="449"/>
      <c r="M436" s="449"/>
      <c r="N436" s="449"/>
      <c r="O436" s="449"/>
      <c r="P436" s="449"/>
      <c r="Q436" s="449"/>
      <c r="R436" s="449"/>
      <c r="S436" s="449"/>
      <c r="T436" s="449"/>
      <c r="U436" s="449"/>
    </row>
    <row r="437" customFormat="false" ht="12.75" hidden="false" customHeight="false" outlineLevel="1" collapsed="false">
      <c r="A437" s="142"/>
      <c r="B437" s="449"/>
      <c r="C437" s="449"/>
      <c r="D437" s="449"/>
      <c r="E437" s="449"/>
      <c r="F437" s="449"/>
      <c r="G437" s="449"/>
      <c r="H437" s="449"/>
      <c r="I437" s="449"/>
      <c r="J437" s="449"/>
      <c r="K437" s="449"/>
      <c r="L437" s="449"/>
      <c r="M437" s="449"/>
      <c r="N437" s="449"/>
      <c r="O437" s="449"/>
      <c r="P437" s="449"/>
      <c r="Q437" s="449"/>
      <c r="R437" s="449"/>
      <c r="S437" s="449"/>
      <c r="T437" s="449"/>
      <c r="U437" s="449"/>
    </row>
    <row r="438" customFormat="false" ht="12.75" hidden="false" customHeight="false" outlineLevel="1" collapsed="false">
      <c r="A438" s="142"/>
      <c r="B438" s="449"/>
      <c r="C438" s="449"/>
      <c r="D438" s="449"/>
      <c r="E438" s="449"/>
      <c r="F438" s="449"/>
      <c r="G438" s="449"/>
      <c r="H438" s="449"/>
      <c r="I438" s="449"/>
      <c r="J438" s="449"/>
      <c r="K438" s="449"/>
      <c r="L438" s="449"/>
      <c r="M438" s="449"/>
      <c r="N438" s="449"/>
      <c r="O438" s="449"/>
      <c r="P438" s="449"/>
      <c r="Q438" s="449"/>
      <c r="R438" s="449"/>
      <c r="S438" s="449"/>
      <c r="T438" s="449"/>
      <c r="U438" s="449"/>
    </row>
    <row r="439" customFormat="false" ht="12.75" hidden="false" customHeight="false" outlineLevel="1" collapsed="false">
      <c r="A439" s="142"/>
      <c r="B439" s="449"/>
      <c r="C439" s="449"/>
      <c r="D439" s="449"/>
      <c r="E439" s="449"/>
      <c r="F439" s="449"/>
      <c r="G439" s="449"/>
      <c r="H439" s="449"/>
      <c r="I439" s="449"/>
      <c r="J439" s="449"/>
      <c r="K439" s="449"/>
      <c r="L439" s="449"/>
      <c r="M439" s="449"/>
      <c r="N439" s="449"/>
      <c r="O439" s="449"/>
      <c r="P439" s="449"/>
      <c r="Q439" s="449"/>
      <c r="R439" s="449"/>
      <c r="S439" s="449"/>
      <c r="T439" s="449"/>
      <c r="U439" s="449"/>
    </row>
    <row r="440" customFormat="false" ht="12.75" hidden="false" customHeight="false" outlineLevel="1" collapsed="false">
      <c r="A440" s="142"/>
      <c r="B440" s="449"/>
      <c r="C440" s="449"/>
      <c r="D440" s="449"/>
      <c r="E440" s="449"/>
      <c r="F440" s="449"/>
      <c r="G440" s="449"/>
      <c r="H440" s="449"/>
      <c r="I440" s="449"/>
      <c r="J440" s="449"/>
      <c r="K440" s="449"/>
      <c r="L440" s="449"/>
      <c r="M440" s="449"/>
      <c r="N440" s="449"/>
      <c r="O440" s="449"/>
      <c r="P440" s="449"/>
      <c r="Q440" s="449"/>
      <c r="R440" s="449"/>
      <c r="S440" s="449"/>
      <c r="T440" s="449"/>
      <c r="U440" s="449"/>
    </row>
    <row r="441" customFormat="false" ht="12.75" hidden="false" customHeight="false" outlineLevel="1" collapsed="false">
      <c r="A441" s="142"/>
      <c r="B441" s="449"/>
      <c r="C441" s="449"/>
      <c r="D441" s="449"/>
      <c r="E441" s="449"/>
      <c r="F441" s="449"/>
      <c r="G441" s="449"/>
      <c r="H441" s="449"/>
      <c r="I441" s="449"/>
      <c r="J441" s="449"/>
      <c r="K441" s="449"/>
      <c r="L441" s="449"/>
      <c r="M441" s="449"/>
      <c r="N441" s="449"/>
      <c r="O441" s="449"/>
      <c r="P441" s="449"/>
      <c r="Q441" s="449"/>
      <c r="R441" s="449"/>
      <c r="S441" s="449"/>
      <c r="T441" s="449"/>
      <c r="U441" s="449"/>
    </row>
    <row r="442" customFormat="false" ht="12.75" hidden="false" customHeight="false" outlineLevel="1" collapsed="false">
      <c r="A442" s="142"/>
      <c r="B442" s="449"/>
      <c r="C442" s="449"/>
      <c r="D442" s="449"/>
      <c r="E442" s="449"/>
      <c r="F442" s="449"/>
      <c r="G442" s="449"/>
      <c r="H442" s="449"/>
      <c r="I442" s="449"/>
      <c r="J442" s="449"/>
      <c r="K442" s="449"/>
      <c r="L442" s="449"/>
      <c r="M442" s="449"/>
      <c r="N442" s="449"/>
      <c r="O442" s="449"/>
      <c r="P442" s="449"/>
      <c r="Q442" s="449"/>
      <c r="R442" s="449"/>
      <c r="S442" s="449"/>
      <c r="T442" s="449"/>
      <c r="U442" s="449"/>
    </row>
    <row r="443" customFormat="false" ht="12.75" hidden="false" customHeight="false" outlineLevel="1" collapsed="false">
      <c r="A443" s="142"/>
      <c r="B443" s="449"/>
      <c r="C443" s="449"/>
      <c r="D443" s="449"/>
      <c r="E443" s="449"/>
      <c r="F443" s="449"/>
      <c r="G443" s="449"/>
      <c r="H443" s="449"/>
      <c r="I443" s="449"/>
      <c r="J443" s="449"/>
      <c r="K443" s="449"/>
      <c r="L443" s="449"/>
      <c r="M443" s="449"/>
      <c r="N443" s="449"/>
      <c r="O443" s="449"/>
      <c r="P443" s="449"/>
      <c r="Q443" s="449"/>
      <c r="R443" s="449"/>
      <c r="S443" s="449"/>
      <c r="T443" s="449"/>
      <c r="U443" s="449"/>
    </row>
    <row r="444" customFormat="false" ht="12.75" hidden="false" customHeight="false" outlineLevel="1" collapsed="false">
      <c r="A444" s="142"/>
      <c r="B444" s="449"/>
      <c r="C444" s="449"/>
      <c r="D444" s="449"/>
      <c r="E444" s="449"/>
      <c r="F444" s="449"/>
      <c r="G444" s="449"/>
      <c r="H444" s="449"/>
      <c r="I444" s="449"/>
      <c r="J444" s="449"/>
      <c r="K444" s="449"/>
      <c r="L444" s="449"/>
      <c r="M444" s="449"/>
      <c r="N444" s="449"/>
      <c r="O444" s="142"/>
      <c r="P444" s="142"/>
      <c r="Q444" s="142"/>
      <c r="R444" s="142"/>
      <c r="S444" s="142"/>
      <c r="T444" s="142"/>
      <c r="U444" s="142"/>
    </row>
    <row r="445" customFormat="false" ht="12.75" hidden="false" customHeight="false" outlineLevel="1" collapsed="false">
      <c r="A445" s="376"/>
      <c r="B445" s="449"/>
      <c r="C445" s="449"/>
      <c r="D445" s="449"/>
      <c r="E445" s="449"/>
      <c r="F445" s="449"/>
      <c r="G445" s="449"/>
      <c r="H445" s="449"/>
      <c r="I445" s="449"/>
      <c r="J445" s="449"/>
      <c r="K445" s="449"/>
      <c r="L445" s="449"/>
      <c r="M445" s="449"/>
      <c r="N445" s="449"/>
      <c r="O445" s="142"/>
      <c r="P445" s="142"/>
      <c r="Q445" s="142"/>
      <c r="R445" s="142"/>
      <c r="S445" s="142"/>
      <c r="T445" s="142"/>
      <c r="U445" s="142"/>
    </row>
    <row r="446" customFormat="false" ht="12.75" hidden="false" customHeight="false" outlineLevel="1" collapsed="false">
      <c r="A446" s="376"/>
      <c r="B446" s="449"/>
      <c r="C446" s="449"/>
      <c r="D446" s="449"/>
      <c r="E446" s="449"/>
      <c r="F446" s="449"/>
      <c r="G446" s="449"/>
      <c r="H446" s="449"/>
      <c r="I446" s="449"/>
      <c r="J446" s="449"/>
      <c r="K446" s="449"/>
      <c r="L446" s="449"/>
      <c r="M446" s="449"/>
      <c r="N446" s="449"/>
      <c r="O446" s="142"/>
      <c r="P446" s="142"/>
      <c r="Q446" s="142"/>
      <c r="R446" s="142"/>
      <c r="S446" s="142"/>
      <c r="T446" s="142"/>
      <c r="U446" s="142"/>
    </row>
    <row r="447" customFormat="false" ht="12.75" hidden="false" customHeight="false" outlineLevel="1" collapsed="false">
      <c r="A447" s="376"/>
      <c r="B447" s="449"/>
      <c r="C447" s="449"/>
      <c r="D447" s="449"/>
      <c r="E447" s="449"/>
      <c r="F447" s="449"/>
      <c r="G447" s="449"/>
      <c r="H447" s="449"/>
      <c r="I447" s="449"/>
      <c r="J447" s="449"/>
      <c r="K447" s="449"/>
      <c r="L447" s="449"/>
      <c r="M447" s="449"/>
      <c r="N447" s="449"/>
      <c r="O447" s="142"/>
      <c r="P447" s="142"/>
      <c r="Q447" s="142"/>
      <c r="R447" s="142"/>
      <c r="S447" s="142"/>
      <c r="T447" s="142"/>
      <c r="U447" s="142"/>
    </row>
    <row r="448" customFormat="false" ht="12.75" hidden="false" customHeight="false" outlineLevel="1" collapsed="false">
      <c r="A448" s="376"/>
      <c r="B448" s="449"/>
      <c r="C448" s="449"/>
      <c r="D448" s="449"/>
      <c r="E448" s="449"/>
      <c r="F448" s="449"/>
      <c r="G448" s="449"/>
      <c r="H448" s="449"/>
      <c r="I448" s="449"/>
      <c r="J448" s="449"/>
      <c r="K448" s="449"/>
      <c r="L448" s="449"/>
      <c r="M448" s="449"/>
      <c r="N448" s="449"/>
      <c r="O448" s="142"/>
      <c r="P448" s="142"/>
      <c r="Q448" s="142"/>
      <c r="R448" s="142"/>
      <c r="S448" s="142"/>
      <c r="T448" s="142"/>
      <c r="U448" s="142"/>
    </row>
    <row r="449" customFormat="false" ht="12.75" hidden="false" customHeight="false" outlineLevel="1" collapsed="false">
      <c r="A449" s="376"/>
      <c r="B449" s="450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42"/>
      <c r="P449" s="142"/>
      <c r="Q449" s="142"/>
      <c r="R449" s="142"/>
      <c r="S449" s="142"/>
      <c r="T449" s="142"/>
      <c r="U449" s="142"/>
    </row>
    <row r="450" customFormat="false" ht="12.75" hidden="false" customHeight="false" outlineLevel="1" collapsed="false">
      <c r="A450" s="142"/>
      <c r="B450" s="142"/>
      <c r="C450" s="142"/>
      <c r="D450" s="142"/>
      <c r="E450" s="142"/>
      <c r="F450" s="142"/>
      <c r="G450" s="142"/>
      <c r="H450" s="142"/>
      <c r="I450" s="142"/>
      <c r="J450" s="142"/>
      <c r="K450" s="142"/>
      <c r="L450" s="142"/>
      <c r="M450" s="142"/>
      <c r="N450" s="142"/>
      <c r="O450" s="142"/>
      <c r="P450" s="142"/>
      <c r="Q450" s="142"/>
      <c r="R450" s="142"/>
      <c r="S450" s="142"/>
      <c r="T450" s="142"/>
      <c r="U450" s="142"/>
    </row>
    <row r="451" customFormat="false" ht="18.75" hidden="false" customHeight="false" outlineLevel="1" collapsed="false">
      <c r="A451" s="437"/>
      <c r="B451" s="142"/>
      <c r="C451" s="142"/>
      <c r="D451" s="142"/>
      <c r="E451" s="142"/>
      <c r="F451" s="142"/>
      <c r="G451" s="142"/>
      <c r="H451" s="142"/>
      <c r="I451" s="142"/>
      <c r="J451" s="142"/>
      <c r="K451" s="142"/>
      <c r="L451" s="142"/>
      <c r="M451" s="142"/>
      <c r="N451" s="142"/>
      <c r="O451" s="142"/>
      <c r="P451" s="142"/>
      <c r="Q451" s="142"/>
      <c r="R451" s="142"/>
      <c r="S451" s="142"/>
      <c r="T451" s="142"/>
      <c r="U451" s="142"/>
    </row>
    <row r="452" customFormat="false" ht="12.75" hidden="false" customHeight="false" outlineLevel="1" collapsed="false">
      <c r="A452" s="376"/>
      <c r="B452" s="142"/>
      <c r="C452" s="142"/>
      <c r="D452" s="142"/>
      <c r="E452" s="142"/>
      <c r="F452" s="142"/>
      <c r="G452" s="142"/>
      <c r="H452" s="142"/>
      <c r="I452" s="142"/>
      <c r="J452" s="142"/>
      <c r="K452" s="142"/>
      <c r="L452" s="142"/>
      <c r="M452" s="142"/>
      <c r="N452" s="142"/>
      <c r="O452" s="142"/>
      <c r="P452" s="142"/>
      <c r="Q452" s="142"/>
      <c r="R452" s="142"/>
      <c r="S452" s="142"/>
      <c r="T452" s="142"/>
      <c r="U452" s="142"/>
    </row>
    <row r="453" customFormat="false" ht="12.75" hidden="false" customHeight="false" outlineLevel="1" collapsed="false">
      <c r="A453" s="142"/>
      <c r="B453" s="142"/>
      <c r="C453" s="142"/>
      <c r="D453" s="142"/>
      <c r="E453" s="142"/>
      <c r="F453" s="142"/>
      <c r="G453" s="142"/>
      <c r="H453" s="142"/>
      <c r="I453" s="142"/>
      <c r="J453" s="142"/>
      <c r="K453" s="142"/>
      <c r="L453" s="142"/>
      <c r="M453" s="142"/>
      <c r="N453" s="142"/>
      <c r="O453" s="142"/>
      <c r="P453" s="142"/>
      <c r="Q453" s="142"/>
      <c r="R453" s="142"/>
      <c r="S453" s="142"/>
      <c r="T453" s="142"/>
      <c r="U453" s="142"/>
    </row>
    <row r="454" customFormat="false" ht="12.75" hidden="false" customHeight="false" outlineLevel="1" collapsed="false">
      <c r="A454" s="142"/>
      <c r="B454" s="142"/>
      <c r="C454" s="142"/>
      <c r="D454" s="142"/>
      <c r="E454" s="142"/>
      <c r="F454" s="142"/>
      <c r="G454" s="142"/>
      <c r="H454" s="142"/>
      <c r="I454" s="142"/>
      <c r="J454" s="142"/>
      <c r="K454" s="142"/>
      <c r="L454" s="142"/>
      <c r="M454" s="142"/>
      <c r="N454" s="142"/>
      <c r="O454" s="142"/>
      <c r="P454" s="142"/>
      <c r="Q454" s="142"/>
      <c r="R454" s="142"/>
      <c r="S454" s="142"/>
      <c r="T454" s="142"/>
      <c r="U454" s="142"/>
    </row>
    <row r="455" customFormat="false" ht="12.75" hidden="false" customHeight="false" outlineLevel="1" collapsed="false">
      <c r="A455" s="227"/>
      <c r="B455" s="226"/>
      <c r="C455" s="226"/>
      <c r="D455" s="226"/>
      <c r="E455" s="226"/>
      <c r="F455" s="226"/>
      <c r="G455" s="226"/>
      <c r="H455" s="226"/>
      <c r="I455" s="226"/>
      <c r="J455" s="226"/>
      <c r="K455" s="226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</row>
    <row r="456" customFormat="false" ht="12.75" hidden="false" customHeight="false" outlineLevel="1" collapsed="false">
      <c r="A456" s="142"/>
      <c r="B456" s="142"/>
      <c r="C456" s="435"/>
      <c r="D456" s="142"/>
      <c r="E456" s="142"/>
      <c r="F456" s="142"/>
      <c r="G456" s="142"/>
      <c r="H456" s="142"/>
      <c r="I456" s="142"/>
      <c r="J456" s="142"/>
      <c r="K456" s="142"/>
      <c r="L456" s="142"/>
      <c r="M456" s="142"/>
      <c r="N456" s="142"/>
      <c r="O456" s="142"/>
      <c r="P456" s="142"/>
      <c r="Q456" s="142"/>
      <c r="R456" s="142"/>
      <c r="S456" s="142"/>
      <c r="T456" s="142"/>
      <c r="U456" s="142"/>
    </row>
    <row r="457" customFormat="false" ht="12.75" hidden="false" customHeight="false" outlineLevel="1" collapsed="false">
      <c r="A457" s="376"/>
      <c r="B457" s="142"/>
      <c r="C457" s="435"/>
      <c r="D457" s="439"/>
      <c r="E457" s="439"/>
      <c r="F457" s="439"/>
      <c r="G457" s="439"/>
      <c r="H457" s="439"/>
      <c r="I457" s="439"/>
      <c r="J457" s="439"/>
      <c r="K457" s="439"/>
      <c r="L457" s="439"/>
      <c r="M457" s="439"/>
      <c r="N457" s="439"/>
      <c r="O457" s="142"/>
      <c r="P457" s="142"/>
      <c r="Q457" s="142"/>
      <c r="R457" s="142"/>
      <c r="S457" s="142"/>
      <c r="T457" s="142"/>
      <c r="U457" s="142"/>
    </row>
    <row r="458" customFormat="false" ht="12.75" hidden="false" customHeight="false" outlineLevel="1" collapsed="false">
      <c r="A458" s="142"/>
      <c r="B458" s="142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142"/>
      <c r="P458" s="142"/>
      <c r="Q458" s="142"/>
      <c r="R458" s="142"/>
      <c r="S458" s="142"/>
      <c r="T458" s="142"/>
      <c r="U458" s="142"/>
    </row>
    <row r="459" customFormat="false" ht="12.75" hidden="false" customHeight="false" outlineLevel="1" collapsed="false">
      <c r="A459" s="142"/>
      <c r="B459" s="142"/>
      <c r="C459" s="435"/>
      <c r="D459" s="439"/>
      <c r="E459" s="439"/>
      <c r="F459" s="439"/>
      <c r="G459" s="439"/>
      <c r="H459" s="439"/>
      <c r="I459" s="439"/>
      <c r="J459" s="439"/>
      <c r="K459" s="439"/>
      <c r="L459" s="439"/>
      <c r="M459" s="439"/>
      <c r="N459" s="439"/>
      <c r="O459" s="142"/>
      <c r="P459" s="142"/>
      <c r="Q459" s="142"/>
      <c r="R459" s="142"/>
      <c r="S459" s="142"/>
      <c r="T459" s="142"/>
      <c r="U459" s="142"/>
    </row>
    <row r="460" customFormat="false" ht="12.75" hidden="false" customHeight="false" outlineLevel="1" collapsed="false">
      <c r="A460" s="142"/>
      <c r="B460" s="142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142"/>
      <c r="P460" s="142"/>
      <c r="Q460" s="142"/>
      <c r="R460" s="142"/>
      <c r="S460" s="142"/>
      <c r="T460" s="142"/>
      <c r="U460" s="142"/>
    </row>
    <row r="461" customFormat="false" ht="12.75" hidden="false" customHeight="false" outlineLevel="1" collapsed="false">
      <c r="A461" s="142"/>
      <c r="B461" s="142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142"/>
      <c r="P461" s="142"/>
      <c r="Q461" s="142"/>
      <c r="R461" s="142"/>
      <c r="S461" s="142"/>
      <c r="T461" s="142"/>
      <c r="U461" s="142"/>
    </row>
    <row r="462" customFormat="false" ht="12.75" hidden="false" customHeight="false" outlineLevel="1" collapsed="false">
      <c r="A462" s="443"/>
      <c r="B462" s="142"/>
      <c r="C462" s="435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142"/>
      <c r="P462" s="142"/>
      <c r="Q462" s="142"/>
      <c r="R462" s="142"/>
      <c r="S462" s="142"/>
      <c r="T462" s="142"/>
      <c r="U462" s="142"/>
    </row>
    <row r="463" customFormat="false" ht="12.75" hidden="false" customHeight="false" outlineLevel="1" collapsed="false">
      <c r="A463" s="443"/>
      <c r="B463" s="142"/>
      <c r="C463" s="435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142"/>
      <c r="P463" s="142"/>
      <c r="Q463" s="142"/>
      <c r="R463" s="142"/>
      <c r="S463" s="142"/>
      <c r="T463" s="142"/>
      <c r="U463" s="142"/>
    </row>
    <row r="464" customFormat="false" ht="12.75" hidden="false" customHeight="false" outlineLevel="1" collapsed="false">
      <c r="A464" s="376"/>
      <c r="B464" s="142"/>
      <c r="C464" s="435"/>
      <c r="D464" s="142"/>
      <c r="E464" s="142"/>
      <c r="F464" s="142"/>
      <c r="G464" s="142"/>
      <c r="H464" s="142"/>
      <c r="I464" s="142"/>
      <c r="J464" s="142"/>
      <c r="K464" s="142"/>
      <c r="L464" s="142"/>
      <c r="M464" s="142"/>
      <c r="N464" s="142"/>
      <c r="O464" s="142"/>
      <c r="P464" s="142"/>
      <c r="Q464" s="142"/>
      <c r="R464" s="142"/>
      <c r="S464" s="142"/>
      <c r="T464" s="142"/>
      <c r="U464" s="142"/>
    </row>
    <row r="465" customFormat="false" ht="12.75" hidden="false" customHeight="false" outlineLevel="1" collapsed="false">
      <c r="A465" s="142"/>
      <c r="B465" s="450"/>
      <c r="C465" s="451"/>
      <c r="D465" s="451"/>
      <c r="E465" s="451"/>
      <c r="F465" s="451"/>
      <c r="G465" s="451"/>
      <c r="H465" s="451"/>
      <c r="I465" s="451"/>
      <c r="J465" s="451"/>
      <c r="K465" s="451"/>
      <c r="L465" s="451"/>
      <c r="M465" s="451"/>
      <c r="N465" s="451"/>
      <c r="O465" s="142"/>
      <c r="P465" s="142"/>
      <c r="Q465" s="142"/>
      <c r="R465" s="142"/>
      <c r="S465" s="142"/>
      <c r="T465" s="142"/>
      <c r="U465" s="142"/>
    </row>
    <row r="466" customFormat="false" ht="12.75" hidden="false" customHeight="false" outlineLevel="1" collapsed="false">
      <c r="A466" s="142"/>
      <c r="B466" s="142"/>
      <c r="C466" s="435"/>
      <c r="D466" s="142"/>
      <c r="E466" s="142"/>
      <c r="F466" s="142"/>
      <c r="G466" s="142"/>
      <c r="H466" s="142"/>
      <c r="I466" s="142"/>
      <c r="J466" s="142"/>
      <c r="K466" s="142"/>
      <c r="L466" s="142"/>
      <c r="M466" s="142"/>
      <c r="N466" s="142"/>
      <c r="O466" s="142"/>
      <c r="P466" s="142"/>
      <c r="Q466" s="142"/>
      <c r="R466" s="142"/>
      <c r="S466" s="142"/>
      <c r="T466" s="142"/>
      <c r="U466" s="142"/>
    </row>
    <row r="467" customFormat="false" ht="12.75" hidden="false" customHeight="false" outlineLevel="1" collapsed="false">
      <c r="A467" s="376"/>
      <c r="B467" s="142"/>
      <c r="C467" s="435"/>
      <c r="D467" s="446"/>
      <c r="E467" s="446"/>
      <c r="F467" s="446"/>
      <c r="G467" s="446"/>
      <c r="H467" s="446"/>
      <c r="I467" s="446"/>
      <c r="J467" s="446"/>
      <c r="K467" s="446"/>
      <c r="L467" s="446"/>
      <c r="M467" s="446"/>
      <c r="N467" s="446"/>
      <c r="O467" s="142"/>
      <c r="P467" s="142"/>
      <c r="Q467" s="142"/>
      <c r="R467" s="142"/>
      <c r="S467" s="142"/>
      <c r="T467" s="142"/>
      <c r="U467" s="142"/>
    </row>
    <row r="468" customFormat="false" ht="12.75" hidden="false" customHeight="false" outlineLevel="1" collapsed="false">
      <c r="A468" s="142"/>
      <c r="B468" s="142"/>
      <c r="C468" s="435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142"/>
      <c r="P468" s="142"/>
      <c r="Q468" s="142"/>
      <c r="R468" s="142"/>
      <c r="S468" s="142"/>
      <c r="T468" s="142"/>
      <c r="U468" s="142"/>
    </row>
    <row r="469" customFormat="false" ht="12.75" hidden="false" customHeight="false" outlineLevel="1" collapsed="false">
      <c r="A469" s="376"/>
      <c r="B469" s="142"/>
      <c r="C469" s="435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142"/>
      <c r="P469" s="142"/>
      <c r="Q469" s="142"/>
      <c r="R469" s="142"/>
      <c r="S469" s="142"/>
      <c r="T469" s="142"/>
      <c r="U469" s="142"/>
    </row>
    <row r="470" customFormat="false" ht="12.75" hidden="false" customHeight="false" outlineLevel="1" collapsed="false">
      <c r="A470" s="142"/>
      <c r="B470" s="142"/>
      <c r="C470" s="142"/>
      <c r="D470" s="142"/>
      <c r="E470" s="142"/>
      <c r="F470" s="142"/>
      <c r="G470" s="142"/>
      <c r="H470" s="142"/>
      <c r="I470" s="142"/>
      <c r="J470" s="142"/>
      <c r="K470" s="142"/>
      <c r="L470" s="142"/>
      <c r="M470" s="142"/>
      <c r="N470" s="142"/>
      <c r="O470" s="142"/>
      <c r="P470" s="142"/>
      <c r="Q470" s="142"/>
      <c r="R470" s="142"/>
      <c r="S470" s="142"/>
      <c r="T470" s="142"/>
      <c r="U470" s="142"/>
    </row>
    <row r="471" customFormat="false" ht="12.75" hidden="false" customHeight="false" outlineLevel="1" collapsed="false">
      <c r="A471" s="142"/>
      <c r="B471" s="142"/>
      <c r="C471" s="142"/>
      <c r="D471" s="142"/>
      <c r="E471" s="142"/>
      <c r="F471" s="142"/>
      <c r="G471" s="142"/>
      <c r="H471" s="142"/>
      <c r="I471" s="142"/>
      <c r="J471" s="142"/>
      <c r="K471" s="142"/>
      <c r="L471" s="142"/>
      <c r="M471" s="142"/>
      <c r="N471" s="142"/>
      <c r="O471" s="142"/>
      <c r="P471" s="142"/>
      <c r="Q471" s="142"/>
      <c r="R471" s="142"/>
      <c r="S471" s="142"/>
      <c r="T471" s="142"/>
      <c r="U471" s="142"/>
    </row>
    <row r="472" customFormat="false" ht="18.75" hidden="false" customHeight="false" outlineLevel="1" collapsed="false">
      <c r="A472" s="452"/>
      <c r="B472" s="453"/>
      <c r="C472" s="453"/>
      <c r="D472" s="454"/>
      <c r="E472" s="454"/>
      <c r="F472" s="454"/>
      <c r="G472" s="454"/>
      <c r="H472" s="454"/>
      <c r="I472" s="454"/>
      <c r="J472" s="454"/>
      <c r="K472" s="454"/>
      <c r="L472" s="454"/>
      <c r="M472" s="454"/>
      <c r="N472" s="454"/>
      <c r="O472" s="454"/>
      <c r="P472" s="454"/>
      <c r="Q472" s="454"/>
      <c r="R472" s="454"/>
      <c r="S472" s="454"/>
      <c r="T472" s="454"/>
      <c r="U472" s="454"/>
      <c r="V472" s="454"/>
      <c r="W472" s="454"/>
      <c r="X472" s="454"/>
      <c r="Y472" s="454"/>
      <c r="Z472" s="454"/>
      <c r="AA472" s="454"/>
      <c r="AB472" s="454"/>
      <c r="AC472" s="454"/>
      <c r="AD472" s="454"/>
      <c r="AE472" s="454"/>
      <c r="AF472" s="454"/>
      <c r="AG472" s="454"/>
      <c r="AH472" s="454"/>
      <c r="AI472" s="454"/>
      <c r="AJ472" s="454"/>
      <c r="AK472" s="454"/>
      <c r="AL472" s="454"/>
      <c r="AM472" s="454"/>
      <c r="AN472" s="454"/>
      <c r="AO472" s="454"/>
      <c r="AP472" s="454"/>
      <c r="AQ472" s="454"/>
      <c r="AR472" s="454"/>
      <c r="AS472" s="454"/>
      <c r="AT472" s="454"/>
      <c r="AU472" s="454"/>
      <c r="AV472" s="454"/>
      <c r="AW472" s="454"/>
      <c r="AX472" s="454"/>
      <c r="AY472" s="454"/>
      <c r="AZ472" s="454"/>
      <c r="BA472" s="454"/>
      <c r="BB472" s="454"/>
      <c r="BC472" s="454"/>
      <c r="BD472" s="454"/>
      <c r="BE472" s="454"/>
      <c r="BF472" s="454"/>
      <c r="BG472" s="454"/>
      <c r="BH472" s="454"/>
      <c r="BI472" s="454"/>
      <c r="BJ472" s="454"/>
      <c r="BK472" s="454"/>
      <c r="BL472" s="454"/>
      <c r="BM472" s="454"/>
      <c r="BN472" s="454"/>
      <c r="BO472" s="454"/>
      <c r="BP472" s="454"/>
      <c r="BQ472" s="454"/>
      <c r="BR472" s="454"/>
      <c r="BS472" s="454"/>
      <c r="BT472" s="454"/>
      <c r="BU472" s="454"/>
      <c r="BV472" s="454"/>
      <c r="BW472" s="454"/>
      <c r="BX472" s="454"/>
      <c r="BY472" s="454"/>
      <c r="BZ472" s="454"/>
      <c r="CA472" s="454"/>
      <c r="CB472" s="454"/>
      <c r="CC472" s="454"/>
      <c r="CD472" s="454"/>
      <c r="CE472" s="454"/>
      <c r="CF472" s="454"/>
      <c r="CG472" s="454"/>
      <c r="CH472" s="454"/>
      <c r="CI472" s="454"/>
      <c r="CJ472" s="454"/>
      <c r="CK472" s="454"/>
      <c r="CL472" s="454"/>
      <c r="CM472" s="454"/>
      <c r="CN472" s="454"/>
      <c r="CO472" s="454"/>
      <c r="CP472" s="454"/>
      <c r="CQ472" s="454"/>
      <c r="CR472" s="454"/>
      <c r="CS472" s="454"/>
      <c r="CT472" s="454"/>
      <c r="CU472" s="454"/>
      <c r="CV472" s="454"/>
      <c r="CW472" s="454"/>
      <c r="CX472" s="454"/>
      <c r="CY472" s="454"/>
      <c r="CZ472" s="454"/>
      <c r="DA472" s="454"/>
      <c r="DB472" s="454"/>
      <c r="DC472" s="454"/>
      <c r="DD472" s="454"/>
      <c r="DE472" s="454"/>
      <c r="DF472" s="454"/>
      <c r="DG472" s="454"/>
      <c r="DH472" s="454"/>
      <c r="DI472" s="454"/>
      <c r="DJ472" s="454"/>
      <c r="DK472" s="454"/>
      <c r="DL472" s="454"/>
      <c r="DM472" s="454"/>
      <c r="DN472" s="454"/>
      <c r="DO472" s="454"/>
      <c r="DP472" s="454"/>
      <c r="DQ472" s="454"/>
      <c r="DR472" s="454"/>
      <c r="DS472" s="454"/>
      <c r="DT472" s="454"/>
      <c r="DU472" s="454"/>
      <c r="DV472" s="454"/>
      <c r="DW472" s="454"/>
      <c r="DX472" s="454"/>
      <c r="DY472" s="454"/>
      <c r="DZ472" s="454"/>
      <c r="EA472" s="454"/>
      <c r="EB472" s="454"/>
      <c r="EC472" s="454"/>
      <c r="ED472" s="454"/>
      <c r="EE472" s="454"/>
      <c r="EF472" s="454"/>
      <c r="EG472" s="454"/>
      <c r="EH472" s="454"/>
      <c r="EI472" s="454"/>
      <c r="EJ472" s="454"/>
      <c r="EK472" s="454"/>
      <c r="EL472" s="454"/>
      <c r="EM472" s="454"/>
      <c r="EN472" s="454"/>
      <c r="EO472" s="454"/>
      <c r="EP472" s="454"/>
      <c r="EQ472" s="454"/>
      <c r="ER472" s="454"/>
      <c r="ES472" s="454"/>
      <c r="ET472" s="454"/>
      <c r="EU472" s="454"/>
      <c r="EV472" s="454"/>
      <c r="EW472" s="454"/>
      <c r="EX472" s="454"/>
      <c r="EY472" s="454"/>
      <c r="EZ472" s="454"/>
      <c r="FA472" s="454"/>
      <c r="FB472" s="454"/>
      <c r="FC472" s="454"/>
      <c r="FD472" s="454"/>
      <c r="FE472" s="454"/>
      <c r="FF472" s="454"/>
      <c r="FG472" s="454"/>
      <c r="FH472" s="454"/>
      <c r="FI472" s="454"/>
      <c r="FJ472" s="454"/>
      <c r="FK472" s="454"/>
      <c r="FL472" s="454"/>
      <c r="FM472" s="454"/>
      <c r="FN472" s="454"/>
      <c r="FO472" s="454"/>
      <c r="FP472" s="454"/>
      <c r="FQ472" s="454"/>
      <c r="FR472" s="454"/>
      <c r="FS472" s="454"/>
      <c r="FT472" s="454"/>
      <c r="FU472" s="454"/>
      <c r="FV472" s="454"/>
      <c r="FW472" s="454"/>
      <c r="FX472" s="454"/>
      <c r="FY472" s="454"/>
      <c r="FZ472" s="454"/>
      <c r="GA472" s="454"/>
      <c r="GB472" s="454"/>
      <c r="GC472" s="454"/>
      <c r="GD472" s="454"/>
      <c r="GE472" s="454"/>
      <c r="GF472" s="454"/>
      <c r="GG472" s="454"/>
      <c r="GH472" s="454"/>
      <c r="GI472" s="454"/>
      <c r="GJ472" s="454"/>
      <c r="GK472" s="454"/>
      <c r="GL472" s="454"/>
      <c r="GM472" s="454"/>
      <c r="GN472" s="454"/>
      <c r="GO472" s="454"/>
      <c r="GP472" s="454"/>
      <c r="GQ472" s="454"/>
      <c r="GR472" s="454"/>
      <c r="GS472" s="454"/>
      <c r="GT472" s="454"/>
      <c r="GU472" s="454"/>
      <c r="GV472" s="454"/>
      <c r="GW472" s="454"/>
      <c r="GX472" s="454"/>
      <c r="GY472" s="454"/>
      <c r="GZ472" s="454"/>
      <c r="HA472" s="454"/>
      <c r="HB472" s="454"/>
      <c r="HC472" s="454"/>
      <c r="HD472" s="454"/>
      <c r="HE472" s="454"/>
      <c r="HF472" s="454"/>
      <c r="HG472" s="454"/>
      <c r="HH472" s="454"/>
      <c r="HI472" s="454"/>
      <c r="HJ472" s="454"/>
      <c r="HK472" s="454"/>
      <c r="HL472" s="454"/>
      <c r="HM472" s="454"/>
      <c r="HN472" s="454"/>
      <c r="HO472" s="454"/>
      <c r="HP472" s="454"/>
      <c r="HQ472" s="454"/>
      <c r="HR472" s="454"/>
      <c r="HS472" s="454"/>
      <c r="HT472" s="454"/>
      <c r="HU472" s="454"/>
      <c r="HV472" s="454"/>
      <c r="HW472" s="454"/>
      <c r="HX472" s="454"/>
      <c r="HY472" s="454"/>
      <c r="HZ472" s="454"/>
      <c r="IA472" s="454"/>
      <c r="IB472" s="454"/>
      <c r="IC472" s="454"/>
      <c r="ID472" s="454"/>
      <c r="IE472" s="454"/>
      <c r="IF472" s="454"/>
      <c r="IG472" s="454"/>
      <c r="IH472" s="454"/>
      <c r="II472" s="454"/>
      <c r="IJ472" s="454"/>
      <c r="IK472" s="454"/>
      <c r="IL472" s="454"/>
      <c r="IM472" s="454"/>
      <c r="IN472" s="454"/>
      <c r="IO472" s="454"/>
      <c r="IP472" s="454"/>
      <c r="IQ472" s="454"/>
      <c r="IR472" s="454"/>
      <c r="IS472" s="454"/>
      <c r="IT472" s="454"/>
      <c r="IU472" s="454"/>
      <c r="IV472" s="454"/>
      <c r="IW472" s="454"/>
    </row>
    <row r="473" customFormat="false" ht="12.75" hidden="false" customHeight="false" outlineLevel="1" collapsed="false">
      <c r="A473" s="453"/>
      <c r="B473" s="455"/>
      <c r="C473" s="456"/>
      <c r="D473" s="453"/>
      <c r="E473" s="457"/>
      <c r="F473" s="454"/>
      <c r="G473" s="454"/>
      <c r="H473" s="454"/>
      <c r="I473" s="454"/>
      <c r="J473" s="454"/>
      <c r="K473" s="454"/>
      <c r="L473" s="454"/>
      <c r="M473" s="454"/>
      <c r="N473" s="454"/>
      <c r="O473" s="454"/>
      <c r="P473" s="454"/>
      <c r="Q473" s="454"/>
      <c r="R473" s="454"/>
      <c r="S473" s="454"/>
      <c r="T473" s="454"/>
      <c r="U473" s="454"/>
      <c r="V473" s="454"/>
      <c r="W473" s="454"/>
      <c r="X473" s="454"/>
      <c r="Y473" s="454"/>
      <c r="Z473" s="454"/>
      <c r="AA473" s="454"/>
      <c r="AB473" s="454"/>
      <c r="AC473" s="454"/>
      <c r="AD473" s="454"/>
      <c r="AE473" s="454"/>
      <c r="AF473" s="454"/>
      <c r="AG473" s="454"/>
      <c r="AH473" s="454"/>
      <c r="AI473" s="454"/>
      <c r="AJ473" s="454"/>
      <c r="AK473" s="454"/>
      <c r="AL473" s="454"/>
      <c r="AM473" s="454"/>
      <c r="AN473" s="454"/>
      <c r="AO473" s="454"/>
      <c r="AP473" s="454"/>
      <c r="AQ473" s="454"/>
      <c r="AR473" s="454"/>
      <c r="AS473" s="454"/>
      <c r="AT473" s="454"/>
      <c r="AU473" s="454"/>
      <c r="AV473" s="454"/>
      <c r="AW473" s="454"/>
      <c r="AX473" s="454"/>
      <c r="AY473" s="454"/>
      <c r="AZ473" s="454"/>
      <c r="BA473" s="454"/>
      <c r="BB473" s="454"/>
      <c r="BC473" s="454"/>
      <c r="BD473" s="454"/>
      <c r="BE473" s="454"/>
      <c r="BF473" s="454"/>
      <c r="BG473" s="454"/>
      <c r="BH473" s="454"/>
      <c r="BI473" s="454"/>
      <c r="BJ473" s="454"/>
      <c r="BK473" s="454"/>
      <c r="BL473" s="454"/>
      <c r="BM473" s="454"/>
      <c r="BN473" s="454"/>
      <c r="BO473" s="454"/>
      <c r="BP473" s="454"/>
      <c r="BQ473" s="454"/>
      <c r="BR473" s="454"/>
      <c r="BS473" s="454"/>
      <c r="BT473" s="454"/>
      <c r="BU473" s="454"/>
      <c r="BV473" s="454"/>
      <c r="BW473" s="454"/>
      <c r="BX473" s="454"/>
      <c r="BY473" s="454"/>
      <c r="BZ473" s="454"/>
      <c r="CA473" s="454"/>
      <c r="CB473" s="454"/>
      <c r="CC473" s="454"/>
      <c r="CD473" s="454"/>
      <c r="CE473" s="454"/>
      <c r="CF473" s="454"/>
      <c r="CG473" s="454"/>
      <c r="CH473" s="454"/>
      <c r="CI473" s="454"/>
      <c r="CJ473" s="454"/>
      <c r="CK473" s="454"/>
      <c r="CL473" s="454"/>
      <c r="CM473" s="454"/>
      <c r="CN473" s="454"/>
      <c r="CO473" s="454"/>
      <c r="CP473" s="454"/>
      <c r="CQ473" s="454"/>
      <c r="CR473" s="454"/>
      <c r="CS473" s="454"/>
      <c r="CT473" s="454"/>
      <c r="CU473" s="454"/>
      <c r="CV473" s="454"/>
      <c r="CW473" s="454"/>
      <c r="CX473" s="454"/>
      <c r="CY473" s="454"/>
      <c r="CZ473" s="454"/>
      <c r="DA473" s="454"/>
      <c r="DB473" s="454"/>
      <c r="DC473" s="454"/>
      <c r="DD473" s="454"/>
      <c r="DE473" s="454"/>
      <c r="DF473" s="454"/>
      <c r="DG473" s="454"/>
      <c r="DH473" s="454"/>
      <c r="DI473" s="454"/>
      <c r="DJ473" s="454"/>
      <c r="DK473" s="454"/>
      <c r="DL473" s="454"/>
      <c r="DM473" s="454"/>
      <c r="DN473" s="454"/>
      <c r="DO473" s="454"/>
      <c r="DP473" s="454"/>
      <c r="DQ473" s="454"/>
      <c r="DR473" s="454"/>
      <c r="DS473" s="454"/>
      <c r="DT473" s="454"/>
      <c r="DU473" s="454"/>
      <c r="DV473" s="454"/>
      <c r="DW473" s="454"/>
      <c r="DX473" s="454"/>
      <c r="DY473" s="454"/>
      <c r="DZ473" s="454"/>
      <c r="EA473" s="454"/>
      <c r="EB473" s="454"/>
      <c r="EC473" s="454"/>
      <c r="ED473" s="454"/>
      <c r="EE473" s="454"/>
      <c r="EF473" s="454"/>
      <c r="EG473" s="454"/>
      <c r="EH473" s="454"/>
      <c r="EI473" s="454"/>
      <c r="EJ473" s="454"/>
      <c r="EK473" s="454"/>
      <c r="EL473" s="454"/>
      <c r="EM473" s="454"/>
      <c r="EN473" s="454"/>
      <c r="EO473" s="454"/>
      <c r="EP473" s="454"/>
      <c r="EQ473" s="454"/>
      <c r="ER473" s="454"/>
      <c r="ES473" s="454"/>
      <c r="ET473" s="454"/>
      <c r="EU473" s="454"/>
      <c r="EV473" s="454"/>
      <c r="EW473" s="454"/>
      <c r="EX473" s="454"/>
      <c r="EY473" s="454"/>
      <c r="EZ473" s="454"/>
      <c r="FA473" s="454"/>
      <c r="FB473" s="454"/>
      <c r="FC473" s="454"/>
      <c r="FD473" s="454"/>
      <c r="FE473" s="454"/>
      <c r="FF473" s="454"/>
      <c r="FG473" s="454"/>
      <c r="FH473" s="454"/>
      <c r="FI473" s="454"/>
      <c r="FJ473" s="454"/>
      <c r="FK473" s="454"/>
      <c r="FL473" s="454"/>
      <c r="FM473" s="454"/>
      <c r="FN473" s="454"/>
      <c r="FO473" s="454"/>
      <c r="FP473" s="454"/>
      <c r="FQ473" s="454"/>
      <c r="FR473" s="454"/>
      <c r="FS473" s="454"/>
      <c r="FT473" s="454"/>
      <c r="FU473" s="454"/>
      <c r="FV473" s="454"/>
      <c r="FW473" s="454"/>
      <c r="FX473" s="454"/>
      <c r="FY473" s="454"/>
      <c r="FZ473" s="454"/>
      <c r="GA473" s="454"/>
      <c r="GB473" s="454"/>
      <c r="GC473" s="454"/>
      <c r="GD473" s="454"/>
      <c r="GE473" s="454"/>
      <c r="GF473" s="454"/>
      <c r="GG473" s="454"/>
      <c r="GH473" s="454"/>
      <c r="GI473" s="454"/>
      <c r="GJ473" s="454"/>
      <c r="GK473" s="454"/>
      <c r="GL473" s="454"/>
      <c r="GM473" s="454"/>
      <c r="GN473" s="454"/>
      <c r="GO473" s="454"/>
      <c r="GP473" s="454"/>
      <c r="GQ473" s="454"/>
      <c r="GR473" s="454"/>
      <c r="GS473" s="454"/>
      <c r="GT473" s="454"/>
      <c r="GU473" s="454"/>
      <c r="GV473" s="454"/>
      <c r="GW473" s="454"/>
      <c r="GX473" s="454"/>
      <c r="GY473" s="454"/>
      <c r="GZ473" s="454"/>
      <c r="HA473" s="454"/>
      <c r="HB473" s="454"/>
      <c r="HC473" s="454"/>
      <c r="HD473" s="454"/>
      <c r="HE473" s="454"/>
      <c r="HF473" s="454"/>
      <c r="HG473" s="454"/>
      <c r="HH473" s="454"/>
      <c r="HI473" s="454"/>
      <c r="HJ473" s="454"/>
      <c r="HK473" s="454"/>
      <c r="HL473" s="454"/>
      <c r="HM473" s="454"/>
      <c r="HN473" s="454"/>
      <c r="HO473" s="454"/>
      <c r="HP473" s="454"/>
      <c r="HQ473" s="454"/>
      <c r="HR473" s="454"/>
      <c r="HS473" s="454"/>
      <c r="HT473" s="454"/>
      <c r="HU473" s="454"/>
      <c r="HV473" s="454"/>
      <c r="HW473" s="454"/>
      <c r="HX473" s="454"/>
      <c r="HY473" s="454"/>
      <c r="HZ473" s="454"/>
      <c r="IA473" s="454"/>
      <c r="IB473" s="454"/>
      <c r="IC473" s="454"/>
      <c r="ID473" s="454"/>
      <c r="IE473" s="454"/>
      <c r="IF473" s="454"/>
      <c r="IG473" s="454"/>
      <c r="IH473" s="454"/>
      <c r="II473" s="454"/>
      <c r="IJ473" s="454"/>
      <c r="IK473" s="454"/>
      <c r="IL473" s="454"/>
      <c r="IM473" s="454"/>
      <c r="IN473" s="454"/>
      <c r="IO473" s="454"/>
      <c r="IP473" s="454"/>
      <c r="IQ473" s="454"/>
      <c r="IR473" s="454"/>
      <c r="IS473" s="454"/>
      <c r="IT473" s="454"/>
      <c r="IU473" s="454"/>
      <c r="IV473" s="454"/>
      <c r="IW473" s="454"/>
    </row>
    <row r="474" customFormat="false" ht="12.75" hidden="false" customHeight="false" outlineLevel="1" collapsed="false">
      <c r="A474" s="453"/>
      <c r="B474" s="458"/>
      <c r="C474" s="459"/>
      <c r="D474" s="459"/>
      <c r="E474" s="457"/>
      <c r="F474" s="454"/>
      <c r="G474" s="454"/>
      <c r="H474" s="454"/>
      <c r="I474" s="454"/>
      <c r="J474" s="454"/>
      <c r="K474" s="454"/>
      <c r="L474" s="454"/>
      <c r="M474" s="454"/>
      <c r="N474" s="454"/>
      <c r="O474" s="454"/>
      <c r="P474" s="454"/>
      <c r="Q474" s="454"/>
      <c r="R474" s="454"/>
      <c r="S474" s="454"/>
      <c r="T474" s="454"/>
      <c r="U474" s="454"/>
      <c r="V474" s="454"/>
      <c r="W474" s="454"/>
      <c r="X474" s="454"/>
      <c r="Y474" s="454"/>
      <c r="Z474" s="454"/>
      <c r="AA474" s="454"/>
      <c r="AB474" s="454"/>
      <c r="AC474" s="454"/>
      <c r="AD474" s="454"/>
      <c r="AE474" s="454"/>
      <c r="AF474" s="454"/>
      <c r="AG474" s="454"/>
      <c r="AH474" s="454"/>
      <c r="AI474" s="454"/>
      <c r="AJ474" s="454"/>
      <c r="AK474" s="454"/>
      <c r="AL474" s="454"/>
      <c r="AM474" s="454"/>
      <c r="AN474" s="454"/>
      <c r="AO474" s="454"/>
      <c r="AP474" s="454"/>
      <c r="AQ474" s="454"/>
      <c r="AR474" s="454"/>
      <c r="AS474" s="454"/>
      <c r="AT474" s="454"/>
      <c r="AU474" s="454"/>
      <c r="AV474" s="454"/>
      <c r="AW474" s="454"/>
      <c r="AX474" s="454"/>
      <c r="AY474" s="454"/>
      <c r="AZ474" s="454"/>
      <c r="BA474" s="454"/>
      <c r="BB474" s="454"/>
      <c r="BC474" s="454"/>
      <c r="BD474" s="454"/>
      <c r="BE474" s="454"/>
      <c r="BF474" s="454"/>
      <c r="BG474" s="454"/>
      <c r="BH474" s="454"/>
      <c r="BI474" s="454"/>
      <c r="BJ474" s="454"/>
      <c r="BK474" s="454"/>
      <c r="BL474" s="454"/>
      <c r="BM474" s="454"/>
      <c r="BN474" s="454"/>
      <c r="BO474" s="454"/>
      <c r="BP474" s="454"/>
      <c r="BQ474" s="454"/>
      <c r="BR474" s="454"/>
      <c r="BS474" s="454"/>
      <c r="BT474" s="454"/>
      <c r="BU474" s="454"/>
      <c r="BV474" s="454"/>
      <c r="BW474" s="454"/>
      <c r="BX474" s="454"/>
      <c r="BY474" s="454"/>
      <c r="BZ474" s="454"/>
      <c r="CA474" s="454"/>
      <c r="CB474" s="454"/>
      <c r="CC474" s="454"/>
      <c r="CD474" s="454"/>
      <c r="CE474" s="454"/>
      <c r="CF474" s="454"/>
      <c r="CG474" s="454"/>
      <c r="CH474" s="454"/>
      <c r="CI474" s="454"/>
      <c r="CJ474" s="454"/>
      <c r="CK474" s="454"/>
      <c r="CL474" s="454"/>
      <c r="CM474" s="454"/>
      <c r="CN474" s="454"/>
      <c r="CO474" s="454"/>
      <c r="CP474" s="454"/>
      <c r="CQ474" s="454"/>
      <c r="CR474" s="454"/>
      <c r="CS474" s="454"/>
      <c r="CT474" s="454"/>
      <c r="CU474" s="454"/>
      <c r="CV474" s="454"/>
      <c r="CW474" s="454"/>
      <c r="CX474" s="454"/>
      <c r="CY474" s="454"/>
      <c r="CZ474" s="454"/>
      <c r="DA474" s="454"/>
      <c r="DB474" s="454"/>
      <c r="DC474" s="454"/>
      <c r="DD474" s="454"/>
      <c r="DE474" s="454"/>
      <c r="DF474" s="454"/>
      <c r="DG474" s="454"/>
      <c r="DH474" s="454"/>
      <c r="DI474" s="454"/>
      <c r="DJ474" s="454"/>
      <c r="DK474" s="454"/>
      <c r="DL474" s="454"/>
      <c r="DM474" s="454"/>
      <c r="DN474" s="454"/>
      <c r="DO474" s="454"/>
      <c r="DP474" s="454"/>
      <c r="DQ474" s="454"/>
      <c r="DR474" s="454"/>
      <c r="DS474" s="454"/>
      <c r="DT474" s="454"/>
      <c r="DU474" s="454"/>
      <c r="DV474" s="454"/>
      <c r="DW474" s="454"/>
      <c r="DX474" s="454"/>
      <c r="DY474" s="454"/>
      <c r="DZ474" s="454"/>
      <c r="EA474" s="454"/>
      <c r="EB474" s="454"/>
      <c r="EC474" s="454"/>
      <c r="ED474" s="454"/>
      <c r="EE474" s="454"/>
      <c r="EF474" s="454"/>
      <c r="EG474" s="454"/>
      <c r="EH474" s="454"/>
      <c r="EI474" s="454"/>
      <c r="EJ474" s="454"/>
      <c r="EK474" s="454"/>
      <c r="EL474" s="454"/>
      <c r="EM474" s="454"/>
      <c r="EN474" s="454"/>
      <c r="EO474" s="454"/>
      <c r="EP474" s="454"/>
      <c r="EQ474" s="454"/>
      <c r="ER474" s="454"/>
      <c r="ES474" s="454"/>
      <c r="ET474" s="454"/>
      <c r="EU474" s="454"/>
      <c r="EV474" s="454"/>
      <c r="EW474" s="454"/>
      <c r="EX474" s="454"/>
      <c r="EY474" s="454"/>
      <c r="EZ474" s="454"/>
      <c r="FA474" s="454"/>
      <c r="FB474" s="454"/>
      <c r="FC474" s="454"/>
      <c r="FD474" s="454"/>
      <c r="FE474" s="454"/>
      <c r="FF474" s="454"/>
      <c r="FG474" s="454"/>
      <c r="FH474" s="454"/>
      <c r="FI474" s="454"/>
      <c r="FJ474" s="454"/>
      <c r="FK474" s="454"/>
      <c r="FL474" s="454"/>
      <c r="FM474" s="454"/>
      <c r="FN474" s="454"/>
      <c r="FO474" s="454"/>
      <c r="FP474" s="454"/>
      <c r="FQ474" s="454"/>
      <c r="FR474" s="454"/>
      <c r="FS474" s="454"/>
      <c r="FT474" s="454"/>
      <c r="FU474" s="454"/>
      <c r="FV474" s="454"/>
      <c r="FW474" s="454"/>
      <c r="FX474" s="454"/>
      <c r="FY474" s="454"/>
      <c r="FZ474" s="454"/>
      <c r="GA474" s="454"/>
      <c r="GB474" s="454"/>
      <c r="GC474" s="454"/>
      <c r="GD474" s="454"/>
      <c r="GE474" s="454"/>
      <c r="GF474" s="454"/>
      <c r="GG474" s="454"/>
      <c r="GH474" s="454"/>
      <c r="GI474" s="454"/>
      <c r="GJ474" s="454"/>
      <c r="GK474" s="454"/>
      <c r="GL474" s="454"/>
      <c r="GM474" s="454"/>
      <c r="GN474" s="454"/>
      <c r="GO474" s="454"/>
      <c r="GP474" s="454"/>
      <c r="GQ474" s="454"/>
      <c r="GR474" s="454"/>
      <c r="GS474" s="454"/>
      <c r="GT474" s="454"/>
      <c r="GU474" s="454"/>
      <c r="GV474" s="454"/>
      <c r="GW474" s="454"/>
      <c r="GX474" s="454"/>
      <c r="GY474" s="454"/>
      <c r="GZ474" s="454"/>
      <c r="HA474" s="454"/>
      <c r="HB474" s="454"/>
      <c r="HC474" s="454"/>
      <c r="HD474" s="454"/>
      <c r="HE474" s="454"/>
      <c r="HF474" s="454"/>
      <c r="HG474" s="454"/>
      <c r="HH474" s="454"/>
      <c r="HI474" s="454"/>
      <c r="HJ474" s="454"/>
      <c r="HK474" s="454"/>
      <c r="HL474" s="454"/>
      <c r="HM474" s="454"/>
      <c r="HN474" s="454"/>
      <c r="HO474" s="454"/>
      <c r="HP474" s="454"/>
      <c r="HQ474" s="454"/>
      <c r="HR474" s="454"/>
      <c r="HS474" s="454"/>
      <c r="HT474" s="454"/>
      <c r="HU474" s="454"/>
      <c r="HV474" s="454"/>
      <c r="HW474" s="454"/>
      <c r="HX474" s="454"/>
      <c r="HY474" s="454"/>
      <c r="HZ474" s="454"/>
      <c r="IA474" s="454"/>
      <c r="IB474" s="454"/>
      <c r="IC474" s="454"/>
      <c r="ID474" s="454"/>
      <c r="IE474" s="454"/>
      <c r="IF474" s="454"/>
      <c r="IG474" s="454"/>
      <c r="IH474" s="454"/>
      <c r="II474" s="454"/>
      <c r="IJ474" s="454"/>
      <c r="IK474" s="454"/>
      <c r="IL474" s="454"/>
      <c r="IM474" s="454"/>
      <c r="IN474" s="454"/>
      <c r="IO474" s="454"/>
      <c r="IP474" s="454"/>
      <c r="IQ474" s="454"/>
      <c r="IR474" s="454"/>
      <c r="IS474" s="454"/>
      <c r="IT474" s="454"/>
      <c r="IU474" s="454"/>
      <c r="IV474" s="454"/>
      <c r="IW474" s="454"/>
    </row>
    <row r="475" customFormat="false" ht="12.75" hidden="false" customHeight="false" outlineLevel="1" collapsed="false">
      <c r="A475" s="453"/>
      <c r="B475" s="459"/>
      <c r="C475" s="457"/>
      <c r="D475" s="459"/>
      <c r="E475" s="458"/>
      <c r="F475" s="454"/>
      <c r="G475" s="454"/>
      <c r="H475" s="454"/>
      <c r="I475" s="454"/>
      <c r="J475" s="454"/>
      <c r="K475" s="454"/>
      <c r="L475" s="454"/>
      <c r="M475" s="454"/>
      <c r="N475" s="454"/>
      <c r="O475" s="454"/>
      <c r="P475" s="454"/>
      <c r="Q475" s="454"/>
      <c r="R475" s="454"/>
      <c r="S475" s="454"/>
      <c r="T475" s="454"/>
      <c r="U475" s="454"/>
      <c r="V475" s="454"/>
      <c r="W475" s="454"/>
      <c r="X475" s="454"/>
      <c r="Y475" s="454"/>
      <c r="Z475" s="454"/>
      <c r="AA475" s="454"/>
      <c r="AB475" s="454"/>
      <c r="AC475" s="454"/>
      <c r="AD475" s="454"/>
      <c r="AE475" s="454"/>
      <c r="AF475" s="454"/>
      <c r="AG475" s="454"/>
      <c r="AH475" s="454"/>
      <c r="AI475" s="454"/>
      <c r="AJ475" s="454"/>
      <c r="AK475" s="454"/>
      <c r="AL475" s="454"/>
      <c r="AM475" s="454"/>
      <c r="AN475" s="454"/>
      <c r="AO475" s="454"/>
      <c r="AP475" s="454"/>
      <c r="AQ475" s="454"/>
      <c r="AR475" s="454"/>
      <c r="AS475" s="454"/>
      <c r="AT475" s="454"/>
      <c r="AU475" s="454"/>
      <c r="AV475" s="454"/>
      <c r="AW475" s="454"/>
      <c r="AX475" s="454"/>
      <c r="AY475" s="454"/>
      <c r="AZ475" s="454"/>
      <c r="BA475" s="454"/>
      <c r="BB475" s="454"/>
      <c r="BC475" s="454"/>
      <c r="BD475" s="454"/>
      <c r="BE475" s="454"/>
      <c r="BF475" s="454"/>
      <c r="BG475" s="454"/>
      <c r="BH475" s="454"/>
      <c r="BI475" s="454"/>
      <c r="BJ475" s="454"/>
      <c r="BK475" s="454"/>
      <c r="BL475" s="454"/>
      <c r="BM475" s="454"/>
      <c r="BN475" s="454"/>
      <c r="BO475" s="454"/>
      <c r="BP475" s="454"/>
      <c r="BQ475" s="454"/>
      <c r="BR475" s="454"/>
      <c r="BS475" s="454"/>
      <c r="BT475" s="454"/>
      <c r="BU475" s="454"/>
      <c r="BV475" s="454"/>
      <c r="BW475" s="454"/>
      <c r="BX475" s="454"/>
      <c r="BY475" s="454"/>
      <c r="BZ475" s="454"/>
      <c r="CA475" s="454"/>
      <c r="CB475" s="454"/>
      <c r="CC475" s="454"/>
      <c r="CD475" s="454"/>
      <c r="CE475" s="454"/>
      <c r="CF475" s="454"/>
      <c r="CG475" s="454"/>
      <c r="CH475" s="454"/>
      <c r="CI475" s="454"/>
      <c r="CJ475" s="454"/>
      <c r="CK475" s="454"/>
      <c r="CL475" s="454"/>
      <c r="CM475" s="454"/>
      <c r="CN475" s="454"/>
      <c r="CO475" s="454"/>
      <c r="CP475" s="454"/>
      <c r="CQ475" s="454"/>
      <c r="CR475" s="454"/>
      <c r="CS475" s="454"/>
      <c r="CT475" s="454"/>
      <c r="CU475" s="454"/>
      <c r="CV475" s="454"/>
      <c r="CW475" s="454"/>
      <c r="CX475" s="454"/>
      <c r="CY475" s="454"/>
      <c r="CZ475" s="454"/>
      <c r="DA475" s="454"/>
      <c r="DB475" s="454"/>
      <c r="DC475" s="454"/>
      <c r="DD475" s="454"/>
      <c r="DE475" s="454"/>
      <c r="DF475" s="454"/>
      <c r="DG475" s="454"/>
      <c r="DH475" s="454"/>
      <c r="DI475" s="454"/>
      <c r="DJ475" s="454"/>
      <c r="DK475" s="454"/>
      <c r="DL475" s="454"/>
      <c r="DM475" s="454"/>
      <c r="DN475" s="454"/>
      <c r="DO475" s="454"/>
      <c r="DP475" s="454"/>
      <c r="DQ475" s="454"/>
      <c r="DR475" s="454"/>
      <c r="DS475" s="454"/>
      <c r="DT475" s="454"/>
      <c r="DU475" s="454"/>
      <c r="DV475" s="454"/>
      <c r="DW475" s="454"/>
      <c r="DX475" s="454"/>
      <c r="DY475" s="454"/>
      <c r="DZ475" s="454"/>
      <c r="EA475" s="454"/>
      <c r="EB475" s="454"/>
      <c r="EC475" s="454"/>
      <c r="ED475" s="454"/>
      <c r="EE475" s="454"/>
      <c r="EF475" s="454"/>
      <c r="EG475" s="454"/>
      <c r="EH475" s="454"/>
      <c r="EI475" s="454"/>
      <c r="EJ475" s="454"/>
      <c r="EK475" s="454"/>
      <c r="EL475" s="454"/>
      <c r="EM475" s="454"/>
      <c r="EN475" s="454"/>
      <c r="EO475" s="454"/>
      <c r="EP475" s="454"/>
      <c r="EQ475" s="454"/>
      <c r="ER475" s="454"/>
      <c r="ES475" s="454"/>
      <c r="ET475" s="454"/>
      <c r="EU475" s="454"/>
      <c r="EV475" s="454"/>
      <c r="EW475" s="454"/>
      <c r="EX475" s="454"/>
      <c r="EY475" s="454"/>
      <c r="EZ475" s="454"/>
      <c r="FA475" s="454"/>
      <c r="FB475" s="454"/>
      <c r="FC475" s="454"/>
      <c r="FD475" s="454"/>
      <c r="FE475" s="454"/>
      <c r="FF475" s="454"/>
      <c r="FG475" s="454"/>
      <c r="FH475" s="454"/>
      <c r="FI475" s="454"/>
      <c r="FJ475" s="454"/>
      <c r="FK475" s="454"/>
      <c r="FL475" s="454"/>
      <c r="FM475" s="454"/>
      <c r="FN475" s="454"/>
      <c r="FO475" s="454"/>
      <c r="FP475" s="454"/>
      <c r="FQ475" s="454"/>
      <c r="FR475" s="454"/>
      <c r="FS475" s="454"/>
      <c r="FT475" s="454"/>
      <c r="FU475" s="454"/>
      <c r="FV475" s="454"/>
      <c r="FW475" s="454"/>
      <c r="FX475" s="454"/>
      <c r="FY475" s="454"/>
      <c r="FZ475" s="454"/>
      <c r="GA475" s="454"/>
      <c r="GB475" s="454"/>
      <c r="GC475" s="454"/>
      <c r="GD475" s="454"/>
      <c r="GE475" s="454"/>
      <c r="GF475" s="454"/>
      <c r="GG475" s="454"/>
      <c r="GH475" s="454"/>
      <c r="GI475" s="454"/>
      <c r="GJ475" s="454"/>
      <c r="GK475" s="454"/>
      <c r="GL475" s="454"/>
      <c r="GM475" s="454"/>
      <c r="GN475" s="454"/>
      <c r="GO475" s="454"/>
      <c r="GP475" s="454"/>
      <c r="GQ475" s="454"/>
      <c r="GR475" s="454"/>
      <c r="GS475" s="454"/>
      <c r="GT475" s="454"/>
      <c r="GU475" s="454"/>
      <c r="GV475" s="454"/>
      <c r="GW475" s="454"/>
      <c r="GX475" s="454"/>
      <c r="GY475" s="454"/>
      <c r="GZ475" s="454"/>
      <c r="HA475" s="454"/>
      <c r="HB475" s="454"/>
      <c r="HC475" s="454"/>
      <c r="HD475" s="454"/>
      <c r="HE475" s="454"/>
      <c r="HF475" s="454"/>
      <c r="HG475" s="454"/>
      <c r="HH475" s="454"/>
      <c r="HI475" s="454"/>
      <c r="HJ475" s="454"/>
      <c r="HK475" s="454"/>
      <c r="HL475" s="454"/>
      <c r="HM475" s="454"/>
      <c r="HN475" s="454"/>
      <c r="HO475" s="454"/>
      <c r="HP475" s="454"/>
      <c r="HQ475" s="454"/>
      <c r="HR475" s="454"/>
      <c r="HS475" s="454"/>
      <c r="HT475" s="454"/>
      <c r="HU475" s="454"/>
      <c r="HV475" s="454"/>
      <c r="HW475" s="454"/>
      <c r="HX475" s="454"/>
      <c r="HY475" s="454"/>
      <c r="HZ475" s="454"/>
      <c r="IA475" s="454"/>
      <c r="IB475" s="454"/>
      <c r="IC475" s="454"/>
      <c r="ID475" s="454"/>
      <c r="IE475" s="454"/>
      <c r="IF475" s="454"/>
      <c r="IG475" s="454"/>
      <c r="IH475" s="454"/>
      <c r="II475" s="454"/>
      <c r="IJ475" s="454"/>
      <c r="IK475" s="454"/>
      <c r="IL475" s="454"/>
      <c r="IM475" s="454"/>
      <c r="IN475" s="454"/>
      <c r="IO475" s="454"/>
      <c r="IP475" s="454"/>
      <c r="IQ475" s="454"/>
      <c r="IR475" s="454"/>
      <c r="IS475" s="454"/>
      <c r="IT475" s="454"/>
      <c r="IU475" s="454"/>
      <c r="IV475" s="454"/>
      <c r="IW475" s="454"/>
    </row>
    <row r="476" customFormat="false" ht="12.75" hidden="false" customHeight="false" outlineLevel="1" collapsed="false">
      <c r="A476" s="460"/>
      <c r="B476" s="455"/>
      <c r="C476" s="455"/>
      <c r="D476" s="455"/>
      <c r="E476" s="455"/>
      <c r="F476" s="455"/>
      <c r="G476" s="455"/>
      <c r="H476" s="455"/>
      <c r="I476" s="455"/>
      <c r="J476" s="455"/>
      <c r="K476" s="455"/>
      <c r="L476" s="455"/>
      <c r="M476" s="455"/>
      <c r="N476" s="455"/>
      <c r="O476" s="455"/>
      <c r="P476" s="455"/>
      <c r="Q476" s="455"/>
      <c r="R476" s="455"/>
      <c r="S476" s="455"/>
      <c r="T476" s="455"/>
      <c r="U476" s="455"/>
      <c r="V476" s="454"/>
      <c r="W476" s="454"/>
      <c r="X476" s="454"/>
      <c r="Y476" s="454"/>
      <c r="Z476" s="454"/>
      <c r="AA476" s="454"/>
      <c r="AB476" s="454"/>
      <c r="AC476" s="454"/>
      <c r="AD476" s="454"/>
      <c r="AE476" s="454"/>
      <c r="AF476" s="454"/>
      <c r="AG476" s="454"/>
      <c r="AH476" s="454"/>
      <c r="AI476" s="454"/>
      <c r="AJ476" s="454"/>
      <c r="AK476" s="454"/>
      <c r="AL476" s="454"/>
      <c r="AM476" s="454"/>
      <c r="AN476" s="454"/>
      <c r="AO476" s="454"/>
      <c r="AP476" s="454"/>
      <c r="AQ476" s="454"/>
      <c r="AR476" s="454"/>
      <c r="AS476" s="454"/>
      <c r="AT476" s="454"/>
      <c r="AU476" s="454"/>
      <c r="AV476" s="454"/>
      <c r="AW476" s="454"/>
      <c r="AX476" s="454"/>
      <c r="AY476" s="454"/>
      <c r="AZ476" s="454"/>
      <c r="BA476" s="454"/>
      <c r="BB476" s="454"/>
      <c r="BC476" s="454"/>
      <c r="BD476" s="454"/>
      <c r="BE476" s="454"/>
      <c r="BF476" s="454"/>
      <c r="BG476" s="454"/>
      <c r="BH476" s="454"/>
      <c r="BI476" s="454"/>
      <c r="BJ476" s="454"/>
      <c r="BK476" s="454"/>
      <c r="BL476" s="454"/>
      <c r="BM476" s="454"/>
      <c r="BN476" s="454"/>
      <c r="BO476" s="454"/>
      <c r="BP476" s="454"/>
      <c r="BQ476" s="454"/>
      <c r="BR476" s="454"/>
      <c r="BS476" s="454"/>
      <c r="BT476" s="454"/>
      <c r="BU476" s="454"/>
      <c r="BV476" s="454"/>
      <c r="BW476" s="454"/>
      <c r="BX476" s="454"/>
      <c r="BY476" s="454"/>
      <c r="BZ476" s="454"/>
      <c r="CA476" s="454"/>
      <c r="CB476" s="454"/>
      <c r="CC476" s="454"/>
      <c r="CD476" s="454"/>
      <c r="CE476" s="454"/>
      <c r="CF476" s="454"/>
      <c r="CG476" s="454"/>
      <c r="CH476" s="454"/>
      <c r="CI476" s="454"/>
      <c r="CJ476" s="454"/>
      <c r="CK476" s="454"/>
      <c r="CL476" s="454"/>
      <c r="CM476" s="454"/>
      <c r="CN476" s="454"/>
      <c r="CO476" s="454"/>
      <c r="CP476" s="454"/>
      <c r="CQ476" s="454"/>
      <c r="CR476" s="454"/>
      <c r="CS476" s="454"/>
      <c r="CT476" s="454"/>
      <c r="CU476" s="454"/>
      <c r="CV476" s="454"/>
      <c r="CW476" s="454"/>
      <c r="CX476" s="454"/>
      <c r="CY476" s="454"/>
      <c r="CZ476" s="454"/>
      <c r="DA476" s="454"/>
      <c r="DB476" s="454"/>
      <c r="DC476" s="454"/>
      <c r="DD476" s="454"/>
      <c r="DE476" s="454"/>
      <c r="DF476" s="454"/>
      <c r="DG476" s="454"/>
      <c r="DH476" s="454"/>
      <c r="DI476" s="454"/>
      <c r="DJ476" s="454"/>
      <c r="DK476" s="454"/>
      <c r="DL476" s="454"/>
      <c r="DM476" s="454"/>
      <c r="DN476" s="454"/>
      <c r="DO476" s="454"/>
      <c r="DP476" s="454"/>
      <c r="DQ476" s="454"/>
      <c r="DR476" s="454"/>
      <c r="DS476" s="454"/>
      <c r="DT476" s="454"/>
      <c r="DU476" s="454"/>
      <c r="DV476" s="454"/>
      <c r="DW476" s="454"/>
      <c r="DX476" s="454"/>
      <c r="DY476" s="454"/>
      <c r="DZ476" s="454"/>
      <c r="EA476" s="454"/>
      <c r="EB476" s="454"/>
      <c r="EC476" s="454"/>
      <c r="ED476" s="454"/>
      <c r="EE476" s="454"/>
      <c r="EF476" s="454"/>
      <c r="EG476" s="454"/>
      <c r="EH476" s="454"/>
      <c r="EI476" s="454"/>
      <c r="EJ476" s="454"/>
      <c r="EK476" s="454"/>
      <c r="EL476" s="454"/>
      <c r="EM476" s="454"/>
      <c r="EN476" s="454"/>
      <c r="EO476" s="454"/>
      <c r="EP476" s="454"/>
      <c r="EQ476" s="454"/>
      <c r="ER476" s="454"/>
      <c r="ES476" s="454"/>
      <c r="ET476" s="454"/>
      <c r="EU476" s="454"/>
      <c r="EV476" s="454"/>
      <c r="EW476" s="454"/>
      <c r="EX476" s="454"/>
      <c r="EY476" s="454"/>
      <c r="EZ476" s="454"/>
      <c r="FA476" s="454"/>
      <c r="FB476" s="454"/>
      <c r="FC476" s="454"/>
      <c r="FD476" s="454"/>
      <c r="FE476" s="454"/>
      <c r="FF476" s="454"/>
      <c r="FG476" s="454"/>
      <c r="FH476" s="454"/>
      <c r="FI476" s="454"/>
      <c r="FJ476" s="454"/>
      <c r="FK476" s="454"/>
      <c r="FL476" s="454"/>
      <c r="FM476" s="454"/>
      <c r="FN476" s="454"/>
      <c r="FO476" s="454"/>
      <c r="FP476" s="454"/>
      <c r="FQ476" s="454"/>
      <c r="FR476" s="454"/>
      <c r="FS476" s="454"/>
      <c r="FT476" s="454"/>
      <c r="FU476" s="454"/>
      <c r="FV476" s="454"/>
      <c r="FW476" s="454"/>
      <c r="FX476" s="454"/>
      <c r="FY476" s="454"/>
      <c r="FZ476" s="454"/>
      <c r="GA476" s="454"/>
      <c r="GB476" s="454"/>
      <c r="GC476" s="454"/>
      <c r="GD476" s="454"/>
      <c r="GE476" s="454"/>
      <c r="GF476" s="454"/>
      <c r="GG476" s="454"/>
      <c r="GH476" s="454"/>
      <c r="GI476" s="454"/>
      <c r="GJ476" s="454"/>
      <c r="GK476" s="454"/>
      <c r="GL476" s="454"/>
      <c r="GM476" s="454"/>
      <c r="GN476" s="454"/>
      <c r="GO476" s="454"/>
      <c r="GP476" s="454"/>
      <c r="GQ476" s="454"/>
      <c r="GR476" s="454"/>
      <c r="GS476" s="454"/>
      <c r="GT476" s="454"/>
      <c r="GU476" s="454"/>
      <c r="GV476" s="454"/>
      <c r="GW476" s="454"/>
      <c r="GX476" s="454"/>
      <c r="GY476" s="454"/>
      <c r="GZ476" s="454"/>
      <c r="HA476" s="454"/>
      <c r="HB476" s="454"/>
      <c r="HC476" s="454"/>
      <c r="HD476" s="454"/>
      <c r="HE476" s="454"/>
      <c r="HF476" s="454"/>
      <c r="HG476" s="454"/>
      <c r="HH476" s="454"/>
      <c r="HI476" s="454"/>
      <c r="HJ476" s="454"/>
      <c r="HK476" s="454"/>
      <c r="HL476" s="454"/>
      <c r="HM476" s="454"/>
      <c r="HN476" s="454"/>
      <c r="HO476" s="454"/>
      <c r="HP476" s="454"/>
      <c r="HQ476" s="454"/>
      <c r="HR476" s="454"/>
      <c r="HS476" s="454"/>
      <c r="HT476" s="454"/>
      <c r="HU476" s="454"/>
      <c r="HV476" s="454"/>
      <c r="HW476" s="454"/>
      <c r="HX476" s="454"/>
      <c r="HY476" s="454"/>
      <c r="HZ476" s="454"/>
      <c r="IA476" s="454"/>
      <c r="IB476" s="454"/>
      <c r="IC476" s="454"/>
      <c r="ID476" s="454"/>
      <c r="IE476" s="454"/>
      <c r="IF476" s="454"/>
      <c r="IG476" s="454"/>
      <c r="IH476" s="454"/>
      <c r="II476" s="454"/>
      <c r="IJ476" s="454"/>
      <c r="IK476" s="454"/>
      <c r="IL476" s="454"/>
      <c r="IM476" s="454"/>
      <c r="IN476" s="454"/>
      <c r="IO476" s="454"/>
      <c r="IP476" s="454"/>
      <c r="IQ476" s="454"/>
      <c r="IR476" s="454"/>
      <c r="IS476" s="454"/>
      <c r="IT476" s="454"/>
      <c r="IU476" s="454"/>
      <c r="IV476" s="454"/>
      <c r="IW476" s="454"/>
    </row>
    <row r="477" customFormat="false" ht="12.75" hidden="false" customHeight="false" outlineLevel="1" collapsed="false">
      <c r="A477" s="419"/>
      <c r="B477" s="453"/>
      <c r="C477" s="461"/>
      <c r="D477" s="461"/>
      <c r="E477" s="461"/>
      <c r="F477" s="461"/>
      <c r="G477" s="461"/>
      <c r="H477" s="461"/>
      <c r="I477" s="461"/>
      <c r="J477" s="461"/>
      <c r="K477" s="461"/>
      <c r="L477" s="461"/>
      <c r="M477" s="461"/>
      <c r="N477" s="461"/>
      <c r="O477" s="461"/>
      <c r="P477" s="461"/>
      <c r="Q477" s="461"/>
      <c r="R477" s="461"/>
      <c r="S477" s="461"/>
      <c r="T477" s="461"/>
      <c r="U477" s="461"/>
      <c r="V477" s="454"/>
      <c r="W477" s="454"/>
      <c r="X477" s="454"/>
      <c r="Y477" s="454"/>
      <c r="Z477" s="454"/>
      <c r="AA477" s="454"/>
      <c r="AB477" s="454"/>
      <c r="AC477" s="454"/>
      <c r="AD477" s="454"/>
      <c r="AE477" s="454"/>
      <c r="AF477" s="454"/>
      <c r="AG477" s="454"/>
      <c r="AH477" s="454"/>
      <c r="AI477" s="454"/>
      <c r="AJ477" s="454"/>
      <c r="AK477" s="454"/>
      <c r="AL477" s="454"/>
      <c r="AM477" s="454"/>
      <c r="AN477" s="454"/>
      <c r="AO477" s="454"/>
      <c r="AP477" s="454"/>
      <c r="AQ477" s="454"/>
      <c r="AR477" s="454"/>
      <c r="AS477" s="454"/>
      <c r="AT477" s="454"/>
      <c r="AU477" s="454"/>
      <c r="AV477" s="454"/>
      <c r="AW477" s="454"/>
      <c r="AX477" s="454"/>
      <c r="AY477" s="454"/>
      <c r="AZ477" s="454"/>
      <c r="BA477" s="454"/>
      <c r="BB477" s="454"/>
      <c r="BC477" s="454"/>
      <c r="BD477" s="454"/>
      <c r="BE477" s="454"/>
      <c r="BF477" s="454"/>
      <c r="BG477" s="454"/>
      <c r="BH477" s="454"/>
      <c r="BI477" s="454"/>
      <c r="BJ477" s="454"/>
      <c r="BK477" s="454"/>
      <c r="BL477" s="454"/>
      <c r="BM477" s="454"/>
      <c r="BN477" s="454"/>
      <c r="BO477" s="454"/>
      <c r="BP477" s="454"/>
      <c r="BQ477" s="454"/>
      <c r="BR477" s="454"/>
      <c r="BS477" s="454"/>
      <c r="BT477" s="454"/>
      <c r="BU477" s="454"/>
      <c r="BV477" s="454"/>
      <c r="BW477" s="454"/>
      <c r="BX477" s="454"/>
      <c r="BY477" s="454"/>
      <c r="BZ477" s="454"/>
      <c r="CA477" s="454"/>
      <c r="CB477" s="454"/>
      <c r="CC477" s="454"/>
      <c r="CD477" s="454"/>
      <c r="CE477" s="454"/>
      <c r="CF477" s="454"/>
      <c r="CG477" s="454"/>
      <c r="CH477" s="454"/>
      <c r="CI477" s="454"/>
      <c r="CJ477" s="454"/>
      <c r="CK477" s="454"/>
      <c r="CL477" s="454"/>
      <c r="CM477" s="454"/>
      <c r="CN477" s="454"/>
      <c r="CO477" s="454"/>
      <c r="CP477" s="454"/>
      <c r="CQ477" s="454"/>
      <c r="CR477" s="454"/>
      <c r="CS477" s="454"/>
      <c r="CT477" s="454"/>
      <c r="CU477" s="454"/>
      <c r="CV477" s="454"/>
      <c r="CW477" s="454"/>
      <c r="CX477" s="454"/>
      <c r="CY477" s="454"/>
      <c r="CZ477" s="454"/>
      <c r="DA477" s="454"/>
      <c r="DB477" s="454"/>
      <c r="DC477" s="454"/>
      <c r="DD477" s="454"/>
      <c r="DE477" s="454"/>
      <c r="DF477" s="454"/>
      <c r="DG477" s="454"/>
      <c r="DH477" s="454"/>
      <c r="DI477" s="454"/>
      <c r="DJ477" s="454"/>
      <c r="DK477" s="454"/>
      <c r="DL477" s="454"/>
      <c r="DM477" s="454"/>
      <c r="DN477" s="454"/>
      <c r="DO477" s="454"/>
      <c r="DP477" s="454"/>
      <c r="DQ477" s="454"/>
      <c r="DR477" s="454"/>
      <c r="DS477" s="454"/>
      <c r="DT477" s="454"/>
      <c r="DU477" s="454"/>
      <c r="DV477" s="454"/>
      <c r="DW477" s="454"/>
      <c r="DX477" s="454"/>
      <c r="DY477" s="454"/>
      <c r="DZ477" s="454"/>
      <c r="EA477" s="454"/>
      <c r="EB477" s="454"/>
      <c r="EC477" s="454"/>
      <c r="ED477" s="454"/>
      <c r="EE477" s="454"/>
      <c r="EF477" s="454"/>
      <c r="EG477" s="454"/>
      <c r="EH477" s="454"/>
      <c r="EI477" s="454"/>
      <c r="EJ477" s="454"/>
      <c r="EK477" s="454"/>
      <c r="EL477" s="454"/>
      <c r="EM477" s="454"/>
      <c r="EN477" s="454"/>
      <c r="EO477" s="454"/>
      <c r="EP477" s="454"/>
      <c r="EQ477" s="454"/>
      <c r="ER477" s="454"/>
      <c r="ES477" s="454"/>
      <c r="ET477" s="454"/>
      <c r="EU477" s="454"/>
      <c r="EV477" s="454"/>
      <c r="EW477" s="454"/>
      <c r="EX477" s="454"/>
      <c r="EY477" s="454"/>
      <c r="EZ477" s="454"/>
      <c r="FA477" s="454"/>
      <c r="FB477" s="454"/>
      <c r="FC477" s="454"/>
      <c r="FD477" s="454"/>
      <c r="FE477" s="454"/>
      <c r="FF477" s="454"/>
      <c r="FG477" s="454"/>
      <c r="FH477" s="454"/>
      <c r="FI477" s="454"/>
      <c r="FJ477" s="454"/>
      <c r="FK477" s="454"/>
      <c r="FL477" s="454"/>
      <c r="FM477" s="454"/>
      <c r="FN477" s="454"/>
      <c r="FO477" s="454"/>
      <c r="FP477" s="454"/>
      <c r="FQ477" s="454"/>
      <c r="FR477" s="454"/>
      <c r="FS477" s="454"/>
      <c r="FT477" s="454"/>
      <c r="FU477" s="454"/>
      <c r="FV477" s="454"/>
      <c r="FW477" s="454"/>
      <c r="FX477" s="454"/>
      <c r="FY477" s="454"/>
      <c r="FZ477" s="454"/>
      <c r="GA477" s="454"/>
      <c r="GB477" s="454"/>
      <c r="GC477" s="454"/>
      <c r="GD477" s="454"/>
      <c r="GE477" s="454"/>
      <c r="GF477" s="454"/>
      <c r="GG477" s="454"/>
      <c r="GH477" s="454"/>
      <c r="GI477" s="454"/>
      <c r="GJ477" s="454"/>
      <c r="GK477" s="454"/>
      <c r="GL477" s="454"/>
      <c r="GM477" s="454"/>
      <c r="GN477" s="454"/>
      <c r="GO477" s="454"/>
      <c r="GP477" s="454"/>
      <c r="GQ477" s="454"/>
      <c r="GR477" s="454"/>
      <c r="GS477" s="454"/>
      <c r="GT477" s="454"/>
      <c r="GU477" s="454"/>
      <c r="GV477" s="454"/>
      <c r="GW477" s="454"/>
      <c r="GX477" s="454"/>
      <c r="GY477" s="454"/>
      <c r="GZ477" s="454"/>
      <c r="HA477" s="454"/>
      <c r="HB477" s="454"/>
      <c r="HC477" s="454"/>
      <c r="HD477" s="454"/>
      <c r="HE477" s="454"/>
      <c r="HF477" s="454"/>
      <c r="HG477" s="454"/>
      <c r="HH477" s="454"/>
      <c r="HI477" s="454"/>
      <c r="HJ477" s="454"/>
      <c r="HK477" s="454"/>
      <c r="HL477" s="454"/>
      <c r="HM477" s="454"/>
      <c r="HN477" s="454"/>
      <c r="HO477" s="454"/>
      <c r="HP477" s="454"/>
      <c r="HQ477" s="454"/>
      <c r="HR477" s="454"/>
      <c r="HS477" s="454"/>
      <c r="HT477" s="454"/>
      <c r="HU477" s="454"/>
      <c r="HV477" s="454"/>
      <c r="HW477" s="454"/>
      <c r="HX477" s="454"/>
      <c r="HY477" s="454"/>
      <c r="HZ477" s="454"/>
      <c r="IA477" s="454"/>
      <c r="IB477" s="454"/>
      <c r="IC477" s="454"/>
      <c r="ID477" s="454"/>
      <c r="IE477" s="454"/>
      <c r="IF477" s="454"/>
      <c r="IG477" s="454"/>
      <c r="IH477" s="454"/>
      <c r="II477" s="454"/>
      <c r="IJ477" s="454"/>
      <c r="IK477" s="454"/>
      <c r="IL477" s="454"/>
      <c r="IM477" s="454"/>
      <c r="IN477" s="454"/>
      <c r="IO477" s="454"/>
      <c r="IP477" s="454"/>
      <c r="IQ477" s="454"/>
      <c r="IR477" s="454"/>
      <c r="IS477" s="454"/>
      <c r="IT477" s="454"/>
      <c r="IU477" s="454"/>
      <c r="IV477" s="454"/>
      <c r="IW477" s="454"/>
    </row>
    <row r="478" customFormat="false" ht="12.75" hidden="false" customHeight="false" outlineLevel="1" collapsed="false">
      <c r="A478" s="339"/>
      <c r="B478" s="461"/>
      <c r="C478" s="461"/>
      <c r="D478" s="461"/>
      <c r="E478" s="461"/>
      <c r="F478" s="461"/>
      <c r="G478" s="461"/>
      <c r="H478" s="461"/>
      <c r="I478" s="461"/>
      <c r="J478" s="461"/>
      <c r="K478" s="461"/>
      <c r="L478" s="461"/>
      <c r="M478" s="461"/>
      <c r="N478" s="461"/>
      <c r="O478" s="461"/>
      <c r="P478" s="461"/>
      <c r="Q478" s="461"/>
      <c r="R478" s="461"/>
      <c r="S478" s="461"/>
      <c r="T478" s="461"/>
      <c r="U478" s="461"/>
      <c r="V478" s="454"/>
      <c r="W478" s="454"/>
      <c r="X478" s="454"/>
      <c r="Y478" s="454"/>
      <c r="Z478" s="454"/>
      <c r="AA478" s="454"/>
      <c r="AB478" s="454"/>
      <c r="AC478" s="454"/>
      <c r="AD478" s="454"/>
      <c r="AE478" s="454"/>
      <c r="AF478" s="454"/>
      <c r="AG478" s="454"/>
      <c r="AH478" s="454"/>
      <c r="AI478" s="454"/>
      <c r="AJ478" s="454"/>
      <c r="AK478" s="454"/>
      <c r="AL478" s="454"/>
      <c r="AM478" s="454"/>
      <c r="AN478" s="454"/>
      <c r="AO478" s="454"/>
      <c r="AP478" s="454"/>
      <c r="AQ478" s="454"/>
      <c r="AR478" s="454"/>
      <c r="AS478" s="454"/>
      <c r="AT478" s="454"/>
      <c r="AU478" s="454"/>
      <c r="AV478" s="454"/>
      <c r="AW478" s="454"/>
      <c r="AX478" s="454"/>
      <c r="AY478" s="454"/>
      <c r="AZ478" s="454"/>
      <c r="BA478" s="454"/>
      <c r="BB478" s="454"/>
      <c r="BC478" s="454"/>
      <c r="BD478" s="454"/>
      <c r="BE478" s="454"/>
      <c r="BF478" s="454"/>
      <c r="BG478" s="454"/>
      <c r="BH478" s="454"/>
      <c r="BI478" s="454"/>
      <c r="BJ478" s="454"/>
      <c r="BK478" s="454"/>
      <c r="BL478" s="454"/>
      <c r="BM478" s="454"/>
      <c r="BN478" s="454"/>
      <c r="BO478" s="454"/>
      <c r="BP478" s="454"/>
      <c r="BQ478" s="454"/>
      <c r="BR478" s="454"/>
      <c r="BS478" s="454"/>
      <c r="BT478" s="454"/>
      <c r="BU478" s="454"/>
      <c r="BV478" s="454"/>
      <c r="BW478" s="454"/>
      <c r="BX478" s="454"/>
      <c r="BY478" s="454"/>
      <c r="BZ478" s="454"/>
      <c r="CA478" s="454"/>
      <c r="CB478" s="454"/>
      <c r="CC478" s="454"/>
      <c r="CD478" s="454"/>
      <c r="CE478" s="454"/>
      <c r="CF478" s="454"/>
      <c r="CG478" s="454"/>
      <c r="CH478" s="454"/>
      <c r="CI478" s="454"/>
      <c r="CJ478" s="454"/>
      <c r="CK478" s="454"/>
      <c r="CL478" s="454"/>
      <c r="CM478" s="454"/>
      <c r="CN478" s="454"/>
      <c r="CO478" s="454"/>
      <c r="CP478" s="454"/>
      <c r="CQ478" s="454"/>
      <c r="CR478" s="454"/>
      <c r="CS478" s="454"/>
      <c r="CT478" s="454"/>
      <c r="CU478" s="454"/>
      <c r="CV478" s="454"/>
      <c r="CW478" s="454"/>
      <c r="CX478" s="454"/>
      <c r="CY478" s="454"/>
      <c r="CZ478" s="454"/>
      <c r="DA478" s="454"/>
      <c r="DB478" s="454"/>
      <c r="DC478" s="454"/>
      <c r="DD478" s="454"/>
      <c r="DE478" s="454"/>
      <c r="DF478" s="454"/>
      <c r="DG478" s="454"/>
      <c r="DH478" s="454"/>
      <c r="DI478" s="454"/>
      <c r="DJ478" s="454"/>
      <c r="DK478" s="454"/>
      <c r="DL478" s="454"/>
      <c r="DM478" s="454"/>
      <c r="DN478" s="454"/>
      <c r="DO478" s="454"/>
      <c r="DP478" s="454"/>
      <c r="DQ478" s="454"/>
      <c r="DR478" s="454"/>
      <c r="DS478" s="454"/>
      <c r="DT478" s="454"/>
      <c r="DU478" s="454"/>
      <c r="DV478" s="454"/>
      <c r="DW478" s="454"/>
      <c r="DX478" s="454"/>
      <c r="DY478" s="454"/>
      <c r="DZ478" s="454"/>
      <c r="EA478" s="454"/>
      <c r="EB478" s="454"/>
      <c r="EC478" s="454"/>
      <c r="ED478" s="454"/>
      <c r="EE478" s="454"/>
      <c r="EF478" s="454"/>
      <c r="EG478" s="454"/>
      <c r="EH478" s="454"/>
      <c r="EI478" s="454"/>
      <c r="EJ478" s="454"/>
      <c r="EK478" s="454"/>
      <c r="EL478" s="454"/>
      <c r="EM478" s="454"/>
      <c r="EN478" s="454"/>
      <c r="EO478" s="454"/>
      <c r="EP478" s="454"/>
      <c r="EQ478" s="454"/>
      <c r="ER478" s="454"/>
      <c r="ES478" s="454"/>
      <c r="ET478" s="454"/>
      <c r="EU478" s="454"/>
      <c r="EV478" s="454"/>
      <c r="EW478" s="454"/>
      <c r="EX478" s="454"/>
      <c r="EY478" s="454"/>
      <c r="EZ478" s="454"/>
      <c r="FA478" s="454"/>
      <c r="FB478" s="454"/>
      <c r="FC478" s="454"/>
      <c r="FD478" s="454"/>
      <c r="FE478" s="454"/>
      <c r="FF478" s="454"/>
      <c r="FG478" s="454"/>
      <c r="FH478" s="454"/>
      <c r="FI478" s="454"/>
      <c r="FJ478" s="454"/>
      <c r="FK478" s="454"/>
      <c r="FL478" s="454"/>
      <c r="FM478" s="454"/>
      <c r="FN478" s="454"/>
      <c r="FO478" s="454"/>
      <c r="FP478" s="454"/>
      <c r="FQ478" s="454"/>
      <c r="FR478" s="454"/>
      <c r="FS478" s="454"/>
      <c r="FT478" s="454"/>
      <c r="FU478" s="454"/>
      <c r="FV478" s="454"/>
      <c r="FW478" s="454"/>
      <c r="FX478" s="454"/>
      <c r="FY478" s="454"/>
      <c r="FZ478" s="454"/>
      <c r="GA478" s="454"/>
      <c r="GB478" s="454"/>
      <c r="GC478" s="454"/>
      <c r="GD478" s="454"/>
      <c r="GE478" s="454"/>
      <c r="GF478" s="454"/>
      <c r="GG478" s="454"/>
      <c r="GH478" s="454"/>
      <c r="GI478" s="454"/>
      <c r="GJ478" s="454"/>
      <c r="GK478" s="454"/>
      <c r="GL478" s="454"/>
      <c r="GM478" s="454"/>
      <c r="GN478" s="454"/>
      <c r="GO478" s="454"/>
      <c r="GP478" s="454"/>
      <c r="GQ478" s="454"/>
      <c r="GR478" s="454"/>
      <c r="GS478" s="454"/>
      <c r="GT478" s="454"/>
      <c r="GU478" s="454"/>
      <c r="GV478" s="454"/>
      <c r="GW478" s="454"/>
      <c r="GX478" s="454"/>
      <c r="GY478" s="454"/>
      <c r="GZ478" s="454"/>
      <c r="HA478" s="454"/>
      <c r="HB478" s="454"/>
      <c r="HC478" s="454"/>
      <c r="HD478" s="454"/>
      <c r="HE478" s="454"/>
      <c r="HF478" s="454"/>
      <c r="HG478" s="454"/>
      <c r="HH478" s="454"/>
      <c r="HI478" s="454"/>
      <c r="HJ478" s="454"/>
      <c r="HK478" s="454"/>
      <c r="HL478" s="454"/>
      <c r="HM478" s="454"/>
      <c r="HN478" s="454"/>
      <c r="HO478" s="454"/>
      <c r="HP478" s="454"/>
      <c r="HQ478" s="454"/>
      <c r="HR478" s="454"/>
      <c r="HS478" s="454"/>
      <c r="HT478" s="454"/>
      <c r="HU478" s="454"/>
      <c r="HV478" s="454"/>
      <c r="HW478" s="454"/>
      <c r="HX478" s="454"/>
      <c r="HY478" s="454"/>
      <c r="HZ478" s="454"/>
      <c r="IA478" s="454"/>
      <c r="IB478" s="454"/>
      <c r="IC478" s="454"/>
      <c r="ID478" s="454"/>
      <c r="IE478" s="454"/>
      <c r="IF478" s="454"/>
      <c r="IG478" s="454"/>
      <c r="IH478" s="454"/>
      <c r="II478" s="454"/>
      <c r="IJ478" s="454"/>
      <c r="IK478" s="454"/>
      <c r="IL478" s="454"/>
      <c r="IM478" s="454"/>
      <c r="IN478" s="454"/>
      <c r="IO478" s="454"/>
      <c r="IP478" s="454"/>
      <c r="IQ478" s="454"/>
      <c r="IR478" s="454"/>
      <c r="IS478" s="454"/>
      <c r="IT478" s="454"/>
      <c r="IU478" s="454"/>
      <c r="IV478" s="454"/>
      <c r="IW478" s="454"/>
    </row>
    <row r="479" customFormat="false" ht="12.75" hidden="false" customHeight="false" outlineLevel="1" collapsed="false">
      <c r="A479" s="339"/>
      <c r="B479" s="461"/>
      <c r="C479" s="461"/>
      <c r="D479" s="461"/>
      <c r="E479" s="461"/>
      <c r="F479" s="461"/>
      <c r="G479" s="461"/>
      <c r="H479" s="461"/>
      <c r="I479" s="461"/>
      <c r="J479" s="461"/>
      <c r="K479" s="461"/>
      <c r="L479" s="461"/>
      <c r="M479" s="461"/>
      <c r="N479" s="461"/>
      <c r="O479" s="461"/>
      <c r="P479" s="461"/>
      <c r="Q479" s="461"/>
      <c r="R479" s="461"/>
      <c r="S479" s="461"/>
      <c r="T479" s="461"/>
      <c r="U479" s="461"/>
      <c r="V479" s="454"/>
      <c r="W479" s="454"/>
      <c r="X479" s="454"/>
      <c r="Y479" s="454"/>
      <c r="Z479" s="454"/>
      <c r="AA479" s="454"/>
      <c r="AB479" s="454"/>
      <c r="AC479" s="454"/>
      <c r="AD479" s="454"/>
      <c r="AE479" s="454"/>
      <c r="AF479" s="454"/>
      <c r="AG479" s="454"/>
      <c r="AH479" s="454"/>
      <c r="AI479" s="454"/>
      <c r="AJ479" s="454"/>
      <c r="AK479" s="454"/>
      <c r="AL479" s="454"/>
      <c r="AM479" s="454"/>
      <c r="AN479" s="454"/>
      <c r="AO479" s="454"/>
      <c r="AP479" s="454"/>
      <c r="AQ479" s="454"/>
      <c r="AR479" s="454"/>
      <c r="AS479" s="454"/>
      <c r="AT479" s="454"/>
      <c r="AU479" s="454"/>
      <c r="AV479" s="454"/>
      <c r="AW479" s="454"/>
      <c r="AX479" s="454"/>
      <c r="AY479" s="454"/>
      <c r="AZ479" s="454"/>
      <c r="BA479" s="454"/>
      <c r="BB479" s="454"/>
      <c r="BC479" s="454"/>
      <c r="BD479" s="454"/>
      <c r="BE479" s="454"/>
      <c r="BF479" s="454"/>
      <c r="BG479" s="454"/>
      <c r="BH479" s="454"/>
      <c r="BI479" s="454"/>
      <c r="BJ479" s="454"/>
      <c r="BK479" s="454"/>
      <c r="BL479" s="454"/>
      <c r="BM479" s="454"/>
      <c r="BN479" s="454"/>
      <c r="BO479" s="454"/>
      <c r="BP479" s="454"/>
      <c r="BQ479" s="454"/>
      <c r="BR479" s="454"/>
      <c r="BS479" s="454"/>
      <c r="BT479" s="454"/>
      <c r="BU479" s="454"/>
      <c r="BV479" s="454"/>
      <c r="BW479" s="454"/>
      <c r="BX479" s="454"/>
      <c r="BY479" s="454"/>
      <c r="BZ479" s="454"/>
      <c r="CA479" s="454"/>
      <c r="CB479" s="454"/>
      <c r="CC479" s="454"/>
      <c r="CD479" s="454"/>
      <c r="CE479" s="454"/>
      <c r="CF479" s="454"/>
      <c r="CG479" s="454"/>
      <c r="CH479" s="454"/>
      <c r="CI479" s="454"/>
      <c r="CJ479" s="454"/>
      <c r="CK479" s="454"/>
      <c r="CL479" s="454"/>
      <c r="CM479" s="454"/>
      <c r="CN479" s="454"/>
      <c r="CO479" s="454"/>
      <c r="CP479" s="454"/>
      <c r="CQ479" s="454"/>
      <c r="CR479" s="454"/>
      <c r="CS479" s="454"/>
      <c r="CT479" s="454"/>
      <c r="CU479" s="454"/>
      <c r="CV479" s="454"/>
      <c r="CW479" s="454"/>
      <c r="CX479" s="454"/>
      <c r="CY479" s="454"/>
      <c r="CZ479" s="454"/>
      <c r="DA479" s="454"/>
      <c r="DB479" s="454"/>
      <c r="DC479" s="454"/>
      <c r="DD479" s="454"/>
      <c r="DE479" s="454"/>
      <c r="DF479" s="454"/>
      <c r="DG479" s="454"/>
      <c r="DH479" s="454"/>
      <c r="DI479" s="454"/>
      <c r="DJ479" s="454"/>
      <c r="DK479" s="454"/>
      <c r="DL479" s="454"/>
      <c r="DM479" s="454"/>
      <c r="DN479" s="454"/>
      <c r="DO479" s="454"/>
      <c r="DP479" s="454"/>
      <c r="DQ479" s="454"/>
      <c r="DR479" s="454"/>
      <c r="DS479" s="454"/>
      <c r="DT479" s="454"/>
      <c r="DU479" s="454"/>
      <c r="DV479" s="454"/>
      <c r="DW479" s="454"/>
      <c r="DX479" s="454"/>
      <c r="DY479" s="454"/>
      <c r="DZ479" s="454"/>
      <c r="EA479" s="454"/>
      <c r="EB479" s="454"/>
      <c r="EC479" s="454"/>
      <c r="ED479" s="454"/>
      <c r="EE479" s="454"/>
      <c r="EF479" s="454"/>
      <c r="EG479" s="454"/>
      <c r="EH479" s="454"/>
      <c r="EI479" s="454"/>
      <c r="EJ479" s="454"/>
      <c r="EK479" s="454"/>
      <c r="EL479" s="454"/>
      <c r="EM479" s="454"/>
      <c r="EN479" s="454"/>
      <c r="EO479" s="454"/>
      <c r="EP479" s="454"/>
      <c r="EQ479" s="454"/>
      <c r="ER479" s="454"/>
      <c r="ES479" s="454"/>
      <c r="ET479" s="454"/>
      <c r="EU479" s="454"/>
      <c r="EV479" s="454"/>
      <c r="EW479" s="454"/>
      <c r="EX479" s="454"/>
      <c r="EY479" s="454"/>
      <c r="EZ479" s="454"/>
      <c r="FA479" s="454"/>
      <c r="FB479" s="454"/>
      <c r="FC479" s="454"/>
      <c r="FD479" s="454"/>
      <c r="FE479" s="454"/>
      <c r="FF479" s="454"/>
      <c r="FG479" s="454"/>
      <c r="FH479" s="454"/>
      <c r="FI479" s="454"/>
      <c r="FJ479" s="454"/>
      <c r="FK479" s="454"/>
      <c r="FL479" s="454"/>
      <c r="FM479" s="454"/>
      <c r="FN479" s="454"/>
      <c r="FO479" s="454"/>
      <c r="FP479" s="454"/>
      <c r="FQ479" s="454"/>
      <c r="FR479" s="454"/>
      <c r="FS479" s="454"/>
      <c r="FT479" s="454"/>
      <c r="FU479" s="454"/>
      <c r="FV479" s="454"/>
      <c r="FW479" s="454"/>
      <c r="FX479" s="454"/>
      <c r="FY479" s="454"/>
      <c r="FZ479" s="454"/>
      <c r="GA479" s="454"/>
      <c r="GB479" s="454"/>
      <c r="GC479" s="454"/>
      <c r="GD479" s="454"/>
      <c r="GE479" s="454"/>
      <c r="GF479" s="454"/>
      <c r="GG479" s="454"/>
      <c r="GH479" s="454"/>
      <c r="GI479" s="454"/>
      <c r="GJ479" s="454"/>
      <c r="GK479" s="454"/>
      <c r="GL479" s="454"/>
      <c r="GM479" s="454"/>
      <c r="GN479" s="454"/>
      <c r="GO479" s="454"/>
      <c r="GP479" s="454"/>
      <c r="GQ479" s="454"/>
      <c r="GR479" s="454"/>
      <c r="GS479" s="454"/>
      <c r="GT479" s="454"/>
      <c r="GU479" s="454"/>
      <c r="GV479" s="454"/>
      <c r="GW479" s="454"/>
      <c r="GX479" s="454"/>
      <c r="GY479" s="454"/>
      <c r="GZ479" s="454"/>
      <c r="HA479" s="454"/>
      <c r="HB479" s="454"/>
      <c r="HC479" s="454"/>
      <c r="HD479" s="454"/>
      <c r="HE479" s="454"/>
      <c r="HF479" s="454"/>
      <c r="HG479" s="454"/>
      <c r="HH479" s="454"/>
      <c r="HI479" s="454"/>
      <c r="HJ479" s="454"/>
      <c r="HK479" s="454"/>
      <c r="HL479" s="454"/>
      <c r="HM479" s="454"/>
      <c r="HN479" s="454"/>
      <c r="HO479" s="454"/>
      <c r="HP479" s="454"/>
      <c r="HQ479" s="454"/>
      <c r="HR479" s="454"/>
      <c r="HS479" s="454"/>
      <c r="HT479" s="454"/>
      <c r="HU479" s="454"/>
      <c r="HV479" s="454"/>
      <c r="HW479" s="454"/>
      <c r="HX479" s="454"/>
      <c r="HY479" s="454"/>
      <c r="HZ479" s="454"/>
      <c r="IA479" s="454"/>
      <c r="IB479" s="454"/>
      <c r="IC479" s="454"/>
      <c r="ID479" s="454"/>
      <c r="IE479" s="454"/>
      <c r="IF479" s="454"/>
      <c r="IG479" s="454"/>
      <c r="IH479" s="454"/>
      <c r="II479" s="454"/>
      <c r="IJ479" s="454"/>
      <c r="IK479" s="454"/>
      <c r="IL479" s="454"/>
      <c r="IM479" s="454"/>
      <c r="IN479" s="454"/>
      <c r="IO479" s="454"/>
      <c r="IP479" s="454"/>
      <c r="IQ479" s="454"/>
      <c r="IR479" s="454"/>
      <c r="IS479" s="454"/>
      <c r="IT479" s="454"/>
      <c r="IU479" s="454"/>
      <c r="IV479" s="454"/>
      <c r="IW479" s="454"/>
    </row>
    <row r="480" customFormat="false" ht="12.75" hidden="false" customHeight="false" outlineLevel="1" collapsed="false">
      <c r="A480" s="339"/>
      <c r="B480" s="461"/>
      <c r="C480" s="461"/>
      <c r="D480" s="461"/>
      <c r="E480" s="461"/>
      <c r="F480" s="461"/>
      <c r="G480" s="461"/>
      <c r="H480" s="461"/>
      <c r="I480" s="461"/>
      <c r="J480" s="461"/>
      <c r="K480" s="461"/>
      <c r="L480" s="461"/>
      <c r="M480" s="461"/>
      <c r="N480" s="461"/>
      <c r="O480" s="461"/>
      <c r="P480" s="461"/>
      <c r="Q480" s="461"/>
      <c r="R480" s="461"/>
      <c r="S480" s="461"/>
      <c r="T480" s="461"/>
      <c r="U480" s="461"/>
      <c r="V480" s="454"/>
      <c r="W480" s="454"/>
      <c r="X480" s="454"/>
      <c r="Y480" s="454"/>
      <c r="Z480" s="454"/>
      <c r="AA480" s="454"/>
      <c r="AB480" s="454"/>
      <c r="AC480" s="454"/>
      <c r="AD480" s="454"/>
      <c r="AE480" s="454"/>
      <c r="AF480" s="454"/>
      <c r="AG480" s="454"/>
      <c r="AH480" s="454"/>
      <c r="AI480" s="454"/>
      <c r="AJ480" s="454"/>
      <c r="AK480" s="454"/>
      <c r="AL480" s="454"/>
      <c r="AM480" s="454"/>
      <c r="AN480" s="454"/>
      <c r="AO480" s="454"/>
      <c r="AP480" s="454"/>
      <c r="AQ480" s="454"/>
      <c r="AR480" s="454"/>
      <c r="AS480" s="454"/>
      <c r="AT480" s="454"/>
      <c r="AU480" s="454"/>
      <c r="AV480" s="454"/>
      <c r="AW480" s="454"/>
      <c r="AX480" s="454"/>
      <c r="AY480" s="454"/>
      <c r="AZ480" s="454"/>
      <c r="BA480" s="454"/>
      <c r="BB480" s="454"/>
      <c r="BC480" s="454"/>
      <c r="BD480" s="454"/>
      <c r="BE480" s="454"/>
      <c r="BF480" s="454"/>
      <c r="BG480" s="454"/>
      <c r="BH480" s="454"/>
      <c r="BI480" s="454"/>
      <c r="BJ480" s="454"/>
      <c r="BK480" s="454"/>
      <c r="BL480" s="454"/>
      <c r="BM480" s="454"/>
      <c r="BN480" s="454"/>
      <c r="BO480" s="454"/>
      <c r="BP480" s="454"/>
      <c r="BQ480" s="454"/>
      <c r="BR480" s="454"/>
      <c r="BS480" s="454"/>
      <c r="BT480" s="454"/>
      <c r="BU480" s="454"/>
      <c r="BV480" s="454"/>
      <c r="BW480" s="454"/>
      <c r="BX480" s="454"/>
      <c r="BY480" s="454"/>
      <c r="BZ480" s="454"/>
      <c r="CA480" s="454"/>
      <c r="CB480" s="454"/>
      <c r="CC480" s="454"/>
      <c r="CD480" s="454"/>
      <c r="CE480" s="454"/>
      <c r="CF480" s="454"/>
      <c r="CG480" s="454"/>
      <c r="CH480" s="454"/>
      <c r="CI480" s="454"/>
      <c r="CJ480" s="454"/>
      <c r="CK480" s="454"/>
      <c r="CL480" s="454"/>
      <c r="CM480" s="454"/>
      <c r="CN480" s="454"/>
      <c r="CO480" s="454"/>
      <c r="CP480" s="454"/>
      <c r="CQ480" s="454"/>
      <c r="CR480" s="454"/>
      <c r="CS480" s="454"/>
      <c r="CT480" s="454"/>
      <c r="CU480" s="454"/>
      <c r="CV480" s="454"/>
      <c r="CW480" s="454"/>
      <c r="CX480" s="454"/>
      <c r="CY480" s="454"/>
      <c r="CZ480" s="454"/>
      <c r="DA480" s="454"/>
      <c r="DB480" s="454"/>
      <c r="DC480" s="454"/>
      <c r="DD480" s="454"/>
      <c r="DE480" s="454"/>
      <c r="DF480" s="454"/>
      <c r="DG480" s="454"/>
      <c r="DH480" s="454"/>
      <c r="DI480" s="454"/>
      <c r="DJ480" s="454"/>
      <c r="DK480" s="454"/>
      <c r="DL480" s="454"/>
      <c r="DM480" s="454"/>
      <c r="DN480" s="454"/>
      <c r="DO480" s="454"/>
      <c r="DP480" s="454"/>
      <c r="DQ480" s="454"/>
      <c r="DR480" s="454"/>
      <c r="DS480" s="454"/>
      <c r="DT480" s="454"/>
      <c r="DU480" s="454"/>
      <c r="DV480" s="454"/>
      <c r="DW480" s="454"/>
      <c r="DX480" s="454"/>
      <c r="DY480" s="454"/>
      <c r="DZ480" s="454"/>
      <c r="EA480" s="454"/>
      <c r="EB480" s="454"/>
      <c r="EC480" s="454"/>
      <c r="ED480" s="454"/>
      <c r="EE480" s="454"/>
      <c r="EF480" s="454"/>
      <c r="EG480" s="454"/>
      <c r="EH480" s="454"/>
      <c r="EI480" s="454"/>
      <c r="EJ480" s="454"/>
      <c r="EK480" s="454"/>
      <c r="EL480" s="454"/>
      <c r="EM480" s="454"/>
      <c r="EN480" s="454"/>
      <c r="EO480" s="454"/>
      <c r="EP480" s="454"/>
      <c r="EQ480" s="454"/>
      <c r="ER480" s="454"/>
      <c r="ES480" s="454"/>
      <c r="ET480" s="454"/>
      <c r="EU480" s="454"/>
      <c r="EV480" s="454"/>
      <c r="EW480" s="454"/>
      <c r="EX480" s="454"/>
      <c r="EY480" s="454"/>
      <c r="EZ480" s="454"/>
      <c r="FA480" s="454"/>
      <c r="FB480" s="454"/>
      <c r="FC480" s="454"/>
      <c r="FD480" s="454"/>
      <c r="FE480" s="454"/>
      <c r="FF480" s="454"/>
      <c r="FG480" s="454"/>
      <c r="FH480" s="454"/>
      <c r="FI480" s="454"/>
      <c r="FJ480" s="454"/>
      <c r="FK480" s="454"/>
      <c r="FL480" s="454"/>
      <c r="FM480" s="454"/>
      <c r="FN480" s="454"/>
      <c r="FO480" s="454"/>
      <c r="FP480" s="454"/>
      <c r="FQ480" s="454"/>
      <c r="FR480" s="454"/>
      <c r="FS480" s="454"/>
      <c r="FT480" s="454"/>
      <c r="FU480" s="454"/>
      <c r="FV480" s="454"/>
      <c r="FW480" s="454"/>
      <c r="FX480" s="454"/>
      <c r="FY480" s="454"/>
      <c r="FZ480" s="454"/>
      <c r="GA480" s="454"/>
      <c r="GB480" s="454"/>
      <c r="GC480" s="454"/>
      <c r="GD480" s="454"/>
      <c r="GE480" s="454"/>
      <c r="GF480" s="454"/>
      <c r="GG480" s="454"/>
      <c r="GH480" s="454"/>
      <c r="GI480" s="454"/>
      <c r="GJ480" s="454"/>
      <c r="GK480" s="454"/>
      <c r="GL480" s="454"/>
      <c r="GM480" s="454"/>
      <c r="GN480" s="454"/>
      <c r="GO480" s="454"/>
      <c r="GP480" s="454"/>
      <c r="GQ480" s="454"/>
      <c r="GR480" s="454"/>
      <c r="GS480" s="454"/>
      <c r="GT480" s="454"/>
      <c r="GU480" s="454"/>
      <c r="GV480" s="454"/>
      <c r="GW480" s="454"/>
      <c r="GX480" s="454"/>
      <c r="GY480" s="454"/>
      <c r="GZ480" s="454"/>
      <c r="HA480" s="454"/>
      <c r="HB480" s="454"/>
      <c r="HC480" s="454"/>
      <c r="HD480" s="454"/>
      <c r="HE480" s="454"/>
      <c r="HF480" s="454"/>
      <c r="HG480" s="454"/>
      <c r="HH480" s="454"/>
      <c r="HI480" s="454"/>
      <c r="HJ480" s="454"/>
      <c r="HK480" s="454"/>
      <c r="HL480" s="454"/>
      <c r="HM480" s="454"/>
      <c r="HN480" s="454"/>
      <c r="HO480" s="454"/>
      <c r="HP480" s="454"/>
      <c r="HQ480" s="454"/>
      <c r="HR480" s="454"/>
      <c r="HS480" s="454"/>
      <c r="HT480" s="454"/>
      <c r="HU480" s="454"/>
      <c r="HV480" s="454"/>
      <c r="HW480" s="454"/>
      <c r="HX480" s="454"/>
      <c r="HY480" s="454"/>
      <c r="HZ480" s="454"/>
      <c r="IA480" s="454"/>
      <c r="IB480" s="454"/>
      <c r="IC480" s="454"/>
      <c r="ID480" s="454"/>
      <c r="IE480" s="454"/>
      <c r="IF480" s="454"/>
      <c r="IG480" s="454"/>
      <c r="IH480" s="454"/>
      <c r="II480" s="454"/>
      <c r="IJ480" s="454"/>
      <c r="IK480" s="454"/>
      <c r="IL480" s="454"/>
      <c r="IM480" s="454"/>
      <c r="IN480" s="454"/>
      <c r="IO480" s="454"/>
      <c r="IP480" s="454"/>
      <c r="IQ480" s="454"/>
      <c r="IR480" s="454"/>
      <c r="IS480" s="454"/>
      <c r="IT480" s="454"/>
      <c r="IU480" s="454"/>
      <c r="IV480" s="454"/>
      <c r="IW480" s="454"/>
    </row>
    <row r="481" customFormat="false" ht="12.75" hidden="false" customHeight="false" outlineLevel="1" collapsed="false">
      <c r="A481" s="336"/>
      <c r="B481" s="461"/>
      <c r="C481" s="461"/>
      <c r="D481" s="461"/>
      <c r="E481" s="461"/>
      <c r="F481" s="461"/>
      <c r="G481" s="461"/>
      <c r="H481" s="461"/>
      <c r="I481" s="461"/>
      <c r="J481" s="461"/>
      <c r="K481" s="461"/>
      <c r="L481" s="461"/>
      <c r="M481" s="461"/>
      <c r="N481" s="461"/>
      <c r="O481" s="461"/>
      <c r="P481" s="461"/>
      <c r="Q481" s="461"/>
      <c r="R481" s="461"/>
      <c r="S481" s="461"/>
      <c r="T481" s="461"/>
      <c r="U481" s="461"/>
      <c r="V481" s="454"/>
      <c r="W481" s="454"/>
      <c r="X481" s="454"/>
      <c r="Y481" s="454"/>
      <c r="Z481" s="454"/>
      <c r="AA481" s="454"/>
      <c r="AB481" s="454"/>
      <c r="AC481" s="454"/>
      <c r="AD481" s="454"/>
      <c r="AE481" s="454"/>
      <c r="AF481" s="454"/>
      <c r="AG481" s="454"/>
      <c r="AH481" s="454"/>
      <c r="AI481" s="454"/>
      <c r="AJ481" s="454"/>
      <c r="AK481" s="454"/>
      <c r="AL481" s="454"/>
      <c r="AM481" s="454"/>
      <c r="AN481" s="454"/>
      <c r="AO481" s="454"/>
      <c r="AP481" s="454"/>
      <c r="AQ481" s="454"/>
      <c r="AR481" s="454"/>
      <c r="AS481" s="454"/>
      <c r="AT481" s="454"/>
      <c r="AU481" s="454"/>
      <c r="AV481" s="454"/>
      <c r="AW481" s="454"/>
      <c r="AX481" s="454"/>
      <c r="AY481" s="454"/>
      <c r="AZ481" s="454"/>
      <c r="BA481" s="454"/>
      <c r="BB481" s="454"/>
      <c r="BC481" s="454"/>
      <c r="BD481" s="454"/>
      <c r="BE481" s="454"/>
      <c r="BF481" s="454"/>
      <c r="BG481" s="454"/>
      <c r="BH481" s="454"/>
      <c r="BI481" s="454"/>
      <c r="BJ481" s="454"/>
      <c r="BK481" s="454"/>
      <c r="BL481" s="454"/>
      <c r="BM481" s="454"/>
      <c r="BN481" s="454"/>
      <c r="BO481" s="454"/>
      <c r="BP481" s="454"/>
      <c r="BQ481" s="454"/>
      <c r="BR481" s="454"/>
      <c r="BS481" s="454"/>
      <c r="BT481" s="454"/>
      <c r="BU481" s="454"/>
      <c r="BV481" s="454"/>
      <c r="BW481" s="454"/>
      <c r="BX481" s="454"/>
      <c r="BY481" s="454"/>
      <c r="BZ481" s="454"/>
      <c r="CA481" s="454"/>
      <c r="CB481" s="454"/>
      <c r="CC481" s="454"/>
      <c r="CD481" s="454"/>
      <c r="CE481" s="454"/>
      <c r="CF481" s="454"/>
      <c r="CG481" s="454"/>
      <c r="CH481" s="454"/>
      <c r="CI481" s="454"/>
      <c r="CJ481" s="454"/>
      <c r="CK481" s="454"/>
      <c r="CL481" s="454"/>
      <c r="CM481" s="454"/>
      <c r="CN481" s="454"/>
      <c r="CO481" s="454"/>
      <c r="CP481" s="454"/>
      <c r="CQ481" s="454"/>
      <c r="CR481" s="454"/>
      <c r="CS481" s="454"/>
      <c r="CT481" s="454"/>
      <c r="CU481" s="454"/>
      <c r="CV481" s="454"/>
      <c r="CW481" s="454"/>
      <c r="CX481" s="454"/>
      <c r="CY481" s="454"/>
      <c r="CZ481" s="454"/>
      <c r="DA481" s="454"/>
      <c r="DB481" s="454"/>
      <c r="DC481" s="454"/>
      <c r="DD481" s="454"/>
      <c r="DE481" s="454"/>
      <c r="DF481" s="454"/>
      <c r="DG481" s="454"/>
      <c r="DH481" s="454"/>
      <c r="DI481" s="454"/>
      <c r="DJ481" s="454"/>
      <c r="DK481" s="454"/>
      <c r="DL481" s="454"/>
      <c r="DM481" s="454"/>
      <c r="DN481" s="454"/>
      <c r="DO481" s="454"/>
      <c r="DP481" s="454"/>
      <c r="DQ481" s="454"/>
      <c r="DR481" s="454"/>
      <c r="DS481" s="454"/>
      <c r="DT481" s="454"/>
      <c r="DU481" s="454"/>
      <c r="DV481" s="454"/>
      <c r="DW481" s="454"/>
      <c r="DX481" s="454"/>
      <c r="DY481" s="454"/>
      <c r="DZ481" s="454"/>
      <c r="EA481" s="454"/>
      <c r="EB481" s="454"/>
      <c r="EC481" s="454"/>
      <c r="ED481" s="454"/>
      <c r="EE481" s="454"/>
      <c r="EF481" s="454"/>
      <c r="EG481" s="454"/>
      <c r="EH481" s="454"/>
      <c r="EI481" s="454"/>
      <c r="EJ481" s="454"/>
      <c r="EK481" s="454"/>
      <c r="EL481" s="454"/>
      <c r="EM481" s="454"/>
      <c r="EN481" s="454"/>
      <c r="EO481" s="454"/>
      <c r="EP481" s="454"/>
      <c r="EQ481" s="454"/>
      <c r="ER481" s="454"/>
      <c r="ES481" s="454"/>
      <c r="ET481" s="454"/>
      <c r="EU481" s="454"/>
      <c r="EV481" s="454"/>
      <c r="EW481" s="454"/>
      <c r="EX481" s="454"/>
      <c r="EY481" s="454"/>
      <c r="EZ481" s="454"/>
      <c r="FA481" s="454"/>
      <c r="FB481" s="454"/>
      <c r="FC481" s="454"/>
      <c r="FD481" s="454"/>
      <c r="FE481" s="454"/>
      <c r="FF481" s="454"/>
      <c r="FG481" s="454"/>
      <c r="FH481" s="454"/>
      <c r="FI481" s="454"/>
      <c r="FJ481" s="454"/>
      <c r="FK481" s="454"/>
      <c r="FL481" s="454"/>
      <c r="FM481" s="454"/>
      <c r="FN481" s="454"/>
      <c r="FO481" s="454"/>
      <c r="FP481" s="454"/>
      <c r="FQ481" s="454"/>
      <c r="FR481" s="454"/>
      <c r="FS481" s="454"/>
      <c r="FT481" s="454"/>
      <c r="FU481" s="454"/>
      <c r="FV481" s="454"/>
      <c r="FW481" s="454"/>
      <c r="FX481" s="454"/>
      <c r="FY481" s="454"/>
      <c r="FZ481" s="454"/>
      <c r="GA481" s="454"/>
      <c r="GB481" s="454"/>
      <c r="GC481" s="454"/>
      <c r="GD481" s="454"/>
      <c r="GE481" s="454"/>
      <c r="GF481" s="454"/>
      <c r="GG481" s="454"/>
      <c r="GH481" s="454"/>
      <c r="GI481" s="454"/>
      <c r="GJ481" s="454"/>
      <c r="GK481" s="454"/>
      <c r="GL481" s="454"/>
      <c r="GM481" s="454"/>
      <c r="GN481" s="454"/>
      <c r="GO481" s="454"/>
      <c r="GP481" s="454"/>
      <c r="GQ481" s="454"/>
      <c r="GR481" s="454"/>
      <c r="GS481" s="454"/>
      <c r="GT481" s="454"/>
      <c r="GU481" s="454"/>
      <c r="GV481" s="454"/>
      <c r="GW481" s="454"/>
      <c r="GX481" s="454"/>
      <c r="GY481" s="454"/>
      <c r="GZ481" s="454"/>
      <c r="HA481" s="454"/>
      <c r="HB481" s="454"/>
      <c r="HC481" s="454"/>
      <c r="HD481" s="454"/>
      <c r="HE481" s="454"/>
      <c r="HF481" s="454"/>
      <c r="HG481" s="454"/>
      <c r="HH481" s="454"/>
      <c r="HI481" s="454"/>
      <c r="HJ481" s="454"/>
      <c r="HK481" s="454"/>
      <c r="HL481" s="454"/>
      <c r="HM481" s="454"/>
      <c r="HN481" s="454"/>
      <c r="HO481" s="454"/>
      <c r="HP481" s="454"/>
      <c r="HQ481" s="454"/>
      <c r="HR481" s="454"/>
      <c r="HS481" s="454"/>
      <c r="HT481" s="454"/>
      <c r="HU481" s="454"/>
      <c r="HV481" s="454"/>
      <c r="HW481" s="454"/>
      <c r="HX481" s="454"/>
      <c r="HY481" s="454"/>
      <c r="HZ481" s="454"/>
      <c r="IA481" s="454"/>
      <c r="IB481" s="454"/>
      <c r="IC481" s="454"/>
      <c r="ID481" s="454"/>
      <c r="IE481" s="454"/>
      <c r="IF481" s="454"/>
      <c r="IG481" s="454"/>
      <c r="IH481" s="454"/>
      <c r="II481" s="454"/>
      <c r="IJ481" s="454"/>
      <c r="IK481" s="454"/>
      <c r="IL481" s="454"/>
      <c r="IM481" s="454"/>
      <c r="IN481" s="454"/>
      <c r="IO481" s="454"/>
      <c r="IP481" s="454"/>
      <c r="IQ481" s="454"/>
      <c r="IR481" s="454"/>
      <c r="IS481" s="454"/>
      <c r="IT481" s="454"/>
      <c r="IU481" s="454"/>
      <c r="IV481" s="454"/>
      <c r="IW481" s="454"/>
    </row>
    <row r="482" customFormat="false" ht="12.75" hidden="false" customHeight="false" outlineLevel="1" collapsed="false">
      <c r="A482" s="324"/>
      <c r="B482" s="461"/>
      <c r="C482" s="461"/>
      <c r="D482" s="461"/>
      <c r="E482" s="461"/>
      <c r="F482" s="461"/>
      <c r="G482" s="461"/>
      <c r="H482" s="461"/>
      <c r="I482" s="461"/>
      <c r="J482" s="461"/>
      <c r="K482" s="461"/>
      <c r="L482" s="461"/>
      <c r="M482" s="461"/>
      <c r="N482" s="461"/>
      <c r="O482" s="461"/>
      <c r="P482" s="461"/>
      <c r="Q482" s="461"/>
      <c r="R482" s="461"/>
      <c r="S482" s="461"/>
      <c r="T482" s="461"/>
      <c r="U482" s="461"/>
      <c r="V482" s="454"/>
      <c r="W482" s="454"/>
      <c r="X482" s="454"/>
      <c r="Y482" s="454"/>
      <c r="Z482" s="454"/>
      <c r="AA482" s="454"/>
      <c r="AB482" s="454"/>
      <c r="AC482" s="454"/>
      <c r="AD482" s="454"/>
      <c r="AE482" s="454"/>
      <c r="AF482" s="454"/>
      <c r="AG482" s="454"/>
      <c r="AH482" s="454"/>
      <c r="AI482" s="454"/>
      <c r="AJ482" s="454"/>
      <c r="AK482" s="454"/>
      <c r="AL482" s="454"/>
      <c r="AM482" s="454"/>
      <c r="AN482" s="454"/>
      <c r="AO482" s="454"/>
      <c r="AP482" s="454"/>
      <c r="AQ482" s="454"/>
      <c r="AR482" s="454"/>
      <c r="AS482" s="454"/>
      <c r="AT482" s="454"/>
      <c r="AU482" s="454"/>
      <c r="AV482" s="454"/>
      <c r="AW482" s="454"/>
      <c r="AX482" s="454"/>
      <c r="AY482" s="454"/>
      <c r="AZ482" s="454"/>
      <c r="BA482" s="454"/>
      <c r="BB482" s="454"/>
      <c r="BC482" s="454"/>
      <c r="BD482" s="454"/>
      <c r="BE482" s="454"/>
      <c r="BF482" s="454"/>
      <c r="BG482" s="454"/>
      <c r="BH482" s="454"/>
      <c r="BI482" s="454"/>
      <c r="BJ482" s="454"/>
      <c r="BK482" s="454"/>
      <c r="BL482" s="454"/>
      <c r="BM482" s="454"/>
      <c r="BN482" s="454"/>
      <c r="BO482" s="454"/>
      <c r="BP482" s="454"/>
      <c r="BQ482" s="454"/>
      <c r="BR482" s="454"/>
      <c r="BS482" s="454"/>
      <c r="BT482" s="454"/>
      <c r="BU482" s="454"/>
      <c r="BV482" s="454"/>
      <c r="BW482" s="454"/>
      <c r="BX482" s="454"/>
      <c r="BY482" s="454"/>
      <c r="BZ482" s="454"/>
      <c r="CA482" s="454"/>
      <c r="CB482" s="454"/>
      <c r="CC482" s="454"/>
      <c r="CD482" s="454"/>
      <c r="CE482" s="454"/>
      <c r="CF482" s="454"/>
      <c r="CG482" s="454"/>
      <c r="CH482" s="454"/>
      <c r="CI482" s="454"/>
      <c r="CJ482" s="454"/>
      <c r="CK482" s="454"/>
      <c r="CL482" s="454"/>
      <c r="CM482" s="454"/>
      <c r="CN482" s="454"/>
      <c r="CO482" s="454"/>
      <c r="CP482" s="454"/>
      <c r="CQ482" s="454"/>
      <c r="CR482" s="454"/>
      <c r="CS482" s="454"/>
      <c r="CT482" s="454"/>
      <c r="CU482" s="454"/>
      <c r="CV482" s="454"/>
      <c r="CW482" s="454"/>
      <c r="CX482" s="454"/>
      <c r="CY482" s="454"/>
      <c r="CZ482" s="454"/>
      <c r="DA482" s="454"/>
      <c r="DB482" s="454"/>
      <c r="DC482" s="454"/>
      <c r="DD482" s="454"/>
      <c r="DE482" s="454"/>
      <c r="DF482" s="454"/>
      <c r="DG482" s="454"/>
      <c r="DH482" s="454"/>
      <c r="DI482" s="454"/>
      <c r="DJ482" s="454"/>
      <c r="DK482" s="454"/>
      <c r="DL482" s="454"/>
      <c r="DM482" s="454"/>
      <c r="DN482" s="454"/>
      <c r="DO482" s="454"/>
      <c r="DP482" s="454"/>
      <c r="DQ482" s="454"/>
      <c r="DR482" s="454"/>
      <c r="DS482" s="454"/>
      <c r="DT482" s="454"/>
      <c r="DU482" s="454"/>
      <c r="DV482" s="454"/>
      <c r="DW482" s="454"/>
      <c r="DX482" s="454"/>
      <c r="DY482" s="454"/>
      <c r="DZ482" s="454"/>
      <c r="EA482" s="454"/>
      <c r="EB482" s="454"/>
      <c r="EC482" s="454"/>
      <c r="ED482" s="454"/>
      <c r="EE482" s="454"/>
      <c r="EF482" s="454"/>
      <c r="EG482" s="454"/>
      <c r="EH482" s="454"/>
      <c r="EI482" s="454"/>
      <c r="EJ482" s="454"/>
      <c r="EK482" s="454"/>
      <c r="EL482" s="454"/>
      <c r="EM482" s="454"/>
      <c r="EN482" s="454"/>
      <c r="EO482" s="454"/>
      <c r="EP482" s="454"/>
      <c r="EQ482" s="454"/>
      <c r="ER482" s="454"/>
      <c r="ES482" s="454"/>
      <c r="ET482" s="454"/>
      <c r="EU482" s="454"/>
      <c r="EV482" s="454"/>
      <c r="EW482" s="454"/>
      <c r="EX482" s="454"/>
      <c r="EY482" s="454"/>
      <c r="EZ482" s="454"/>
      <c r="FA482" s="454"/>
      <c r="FB482" s="454"/>
      <c r="FC482" s="454"/>
      <c r="FD482" s="454"/>
      <c r="FE482" s="454"/>
      <c r="FF482" s="454"/>
      <c r="FG482" s="454"/>
      <c r="FH482" s="454"/>
      <c r="FI482" s="454"/>
      <c r="FJ482" s="454"/>
      <c r="FK482" s="454"/>
      <c r="FL482" s="454"/>
      <c r="FM482" s="454"/>
      <c r="FN482" s="454"/>
      <c r="FO482" s="454"/>
      <c r="FP482" s="454"/>
      <c r="FQ482" s="454"/>
      <c r="FR482" s="454"/>
      <c r="FS482" s="454"/>
      <c r="FT482" s="454"/>
      <c r="FU482" s="454"/>
      <c r="FV482" s="454"/>
      <c r="FW482" s="454"/>
      <c r="FX482" s="454"/>
      <c r="FY482" s="454"/>
      <c r="FZ482" s="454"/>
      <c r="GA482" s="454"/>
      <c r="GB482" s="454"/>
      <c r="GC482" s="454"/>
      <c r="GD482" s="454"/>
      <c r="GE482" s="454"/>
      <c r="GF482" s="454"/>
      <c r="GG482" s="454"/>
      <c r="GH482" s="454"/>
      <c r="GI482" s="454"/>
      <c r="GJ482" s="454"/>
      <c r="GK482" s="454"/>
      <c r="GL482" s="454"/>
      <c r="GM482" s="454"/>
      <c r="GN482" s="454"/>
      <c r="GO482" s="454"/>
      <c r="GP482" s="454"/>
      <c r="GQ482" s="454"/>
      <c r="GR482" s="454"/>
      <c r="GS482" s="454"/>
      <c r="GT482" s="454"/>
      <c r="GU482" s="454"/>
      <c r="GV482" s="454"/>
      <c r="GW482" s="454"/>
      <c r="GX482" s="454"/>
      <c r="GY482" s="454"/>
      <c r="GZ482" s="454"/>
      <c r="HA482" s="454"/>
      <c r="HB482" s="454"/>
      <c r="HC482" s="454"/>
      <c r="HD482" s="454"/>
      <c r="HE482" s="454"/>
      <c r="HF482" s="454"/>
      <c r="HG482" s="454"/>
      <c r="HH482" s="454"/>
      <c r="HI482" s="454"/>
      <c r="HJ482" s="454"/>
      <c r="HK482" s="454"/>
      <c r="HL482" s="454"/>
      <c r="HM482" s="454"/>
      <c r="HN482" s="454"/>
      <c r="HO482" s="454"/>
      <c r="HP482" s="454"/>
      <c r="HQ482" s="454"/>
      <c r="HR482" s="454"/>
      <c r="HS482" s="454"/>
      <c r="HT482" s="454"/>
      <c r="HU482" s="454"/>
      <c r="HV482" s="454"/>
      <c r="HW482" s="454"/>
      <c r="HX482" s="454"/>
      <c r="HY482" s="454"/>
      <c r="HZ482" s="454"/>
      <c r="IA482" s="454"/>
      <c r="IB482" s="454"/>
      <c r="IC482" s="454"/>
      <c r="ID482" s="454"/>
      <c r="IE482" s="454"/>
      <c r="IF482" s="454"/>
      <c r="IG482" s="454"/>
      <c r="IH482" s="454"/>
      <c r="II482" s="454"/>
      <c r="IJ482" s="454"/>
      <c r="IK482" s="454"/>
      <c r="IL482" s="454"/>
      <c r="IM482" s="454"/>
      <c r="IN482" s="454"/>
      <c r="IO482" s="454"/>
      <c r="IP482" s="454"/>
      <c r="IQ482" s="454"/>
      <c r="IR482" s="454"/>
      <c r="IS482" s="454"/>
      <c r="IT482" s="454"/>
      <c r="IU482" s="454"/>
      <c r="IV482" s="454"/>
      <c r="IW482" s="454"/>
    </row>
    <row r="483" customFormat="false" ht="12.75" hidden="false" customHeight="false" outlineLevel="1" collapsed="false">
      <c r="A483" s="419"/>
      <c r="B483" s="461"/>
      <c r="C483" s="461"/>
      <c r="D483" s="461"/>
      <c r="E483" s="461"/>
      <c r="F483" s="461"/>
      <c r="G483" s="461"/>
      <c r="H483" s="461"/>
      <c r="I483" s="461"/>
      <c r="J483" s="461"/>
      <c r="K483" s="461"/>
      <c r="L483" s="461"/>
      <c r="M483" s="461"/>
      <c r="N483" s="461"/>
      <c r="O483" s="461"/>
      <c r="P483" s="461"/>
      <c r="Q483" s="461"/>
      <c r="R483" s="461"/>
      <c r="S483" s="461"/>
      <c r="T483" s="461"/>
      <c r="U483" s="461"/>
      <c r="V483" s="454"/>
      <c r="W483" s="454"/>
      <c r="X483" s="454"/>
      <c r="Y483" s="454"/>
      <c r="Z483" s="454"/>
      <c r="AA483" s="454"/>
      <c r="AB483" s="454"/>
      <c r="AC483" s="454"/>
      <c r="AD483" s="454"/>
      <c r="AE483" s="454"/>
      <c r="AF483" s="454"/>
      <c r="AG483" s="454"/>
      <c r="AH483" s="454"/>
      <c r="AI483" s="454"/>
      <c r="AJ483" s="454"/>
      <c r="AK483" s="454"/>
      <c r="AL483" s="454"/>
      <c r="AM483" s="454"/>
      <c r="AN483" s="454"/>
      <c r="AO483" s="454"/>
      <c r="AP483" s="454"/>
      <c r="AQ483" s="454"/>
      <c r="AR483" s="454"/>
      <c r="AS483" s="454"/>
      <c r="AT483" s="454"/>
      <c r="AU483" s="454"/>
      <c r="AV483" s="454"/>
      <c r="AW483" s="454"/>
      <c r="AX483" s="454"/>
      <c r="AY483" s="454"/>
      <c r="AZ483" s="454"/>
      <c r="BA483" s="454"/>
      <c r="BB483" s="454"/>
      <c r="BC483" s="454"/>
      <c r="BD483" s="454"/>
      <c r="BE483" s="454"/>
      <c r="BF483" s="454"/>
      <c r="BG483" s="454"/>
      <c r="BH483" s="454"/>
      <c r="BI483" s="454"/>
      <c r="BJ483" s="454"/>
      <c r="BK483" s="454"/>
      <c r="BL483" s="454"/>
      <c r="BM483" s="454"/>
      <c r="BN483" s="454"/>
      <c r="BO483" s="454"/>
      <c r="BP483" s="454"/>
      <c r="BQ483" s="454"/>
      <c r="BR483" s="454"/>
      <c r="BS483" s="454"/>
      <c r="BT483" s="454"/>
      <c r="BU483" s="454"/>
      <c r="BV483" s="454"/>
      <c r="BW483" s="454"/>
      <c r="BX483" s="454"/>
      <c r="BY483" s="454"/>
      <c r="BZ483" s="454"/>
      <c r="CA483" s="454"/>
      <c r="CB483" s="454"/>
      <c r="CC483" s="454"/>
      <c r="CD483" s="454"/>
      <c r="CE483" s="454"/>
      <c r="CF483" s="454"/>
      <c r="CG483" s="454"/>
      <c r="CH483" s="454"/>
      <c r="CI483" s="454"/>
      <c r="CJ483" s="454"/>
      <c r="CK483" s="454"/>
      <c r="CL483" s="454"/>
      <c r="CM483" s="454"/>
      <c r="CN483" s="454"/>
      <c r="CO483" s="454"/>
      <c r="CP483" s="454"/>
      <c r="CQ483" s="454"/>
      <c r="CR483" s="454"/>
      <c r="CS483" s="454"/>
      <c r="CT483" s="454"/>
      <c r="CU483" s="454"/>
      <c r="CV483" s="454"/>
      <c r="CW483" s="454"/>
      <c r="CX483" s="454"/>
      <c r="CY483" s="454"/>
      <c r="CZ483" s="454"/>
      <c r="DA483" s="454"/>
      <c r="DB483" s="454"/>
      <c r="DC483" s="454"/>
      <c r="DD483" s="454"/>
      <c r="DE483" s="454"/>
      <c r="DF483" s="454"/>
      <c r="DG483" s="454"/>
      <c r="DH483" s="454"/>
      <c r="DI483" s="454"/>
      <c r="DJ483" s="454"/>
      <c r="DK483" s="454"/>
      <c r="DL483" s="454"/>
      <c r="DM483" s="454"/>
      <c r="DN483" s="454"/>
      <c r="DO483" s="454"/>
      <c r="DP483" s="454"/>
      <c r="DQ483" s="454"/>
      <c r="DR483" s="454"/>
      <c r="DS483" s="454"/>
      <c r="DT483" s="454"/>
      <c r="DU483" s="454"/>
      <c r="DV483" s="454"/>
      <c r="DW483" s="454"/>
      <c r="DX483" s="454"/>
      <c r="DY483" s="454"/>
      <c r="DZ483" s="454"/>
      <c r="EA483" s="454"/>
      <c r="EB483" s="454"/>
      <c r="EC483" s="454"/>
      <c r="ED483" s="454"/>
      <c r="EE483" s="454"/>
      <c r="EF483" s="454"/>
      <c r="EG483" s="454"/>
      <c r="EH483" s="454"/>
      <c r="EI483" s="454"/>
      <c r="EJ483" s="454"/>
      <c r="EK483" s="454"/>
      <c r="EL483" s="454"/>
      <c r="EM483" s="454"/>
      <c r="EN483" s="454"/>
      <c r="EO483" s="454"/>
      <c r="EP483" s="454"/>
      <c r="EQ483" s="454"/>
      <c r="ER483" s="454"/>
      <c r="ES483" s="454"/>
      <c r="ET483" s="454"/>
      <c r="EU483" s="454"/>
      <c r="EV483" s="454"/>
      <c r="EW483" s="454"/>
      <c r="EX483" s="454"/>
      <c r="EY483" s="454"/>
      <c r="EZ483" s="454"/>
      <c r="FA483" s="454"/>
      <c r="FB483" s="454"/>
      <c r="FC483" s="454"/>
      <c r="FD483" s="454"/>
      <c r="FE483" s="454"/>
      <c r="FF483" s="454"/>
      <c r="FG483" s="454"/>
      <c r="FH483" s="454"/>
      <c r="FI483" s="454"/>
      <c r="FJ483" s="454"/>
      <c r="FK483" s="454"/>
      <c r="FL483" s="454"/>
      <c r="FM483" s="454"/>
      <c r="FN483" s="454"/>
      <c r="FO483" s="454"/>
      <c r="FP483" s="454"/>
      <c r="FQ483" s="454"/>
      <c r="FR483" s="454"/>
      <c r="FS483" s="454"/>
      <c r="FT483" s="454"/>
      <c r="FU483" s="454"/>
      <c r="FV483" s="454"/>
      <c r="FW483" s="454"/>
      <c r="FX483" s="454"/>
      <c r="FY483" s="454"/>
      <c r="FZ483" s="454"/>
      <c r="GA483" s="454"/>
      <c r="GB483" s="454"/>
      <c r="GC483" s="454"/>
      <c r="GD483" s="454"/>
      <c r="GE483" s="454"/>
      <c r="GF483" s="454"/>
      <c r="GG483" s="454"/>
      <c r="GH483" s="454"/>
      <c r="GI483" s="454"/>
      <c r="GJ483" s="454"/>
      <c r="GK483" s="454"/>
      <c r="GL483" s="454"/>
      <c r="GM483" s="454"/>
      <c r="GN483" s="454"/>
      <c r="GO483" s="454"/>
      <c r="GP483" s="454"/>
      <c r="GQ483" s="454"/>
      <c r="GR483" s="454"/>
      <c r="GS483" s="454"/>
      <c r="GT483" s="454"/>
      <c r="GU483" s="454"/>
      <c r="GV483" s="454"/>
      <c r="GW483" s="454"/>
      <c r="GX483" s="454"/>
      <c r="GY483" s="454"/>
      <c r="GZ483" s="454"/>
      <c r="HA483" s="454"/>
      <c r="HB483" s="454"/>
      <c r="HC483" s="454"/>
      <c r="HD483" s="454"/>
      <c r="HE483" s="454"/>
      <c r="HF483" s="454"/>
      <c r="HG483" s="454"/>
      <c r="HH483" s="454"/>
      <c r="HI483" s="454"/>
      <c r="HJ483" s="454"/>
      <c r="HK483" s="454"/>
      <c r="HL483" s="454"/>
      <c r="HM483" s="454"/>
      <c r="HN483" s="454"/>
      <c r="HO483" s="454"/>
      <c r="HP483" s="454"/>
      <c r="HQ483" s="454"/>
      <c r="HR483" s="454"/>
      <c r="HS483" s="454"/>
      <c r="HT483" s="454"/>
      <c r="HU483" s="454"/>
      <c r="HV483" s="454"/>
      <c r="HW483" s="454"/>
      <c r="HX483" s="454"/>
      <c r="HY483" s="454"/>
      <c r="HZ483" s="454"/>
      <c r="IA483" s="454"/>
      <c r="IB483" s="454"/>
      <c r="IC483" s="454"/>
      <c r="ID483" s="454"/>
      <c r="IE483" s="454"/>
      <c r="IF483" s="454"/>
      <c r="IG483" s="454"/>
      <c r="IH483" s="454"/>
      <c r="II483" s="454"/>
      <c r="IJ483" s="454"/>
      <c r="IK483" s="454"/>
      <c r="IL483" s="454"/>
      <c r="IM483" s="454"/>
      <c r="IN483" s="454"/>
      <c r="IO483" s="454"/>
      <c r="IP483" s="454"/>
      <c r="IQ483" s="454"/>
      <c r="IR483" s="454"/>
      <c r="IS483" s="454"/>
      <c r="IT483" s="454"/>
      <c r="IU483" s="454"/>
      <c r="IV483" s="454"/>
      <c r="IW483" s="454"/>
    </row>
    <row r="484" customFormat="false" ht="12.75" hidden="false" customHeight="false" outlineLevel="1" collapsed="false">
      <c r="A484" s="462"/>
      <c r="B484" s="461"/>
      <c r="C484" s="461"/>
      <c r="D484" s="461"/>
      <c r="E484" s="461"/>
      <c r="F484" s="461"/>
      <c r="G484" s="461"/>
      <c r="H484" s="461"/>
      <c r="I484" s="461"/>
      <c r="J484" s="461"/>
      <c r="K484" s="461"/>
      <c r="L484" s="461"/>
      <c r="M484" s="461"/>
      <c r="N484" s="461"/>
      <c r="O484" s="461"/>
      <c r="P484" s="461"/>
      <c r="Q484" s="461"/>
      <c r="R484" s="461"/>
      <c r="S484" s="461"/>
      <c r="T484" s="461"/>
      <c r="U484" s="461"/>
      <c r="V484" s="454"/>
      <c r="W484" s="454"/>
      <c r="X484" s="454"/>
      <c r="Y484" s="454"/>
      <c r="Z484" s="454"/>
      <c r="AA484" s="454"/>
      <c r="AB484" s="454"/>
      <c r="AC484" s="454"/>
      <c r="AD484" s="454"/>
      <c r="AE484" s="454"/>
      <c r="AF484" s="454"/>
      <c r="AG484" s="454"/>
      <c r="AH484" s="454"/>
      <c r="AI484" s="454"/>
      <c r="AJ484" s="454"/>
      <c r="AK484" s="454"/>
      <c r="AL484" s="454"/>
      <c r="AM484" s="454"/>
      <c r="AN484" s="454"/>
      <c r="AO484" s="454"/>
      <c r="AP484" s="454"/>
      <c r="AQ484" s="454"/>
      <c r="AR484" s="454"/>
      <c r="AS484" s="454"/>
      <c r="AT484" s="454"/>
      <c r="AU484" s="454"/>
      <c r="AV484" s="454"/>
      <c r="AW484" s="454"/>
      <c r="AX484" s="454"/>
      <c r="AY484" s="454"/>
      <c r="AZ484" s="454"/>
      <c r="BA484" s="454"/>
      <c r="BB484" s="454"/>
      <c r="BC484" s="454"/>
      <c r="BD484" s="454"/>
      <c r="BE484" s="454"/>
      <c r="BF484" s="454"/>
      <c r="BG484" s="454"/>
      <c r="BH484" s="454"/>
      <c r="BI484" s="454"/>
      <c r="BJ484" s="454"/>
      <c r="BK484" s="454"/>
      <c r="BL484" s="454"/>
      <c r="BM484" s="454"/>
      <c r="BN484" s="454"/>
      <c r="BO484" s="454"/>
      <c r="BP484" s="454"/>
      <c r="BQ484" s="454"/>
      <c r="BR484" s="454"/>
      <c r="BS484" s="454"/>
      <c r="BT484" s="454"/>
      <c r="BU484" s="454"/>
      <c r="BV484" s="454"/>
      <c r="BW484" s="454"/>
      <c r="BX484" s="454"/>
      <c r="BY484" s="454"/>
      <c r="BZ484" s="454"/>
      <c r="CA484" s="454"/>
      <c r="CB484" s="454"/>
      <c r="CC484" s="454"/>
      <c r="CD484" s="454"/>
      <c r="CE484" s="454"/>
      <c r="CF484" s="454"/>
      <c r="CG484" s="454"/>
      <c r="CH484" s="454"/>
      <c r="CI484" s="454"/>
      <c r="CJ484" s="454"/>
      <c r="CK484" s="454"/>
      <c r="CL484" s="454"/>
      <c r="CM484" s="454"/>
      <c r="CN484" s="454"/>
      <c r="CO484" s="454"/>
      <c r="CP484" s="454"/>
      <c r="CQ484" s="454"/>
      <c r="CR484" s="454"/>
      <c r="CS484" s="454"/>
      <c r="CT484" s="454"/>
      <c r="CU484" s="454"/>
      <c r="CV484" s="454"/>
      <c r="CW484" s="454"/>
      <c r="CX484" s="454"/>
      <c r="CY484" s="454"/>
      <c r="CZ484" s="454"/>
      <c r="DA484" s="454"/>
      <c r="DB484" s="454"/>
      <c r="DC484" s="454"/>
      <c r="DD484" s="454"/>
      <c r="DE484" s="454"/>
      <c r="DF484" s="454"/>
      <c r="DG484" s="454"/>
      <c r="DH484" s="454"/>
      <c r="DI484" s="454"/>
      <c r="DJ484" s="454"/>
      <c r="DK484" s="454"/>
      <c r="DL484" s="454"/>
      <c r="DM484" s="454"/>
      <c r="DN484" s="454"/>
      <c r="DO484" s="454"/>
      <c r="DP484" s="454"/>
      <c r="DQ484" s="454"/>
      <c r="DR484" s="454"/>
      <c r="DS484" s="454"/>
      <c r="DT484" s="454"/>
      <c r="DU484" s="454"/>
      <c r="DV484" s="454"/>
      <c r="DW484" s="454"/>
      <c r="DX484" s="454"/>
      <c r="DY484" s="454"/>
      <c r="DZ484" s="454"/>
      <c r="EA484" s="454"/>
      <c r="EB484" s="454"/>
      <c r="EC484" s="454"/>
      <c r="ED484" s="454"/>
      <c r="EE484" s="454"/>
      <c r="EF484" s="454"/>
      <c r="EG484" s="454"/>
      <c r="EH484" s="454"/>
      <c r="EI484" s="454"/>
      <c r="EJ484" s="454"/>
      <c r="EK484" s="454"/>
      <c r="EL484" s="454"/>
      <c r="EM484" s="454"/>
      <c r="EN484" s="454"/>
      <c r="EO484" s="454"/>
      <c r="EP484" s="454"/>
      <c r="EQ484" s="454"/>
      <c r="ER484" s="454"/>
      <c r="ES484" s="454"/>
      <c r="ET484" s="454"/>
      <c r="EU484" s="454"/>
      <c r="EV484" s="454"/>
      <c r="EW484" s="454"/>
      <c r="EX484" s="454"/>
      <c r="EY484" s="454"/>
      <c r="EZ484" s="454"/>
      <c r="FA484" s="454"/>
      <c r="FB484" s="454"/>
      <c r="FC484" s="454"/>
      <c r="FD484" s="454"/>
      <c r="FE484" s="454"/>
      <c r="FF484" s="454"/>
      <c r="FG484" s="454"/>
      <c r="FH484" s="454"/>
      <c r="FI484" s="454"/>
      <c r="FJ484" s="454"/>
      <c r="FK484" s="454"/>
      <c r="FL484" s="454"/>
      <c r="FM484" s="454"/>
      <c r="FN484" s="454"/>
      <c r="FO484" s="454"/>
      <c r="FP484" s="454"/>
      <c r="FQ484" s="454"/>
      <c r="FR484" s="454"/>
      <c r="FS484" s="454"/>
      <c r="FT484" s="454"/>
      <c r="FU484" s="454"/>
      <c r="FV484" s="454"/>
      <c r="FW484" s="454"/>
      <c r="FX484" s="454"/>
      <c r="FY484" s="454"/>
      <c r="FZ484" s="454"/>
      <c r="GA484" s="454"/>
      <c r="GB484" s="454"/>
      <c r="GC484" s="454"/>
      <c r="GD484" s="454"/>
      <c r="GE484" s="454"/>
      <c r="GF484" s="454"/>
      <c r="GG484" s="454"/>
      <c r="GH484" s="454"/>
      <c r="GI484" s="454"/>
      <c r="GJ484" s="454"/>
      <c r="GK484" s="454"/>
      <c r="GL484" s="454"/>
      <c r="GM484" s="454"/>
      <c r="GN484" s="454"/>
      <c r="GO484" s="454"/>
      <c r="GP484" s="454"/>
      <c r="GQ484" s="454"/>
      <c r="GR484" s="454"/>
      <c r="GS484" s="454"/>
      <c r="GT484" s="454"/>
      <c r="GU484" s="454"/>
      <c r="GV484" s="454"/>
      <c r="GW484" s="454"/>
      <c r="GX484" s="454"/>
      <c r="GY484" s="454"/>
      <c r="GZ484" s="454"/>
      <c r="HA484" s="454"/>
      <c r="HB484" s="454"/>
      <c r="HC484" s="454"/>
      <c r="HD484" s="454"/>
      <c r="HE484" s="454"/>
      <c r="HF484" s="454"/>
      <c r="HG484" s="454"/>
      <c r="HH484" s="454"/>
      <c r="HI484" s="454"/>
      <c r="HJ484" s="454"/>
      <c r="HK484" s="454"/>
      <c r="HL484" s="454"/>
      <c r="HM484" s="454"/>
      <c r="HN484" s="454"/>
      <c r="HO484" s="454"/>
      <c r="HP484" s="454"/>
      <c r="HQ484" s="454"/>
      <c r="HR484" s="454"/>
      <c r="HS484" s="454"/>
      <c r="HT484" s="454"/>
      <c r="HU484" s="454"/>
      <c r="HV484" s="454"/>
      <c r="HW484" s="454"/>
      <c r="HX484" s="454"/>
      <c r="HY484" s="454"/>
      <c r="HZ484" s="454"/>
      <c r="IA484" s="454"/>
      <c r="IB484" s="454"/>
      <c r="IC484" s="454"/>
      <c r="ID484" s="454"/>
      <c r="IE484" s="454"/>
      <c r="IF484" s="454"/>
      <c r="IG484" s="454"/>
      <c r="IH484" s="454"/>
      <c r="II484" s="454"/>
      <c r="IJ484" s="454"/>
      <c r="IK484" s="454"/>
      <c r="IL484" s="454"/>
      <c r="IM484" s="454"/>
      <c r="IN484" s="454"/>
      <c r="IO484" s="454"/>
      <c r="IP484" s="454"/>
      <c r="IQ484" s="454"/>
      <c r="IR484" s="454"/>
      <c r="IS484" s="454"/>
      <c r="IT484" s="454"/>
      <c r="IU484" s="454"/>
      <c r="IV484" s="454"/>
      <c r="IW484" s="454"/>
    </row>
    <row r="485" customFormat="false" ht="12.75" hidden="false" customHeight="false" outlineLevel="1" collapsed="false">
      <c r="A485" s="462"/>
      <c r="B485" s="461"/>
      <c r="C485" s="461"/>
      <c r="D485" s="461"/>
      <c r="E485" s="461"/>
      <c r="F485" s="461"/>
      <c r="G485" s="461"/>
      <c r="H485" s="461"/>
      <c r="I485" s="461"/>
      <c r="J485" s="461"/>
      <c r="K485" s="461"/>
      <c r="L485" s="461"/>
      <c r="M485" s="461"/>
      <c r="N485" s="461"/>
      <c r="O485" s="461"/>
      <c r="P485" s="461"/>
      <c r="Q485" s="461"/>
      <c r="R485" s="461"/>
      <c r="S485" s="461"/>
      <c r="T485" s="461"/>
      <c r="U485" s="461"/>
      <c r="V485" s="454"/>
      <c r="W485" s="454"/>
      <c r="X485" s="454"/>
      <c r="Y485" s="454"/>
      <c r="Z485" s="454"/>
      <c r="AA485" s="454"/>
      <c r="AB485" s="454"/>
      <c r="AC485" s="454"/>
      <c r="AD485" s="454"/>
      <c r="AE485" s="454"/>
      <c r="AF485" s="454"/>
      <c r="AG485" s="454"/>
      <c r="AH485" s="454"/>
      <c r="AI485" s="454"/>
      <c r="AJ485" s="454"/>
      <c r="AK485" s="454"/>
      <c r="AL485" s="454"/>
      <c r="AM485" s="454"/>
      <c r="AN485" s="454"/>
      <c r="AO485" s="454"/>
      <c r="AP485" s="454"/>
      <c r="AQ485" s="454"/>
      <c r="AR485" s="454"/>
      <c r="AS485" s="454"/>
      <c r="AT485" s="454"/>
      <c r="AU485" s="454"/>
      <c r="AV485" s="454"/>
      <c r="AW485" s="454"/>
      <c r="AX485" s="454"/>
      <c r="AY485" s="454"/>
      <c r="AZ485" s="454"/>
      <c r="BA485" s="454"/>
      <c r="BB485" s="454"/>
      <c r="BC485" s="454"/>
      <c r="BD485" s="454"/>
      <c r="BE485" s="454"/>
      <c r="BF485" s="454"/>
      <c r="BG485" s="454"/>
      <c r="BH485" s="454"/>
      <c r="BI485" s="454"/>
      <c r="BJ485" s="454"/>
      <c r="BK485" s="454"/>
      <c r="BL485" s="454"/>
      <c r="BM485" s="454"/>
      <c r="BN485" s="454"/>
      <c r="BO485" s="454"/>
      <c r="BP485" s="454"/>
      <c r="BQ485" s="454"/>
      <c r="BR485" s="454"/>
      <c r="BS485" s="454"/>
      <c r="BT485" s="454"/>
      <c r="BU485" s="454"/>
      <c r="BV485" s="454"/>
      <c r="BW485" s="454"/>
      <c r="BX485" s="454"/>
      <c r="BY485" s="454"/>
      <c r="BZ485" s="454"/>
      <c r="CA485" s="454"/>
      <c r="CB485" s="454"/>
      <c r="CC485" s="454"/>
      <c r="CD485" s="454"/>
      <c r="CE485" s="454"/>
      <c r="CF485" s="454"/>
      <c r="CG485" s="454"/>
      <c r="CH485" s="454"/>
      <c r="CI485" s="454"/>
      <c r="CJ485" s="454"/>
      <c r="CK485" s="454"/>
      <c r="CL485" s="454"/>
      <c r="CM485" s="454"/>
      <c r="CN485" s="454"/>
      <c r="CO485" s="454"/>
      <c r="CP485" s="454"/>
      <c r="CQ485" s="454"/>
      <c r="CR485" s="454"/>
      <c r="CS485" s="454"/>
      <c r="CT485" s="454"/>
      <c r="CU485" s="454"/>
      <c r="CV485" s="454"/>
      <c r="CW485" s="454"/>
      <c r="CX485" s="454"/>
      <c r="CY485" s="454"/>
      <c r="CZ485" s="454"/>
      <c r="DA485" s="454"/>
      <c r="DB485" s="454"/>
      <c r="DC485" s="454"/>
      <c r="DD485" s="454"/>
      <c r="DE485" s="454"/>
      <c r="DF485" s="454"/>
      <c r="DG485" s="454"/>
      <c r="DH485" s="454"/>
      <c r="DI485" s="454"/>
      <c r="DJ485" s="454"/>
      <c r="DK485" s="454"/>
      <c r="DL485" s="454"/>
      <c r="DM485" s="454"/>
      <c r="DN485" s="454"/>
      <c r="DO485" s="454"/>
      <c r="DP485" s="454"/>
      <c r="DQ485" s="454"/>
      <c r="DR485" s="454"/>
      <c r="DS485" s="454"/>
      <c r="DT485" s="454"/>
      <c r="DU485" s="454"/>
      <c r="DV485" s="454"/>
      <c r="DW485" s="454"/>
      <c r="DX485" s="454"/>
      <c r="DY485" s="454"/>
      <c r="DZ485" s="454"/>
      <c r="EA485" s="454"/>
      <c r="EB485" s="454"/>
      <c r="EC485" s="454"/>
      <c r="ED485" s="454"/>
      <c r="EE485" s="454"/>
      <c r="EF485" s="454"/>
      <c r="EG485" s="454"/>
      <c r="EH485" s="454"/>
      <c r="EI485" s="454"/>
      <c r="EJ485" s="454"/>
      <c r="EK485" s="454"/>
      <c r="EL485" s="454"/>
      <c r="EM485" s="454"/>
      <c r="EN485" s="454"/>
      <c r="EO485" s="454"/>
      <c r="EP485" s="454"/>
      <c r="EQ485" s="454"/>
      <c r="ER485" s="454"/>
      <c r="ES485" s="454"/>
      <c r="ET485" s="454"/>
      <c r="EU485" s="454"/>
      <c r="EV485" s="454"/>
      <c r="EW485" s="454"/>
      <c r="EX485" s="454"/>
      <c r="EY485" s="454"/>
      <c r="EZ485" s="454"/>
      <c r="FA485" s="454"/>
      <c r="FB485" s="454"/>
      <c r="FC485" s="454"/>
      <c r="FD485" s="454"/>
      <c r="FE485" s="454"/>
      <c r="FF485" s="454"/>
      <c r="FG485" s="454"/>
      <c r="FH485" s="454"/>
      <c r="FI485" s="454"/>
      <c r="FJ485" s="454"/>
      <c r="FK485" s="454"/>
      <c r="FL485" s="454"/>
      <c r="FM485" s="454"/>
      <c r="FN485" s="454"/>
      <c r="FO485" s="454"/>
      <c r="FP485" s="454"/>
      <c r="FQ485" s="454"/>
      <c r="FR485" s="454"/>
      <c r="FS485" s="454"/>
      <c r="FT485" s="454"/>
      <c r="FU485" s="454"/>
      <c r="FV485" s="454"/>
      <c r="FW485" s="454"/>
      <c r="FX485" s="454"/>
      <c r="FY485" s="454"/>
      <c r="FZ485" s="454"/>
      <c r="GA485" s="454"/>
      <c r="GB485" s="454"/>
      <c r="GC485" s="454"/>
      <c r="GD485" s="454"/>
      <c r="GE485" s="454"/>
      <c r="GF485" s="454"/>
      <c r="GG485" s="454"/>
      <c r="GH485" s="454"/>
      <c r="GI485" s="454"/>
      <c r="GJ485" s="454"/>
      <c r="GK485" s="454"/>
      <c r="GL485" s="454"/>
      <c r="GM485" s="454"/>
      <c r="GN485" s="454"/>
      <c r="GO485" s="454"/>
      <c r="GP485" s="454"/>
      <c r="GQ485" s="454"/>
      <c r="GR485" s="454"/>
      <c r="GS485" s="454"/>
      <c r="GT485" s="454"/>
      <c r="GU485" s="454"/>
      <c r="GV485" s="454"/>
      <c r="GW485" s="454"/>
      <c r="GX485" s="454"/>
      <c r="GY485" s="454"/>
      <c r="GZ485" s="454"/>
      <c r="HA485" s="454"/>
      <c r="HB485" s="454"/>
      <c r="HC485" s="454"/>
      <c r="HD485" s="454"/>
      <c r="HE485" s="454"/>
      <c r="HF485" s="454"/>
      <c r="HG485" s="454"/>
      <c r="HH485" s="454"/>
      <c r="HI485" s="454"/>
      <c r="HJ485" s="454"/>
      <c r="HK485" s="454"/>
      <c r="HL485" s="454"/>
      <c r="HM485" s="454"/>
      <c r="HN485" s="454"/>
      <c r="HO485" s="454"/>
      <c r="HP485" s="454"/>
      <c r="HQ485" s="454"/>
      <c r="HR485" s="454"/>
      <c r="HS485" s="454"/>
      <c r="HT485" s="454"/>
      <c r="HU485" s="454"/>
      <c r="HV485" s="454"/>
      <c r="HW485" s="454"/>
      <c r="HX485" s="454"/>
      <c r="HY485" s="454"/>
      <c r="HZ485" s="454"/>
      <c r="IA485" s="454"/>
      <c r="IB485" s="454"/>
      <c r="IC485" s="454"/>
      <c r="ID485" s="454"/>
      <c r="IE485" s="454"/>
      <c r="IF485" s="454"/>
      <c r="IG485" s="454"/>
      <c r="IH485" s="454"/>
      <c r="II485" s="454"/>
      <c r="IJ485" s="454"/>
      <c r="IK485" s="454"/>
      <c r="IL485" s="454"/>
      <c r="IM485" s="454"/>
      <c r="IN485" s="454"/>
      <c r="IO485" s="454"/>
      <c r="IP485" s="454"/>
      <c r="IQ485" s="454"/>
      <c r="IR485" s="454"/>
      <c r="IS485" s="454"/>
      <c r="IT485" s="454"/>
      <c r="IU485" s="454"/>
      <c r="IV485" s="454"/>
      <c r="IW485" s="454"/>
    </row>
    <row r="486" customFormat="false" ht="12.75" hidden="false" customHeight="false" outlineLevel="1" collapsed="false">
      <c r="A486" s="462"/>
      <c r="B486" s="461"/>
      <c r="C486" s="461"/>
      <c r="D486" s="461"/>
      <c r="E486" s="461"/>
      <c r="F486" s="461"/>
      <c r="G486" s="461"/>
      <c r="H486" s="461"/>
      <c r="I486" s="461"/>
      <c r="J486" s="461"/>
      <c r="K486" s="461"/>
      <c r="L486" s="461"/>
      <c r="M486" s="461"/>
      <c r="N486" s="461"/>
      <c r="O486" s="461"/>
      <c r="P486" s="461"/>
      <c r="Q486" s="461"/>
      <c r="R486" s="461"/>
      <c r="S486" s="461"/>
      <c r="T486" s="461"/>
      <c r="U486" s="461"/>
      <c r="V486" s="454"/>
      <c r="W486" s="454"/>
      <c r="X486" s="454"/>
      <c r="Y486" s="454"/>
      <c r="Z486" s="454"/>
      <c r="AA486" s="454"/>
      <c r="AB486" s="454"/>
      <c r="AC486" s="454"/>
      <c r="AD486" s="454"/>
      <c r="AE486" s="454"/>
      <c r="AF486" s="454"/>
      <c r="AG486" s="454"/>
      <c r="AH486" s="454"/>
      <c r="AI486" s="454"/>
      <c r="AJ486" s="454"/>
      <c r="AK486" s="454"/>
      <c r="AL486" s="454"/>
      <c r="AM486" s="454"/>
      <c r="AN486" s="454"/>
      <c r="AO486" s="454"/>
      <c r="AP486" s="454"/>
      <c r="AQ486" s="454"/>
      <c r="AR486" s="454"/>
      <c r="AS486" s="454"/>
      <c r="AT486" s="454"/>
      <c r="AU486" s="454"/>
      <c r="AV486" s="454"/>
      <c r="AW486" s="454"/>
      <c r="AX486" s="454"/>
      <c r="AY486" s="454"/>
      <c r="AZ486" s="454"/>
      <c r="BA486" s="454"/>
      <c r="BB486" s="454"/>
      <c r="BC486" s="454"/>
      <c r="BD486" s="454"/>
      <c r="BE486" s="454"/>
      <c r="BF486" s="454"/>
      <c r="BG486" s="454"/>
      <c r="BH486" s="454"/>
      <c r="BI486" s="454"/>
      <c r="BJ486" s="454"/>
      <c r="BK486" s="454"/>
      <c r="BL486" s="454"/>
      <c r="BM486" s="454"/>
      <c r="BN486" s="454"/>
      <c r="BO486" s="454"/>
      <c r="BP486" s="454"/>
      <c r="BQ486" s="454"/>
      <c r="BR486" s="454"/>
      <c r="BS486" s="454"/>
      <c r="BT486" s="454"/>
      <c r="BU486" s="454"/>
      <c r="BV486" s="454"/>
      <c r="BW486" s="454"/>
      <c r="BX486" s="454"/>
      <c r="BY486" s="454"/>
      <c r="BZ486" s="454"/>
      <c r="CA486" s="454"/>
      <c r="CB486" s="454"/>
      <c r="CC486" s="454"/>
      <c r="CD486" s="454"/>
      <c r="CE486" s="454"/>
      <c r="CF486" s="454"/>
      <c r="CG486" s="454"/>
      <c r="CH486" s="454"/>
      <c r="CI486" s="454"/>
      <c r="CJ486" s="454"/>
      <c r="CK486" s="454"/>
      <c r="CL486" s="454"/>
      <c r="CM486" s="454"/>
      <c r="CN486" s="454"/>
      <c r="CO486" s="454"/>
      <c r="CP486" s="454"/>
      <c r="CQ486" s="454"/>
      <c r="CR486" s="454"/>
      <c r="CS486" s="454"/>
      <c r="CT486" s="454"/>
      <c r="CU486" s="454"/>
      <c r="CV486" s="454"/>
      <c r="CW486" s="454"/>
      <c r="CX486" s="454"/>
      <c r="CY486" s="454"/>
      <c r="CZ486" s="454"/>
      <c r="DA486" s="454"/>
      <c r="DB486" s="454"/>
      <c r="DC486" s="454"/>
      <c r="DD486" s="454"/>
      <c r="DE486" s="454"/>
      <c r="DF486" s="454"/>
      <c r="DG486" s="454"/>
      <c r="DH486" s="454"/>
      <c r="DI486" s="454"/>
      <c r="DJ486" s="454"/>
      <c r="DK486" s="454"/>
      <c r="DL486" s="454"/>
      <c r="DM486" s="454"/>
      <c r="DN486" s="454"/>
      <c r="DO486" s="454"/>
      <c r="DP486" s="454"/>
      <c r="DQ486" s="454"/>
      <c r="DR486" s="454"/>
      <c r="DS486" s="454"/>
      <c r="DT486" s="454"/>
      <c r="DU486" s="454"/>
      <c r="DV486" s="454"/>
      <c r="DW486" s="454"/>
      <c r="DX486" s="454"/>
      <c r="DY486" s="454"/>
      <c r="DZ486" s="454"/>
      <c r="EA486" s="454"/>
      <c r="EB486" s="454"/>
      <c r="EC486" s="454"/>
      <c r="ED486" s="454"/>
      <c r="EE486" s="454"/>
      <c r="EF486" s="454"/>
      <c r="EG486" s="454"/>
      <c r="EH486" s="454"/>
      <c r="EI486" s="454"/>
      <c r="EJ486" s="454"/>
      <c r="EK486" s="454"/>
      <c r="EL486" s="454"/>
      <c r="EM486" s="454"/>
      <c r="EN486" s="454"/>
      <c r="EO486" s="454"/>
      <c r="EP486" s="454"/>
      <c r="EQ486" s="454"/>
      <c r="ER486" s="454"/>
      <c r="ES486" s="454"/>
      <c r="ET486" s="454"/>
      <c r="EU486" s="454"/>
      <c r="EV486" s="454"/>
      <c r="EW486" s="454"/>
      <c r="EX486" s="454"/>
      <c r="EY486" s="454"/>
      <c r="EZ486" s="454"/>
      <c r="FA486" s="454"/>
      <c r="FB486" s="454"/>
      <c r="FC486" s="454"/>
      <c r="FD486" s="454"/>
      <c r="FE486" s="454"/>
      <c r="FF486" s="454"/>
      <c r="FG486" s="454"/>
      <c r="FH486" s="454"/>
      <c r="FI486" s="454"/>
      <c r="FJ486" s="454"/>
      <c r="FK486" s="454"/>
      <c r="FL486" s="454"/>
      <c r="FM486" s="454"/>
      <c r="FN486" s="454"/>
      <c r="FO486" s="454"/>
      <c r="FP486" s="454"/>
      <c r="FQ486" s="454"/>
      <c r="FR486" s="454"/>
      <c r="FS486" s="454"/>
      <c r="FT486" s="454"/>
      <c r="FU486" s="454"/>
      <c r="FV486" s="454"/>
      <c r="FW486" s="454"/>
      <c r="FX486" s="454"/>
      <c r="FY486" s="454"/>
      <c r="FZ486" s="454"/>
      <c r="GA486" s="454"/>
      <c r="GB486" s="454"/>
      <c r="GC486" s="454"/>
      <c r="GD486" s="454"/>
      <c r="GE486" s="454"/>
      <c r="GF486" s="454"/>
      <c r="GG486" s="454"/>
      <c r="GH486" s="454"/>
      <c r="GI486" s="454"/>
      <c r="GJ486" s="454"/>
      <c r="GK486" s="454"/>
      <c r="GL486" s="454"/>
      <c r="GM486" s="454"/>
      <c r="GN486" s="454"/>
      <c r="GO486" s="454"/>
      <c r="GP486" s="454"/>
      <c r="GQ486" s="454"/>
      <c r="GR486" s="454"/>
      <c r="GS486" s="454"/>
      <c r="GT486" s="454"/>
      <c r="GU486" s="454"/>
      <c r="GV486" s="454"/>
      <c r="GW486" s="454"/>
      <c r="GX486" s="454"/>
      <c r="GY486" s="454"/>
      <c r="GZ486" s="454"/>
      <c r="HA486" s="454"/>
      <c r="HB486" s="454"/>
      <c r="HC486" s="454"/>
      <c r="HD486" s="454"/>
      <c r="HE486" s="454"/>
      <c r="HF486" s="454"/>
      <c r="HG486" s="454"/>
      <c r="HH486" s="454"/>
      <c r="HI486" s="454"/>
      <c r="HJ486" s="454"/>
      <c r="HK486" s="454"/>
      <c r="HL486" s="454"/>
      <c r="HM486" s="454"/>
      <c r="HN486" s="454"/>
      <c r="HO486" s="454"/>
      <c r="HP486" s="454"/>
      <c r="HQ486" s="454"/>
      <c r="HR486" s="454"/>
      <c r="HS486" s="454"/>
      <c r="HT486" s="454"/>
      <c r="HU486" s="454"/>
      <c r="HV486" s="454"/>
      <c r="HW486" s="454"/>
      <c r="HX486" s="454"/>
      <c r="HY486" s="454"/>
      <c r="HZ486" s="454"/>
      <c r="IA486" s="454"/>
      <c r="IB486" s="454"/>
      <c r="IC486" s="454"/>
      <c r="ID486" s="454"/>
      <c r="IE486" s="454"/>
      <c r="IF486" s="454"/>
      <c r="IG486" s="454"/>
      <c r="IH486" s="454"/>
      <c r="II486" s="454"/>
      <c r="IJ486" s="454"/>
      <c r="IK486" s="454"/>
      <c r="IL486" s="454"/>
      <c r="IM486" s="454"/>
      <c r="IN486" s="454"/>
      <c r="IO486" s="454"/>
      <c r="IP486" s="454"/>
      <c r="IQ486" s="454"/>
      <c r="IR486" s="454"/>
      <c r="IS486" s="454"/>
      <c r="IT486" s="454"/>
      <c r="IU486" s="454"/>
      <c r="IV486" s="454"/>
      <c r="IW486" s="454"/>
    </row>
    <row r="487" customFormat="false" ht="12.75" hidden="false" customHeight="false" outlineLevel="1" collapsed="false">
      <c r="A487" s="462"/>
      <c r="B487" s="461"/>
      <c r="C487" s="461"/>
      <c r="D487" s="461"/>
      <c r="E487" s="461"/>
      <c r="F487" s="461"/>
      <c r="G487" s="461"/>
      <c r="H487" s="461"/>
      <c r="I487" s="461"/>
      <c r="J487" s="461"/>
      <c r="K487" s="461"/>
      <c r="L487" s="461"/>
      <c r="M487" s="461"/>
      <c r="N487" s="461"/>
      <c r="O487" s="461"/>
      <c r="P487" s="461"/>
      <c r="Q487" s="461"/>
      <c r="R487" s="461"/>
      <c r="S487" s="461"/>
      <c r="T487" s="461"/>
      <c r="U487" s="461"/>
      <c r="V487" s="454"/>
      <c r="W487" s="454"/>
      <c r="X487" s="454"/>
      <c r="Y487" s="454"/>
      <c r="Z487" s="454"/>
      <c r="AA487" s="454"/>
      <c r="AB487" s="454"/>
      <c r="AC487" s="454"/>
      <c r="AD487" s="454"/>
      <c r="AE487" s="454"/>
      <c r="AF487" s="454"/>
      <c r="AG487" s="454"/>
      <c r="AH487" s="454"/>
      <c r="AI487" s="454"/>
      <c r="AJ487" s="454"/>
      <c r="AK487" s="454"/>
      <c r="AL487" s="454"/>
      <c r="AM487" s="454"/>
      <c r="AN487" s="454"/>
      <c r="AO487" s="454"/>
      <c r="AP487" s="454"/>
      <c r="AQ487" s="454"/>
      <c r="AR487" s="454"/>
      <c r="AS487" s="454"/>
      <c r="AT487" s="454"/>
      <c r="AU487" s="454"/>
      <c r="AV487" s="454"/>
      <c r="AW487" s="454"/>
      <c r="AX487" s="454"/>
      <c r="AY487" s="454"/>
      <c r="AZ487" s="454"/>
      <c r="BA487" s="454"/>
      <c r="BB487" s="454"/>
      <c r="BC487" s="454"/>
      <c r="BD487" s="454"/>
      <c r="BE487" s="454"/>
      <c r="BF487" s="454"/>
      <c r="BG487" s="454"/>
      <c r="BH487" s="454"/>
      <c r="BI487" s="454"/>
      <c r="BJ487" s="454"/>
      <c r="BK487" s="454"/>
      <c r="BL487" s="454"/>
      <c r="BM487" s="454"/>
      <c r="BN487" s="454"/>
      <c r="BO487" s="454"/>
      <c r="BP487" s="454"/>
      <c r="BQ487" s="454"/>
      <c r="BR487" s="454"/>
      <c r="BS487" s="454"/>
      <c r="BT487" s="454"/>
      <c r="BU487" s="454"/>
      <c r="BV487" s="454"/>
      <c r="BW487" s="454"/>
      <c r="BX487" s="454"/>
      <c r="BY487" s="454"/>
      <c r="BZ487" s="454"/>
      <c r="CA487" s="454"/>
      <c r="CB487" s="454"/>
      <c r="CC487" s="454"/>
      <c r="CD487" s="454"/>
      <c r="CE487" s="454"/>
      <c r="CF487" s="454"/>
      <c r="CG487" s="454"/>
      <c r="CH487" s="454"/>
      <c r="CI487" s="454"/>
      <c r="CJ487" s="454"/>
      <c r="CK487" s="454"/>
      <c r="CL487" s="454"/>
      <c r="CM487" s="454"/>
      <c r="CN487" s="454"/>
      <c r="CO487" s="454"/>
      <c r="CP487" s="454"/>
      <c r="CQ487" s="454"/>
      <c r="CR487" s="454"/>
      <c r="CS487" s="454"/>
      <c r="CT487" s="454"/>
      <c r="CU487" s="454"/>
      <c r="CV487" s="454"/>
      <c r="CW487" s="454"/>
      <c r="CX487" s="454"/>
      <c r="CY487" s="454"/>
      <c r="CZ487" s="454"/>
      <c r="DA487" s="454"/>
      <c r="DB487" s="454"/>
      <c r="DC487" s="454"/>
      <c r="DD487" s="454"/>
      <c r="DE487" s="454"/>
      <c r="DF487" s="454"/>
      <c r="DG487" s="454"/>
      <c r="DH487" s="454"/>
      <c r="DI487" s="454"/>
      <c r="DJ487" s="454"/>
      <c r="DK487" s="454"/>
      <c r="DL487" s="454"/>
      <c r="DM487" s="454"/>
      <c r="DN487" s="454"/>
      <c r="DO487" s="454"/>
      <c r="DP487" s="454"/>
      <c r="DQ487" s="454"/>
      <c r="DR487" s="454"/>
      <c r="DS487" s="454"/>
      <c r="DT487" s="454"/>
      <c r="DU487" s="454"/>
      <c r="DV487" s="454"/>
      <c r="DW487" s="454"/>
      <c r="DX487" s="454"/>
      <c r="DY487" s="454"/>
      <c r="DZ487" s="454"/>
      <c r="EA487" s="454"/>
      <c r="EB487" s="454"/>
      <c r="EC487" s="454"/>
      <c r="ED487" s="454"/>
      <c r="EE487" s="454"/>
      <c r="EF487" s="454"/>
      <c r="EG487" s="454"/>
      <c r="EH487" s="454"/>
      <c r="EI487" s="454"/>
      <c r="EJ487" s="454"/>
      <c r="EK487" s="454"/>
      <c r="EL487" s="454"/>
      <c r="EM487" s="454"/>
      <c r="EN487" s="454"/>
      <c r="EO487" s="454"/>
      <c r="EP487" s="454"/>
      <c r="EQ487" s="454"/>
      <c r="ER487" s="454"/>
      <c r="ES487" s="454"/>
      <c r="ET487" s="454"/>
      <c r="EU487" s="454"/>
      <c r="EV487" s="454"/>
      <c r="EW487" s="454"/>
      <c r="EX487" s="454"/>
      <c r="EY487" s="454"/>
      <c r="EZ487" s="454"/>
      <c r="FA487" s="454"/>
      <c r="FB487" s="454"/>
      <c r="FC487" s="454"/>
      <c r="FD487" s="454"/>
      <c r="FE487" s="454"/>
      <c r="FF487" s="454"/>
      <c r="FG487" s="454"/>
      <c r="FH487" s="454"/>
      <c r="FI487" s="454"/>
      <c r="FJ487" s="454"/>
      <c r="FK487" s="454"/>
      <c r="FL487" s="454"/>
      <c r="FM487" s="454"/>
      <c r="FN487" s="454"/>
      <c r="FO487" s="454"/>
      <c r="FP487" s="454"/>
      <c r="FQ487" s="454"/>
      <c r="FR487" s="454"/>
      <c r="FS487" s="454"/>
      <c r="FT487" s="454"/>
      <c r="FU487" s="454"/>
      <c r="FV487" s="454"/>
      <c r="FW487" s="454"/>
      <c r="FX487" s="454"/>
      <c r="FY487" s="454"/>
      <c r="FZ487" s="454"/>
      <c r="GA487" s="454"/>
      <c r="GB487" s="454"/>
      <c r="GC487" s="454"/>
      <c r="GD487" s="454"/>
      <c r="GE487" s="454"/>
      <c r="GF487" s="454"/>
      <c r="GG487" s="454"/>
      <c r="GH487" s="454"/>
      <c r="GI487" s="454"/>
      <c r="GJ487" s="454"/>
      <c r="GK487" s="454"/>
      <c r="GL487" s="454"/>
      <c r="GM487" s="454"/>
      <c r="GN487" s="454"/>
      <c r="GO487" s="454"/>
      <c r="GP487" s="454"/>
      <c r="GQ487" s="454"/>
      <c r="GR487" s="454"/>
      <c r="GS487" s="454"/>
      <c r="GT487" s="454"/>
      <c r="GU487" s="454"/>
      <c r="GV487" s="454"/>
      <c r="GW487" s="454"/>
      <c r="GX487" s="454"/>
      <c r="GY487" s="454"/>
      <c r="GZ487" s="454"/>
      <c r="HA487" s="454"/>
      <c r="HB487" s="454"/>
      <c r="HC487" s="454"/>
      <c r="HD487" s="454"/>
      <c r="HE487" s="454"/>
      <c r="HF487" s="454"/>
      <c r="HG487" s="454"/>
      <c r="HH487" s="454"/>
      <c r="HI487" s="454"/>
      <c r="HJ487" s="454"/>
      <c r="HK487" s="454"/>
      <c r="HL487" s="454"/>
      <c r="HM487" s="454"/>
      <c r="HN487" s="454"/>
      <c r="HO487" s="454"/>
      <c r="HP487" s="454"/>
      <c r="HQ487" s="454"/>
      <c r="HR487" s="454"/>
      <c r="HS487" s="454"/>
      <c r="HT487" s="454"/>
      <c r="HU487" s="454"/>
      <c r="HV487" s="454"/>
      <c r="HW487" s="454"/>
      <c r="HX487" s="454"/>
      <c r="HY487" s="454"/>
      <c r="HZ487" s="454"/>
      <c r="IA487" s="454"/>
      <c r="IB487" s="454"/>
      <c r="IC487" s="454"/>
      <c r="ID487" s="454"/>
      <c r="IE487" s="454"/>
      <c r="IF487" s="454"/>
      <c r="IG487" s="454"/>
      <c r="IH487" s="454"/>
      <c r="II487" s="454"/>
      <c r="IJ487" s="454"/>
      <c r="IK487" s="454"/>
      <c r="IL487" s="454"/>
      <c r="IM487" s="454"/>
      <c r="IN487" s="454"/>
      <c r="IO487" s="454"/>
      <c r="IP487" s="454"/>
      <c r="IQ487" s="454"/>
      <c r="IR487" s="454"/>
      <c r="IS487" s="454"/>
      <c r="IT487" s="454"/>
      <c r="IU487" s="454"/>
      <c r="IV487" s="454"/>
      <c r="IW487" s="454"/>
    </row>
    <row r="488" customFormat="false" ht="12.75" hidden="false" customHeight="false" outlineLevel="1" collapsed="false">
      <c r="A488" s="462"/>
      <c r="B488" s="461"/>
      <c r="C488" s="461"/>
      <c r="D488" s="461"/>
      <c r="E488" s="461"/>
      <c r="F488" s="461"/>
      <c r="G488" s="461"/>
      <c r="H488" s="461"/>
      <c r="I488" s="461"/>
      <c r="J488" s="461"/>
      <c r="K488" s="461"/>
      <c r="L488" s="461"/>
      <c r="M488" s="461"/>
      <c r="N488" s="461"/>
      <c r="O488" s="461"/>
      <c r="P488" s="461"/>
      <c r="Q488" s="461"/>
      <c r="R488" s="461"/>
      <c r="S488" s="461"/>
      <c r="T488" s="461"/>
      <c r="U488" s="461"/>
      <c r="V488" s="454"/>
      <c r="W488" s="454"/>
      <c r="X488" s="454"/>
      <c r="Y488" s="454"/>
      <c r="Z488" s="454"/>
      <c r="AA488" s="454"/>
      <c r="AB488" s="454"/>
      <c r="AC488" s="454"/>
      <c r="AD488" s="454"/>
      <c r="AE488" s="454"/>
      <c r="AF488" s="454"/>
      <c r="AG488" s="454"/>
      <c r="AH488" s="454"/>
      <c r="AI488" s="454"/>
      <c r="AJ488" s="454"/>
      <c r="AK488" s="454"/>
      <c r="AL488" s="454"/>
      <c r="AM488" s="454"/>
      <c r="AN488" s="454"/>
      <c r="AO488" s="454"/>
      <c r="AP488" s="454"/>
      <c r="AQ488" s="454"/>
      <c r="AR488" s="454"/>
      <c r="AS488" s="454"/>
      <c r="AT488" s="454"/>
      <c r="AU488" s="454"/>
      <c r="AV488" s="454"/>
      <c r="AW488" s="454"/>
      <c r="AX488" s="454"/>
      <c r="AY488" s="454"/>
      <c r="AZ488" s="454"/>
      <c r="BA488" s="454"/>
      <c r="BB488" s="454"/>
      <c r="BC488" s="454"/>
      <c r="BD488" s="454"/>
      <c r="BE488" s="454"/>
      <c r="BF488" s="454"/>
      <c r="BG488" s="454"/>
      <c r="BH488" s="454"/>
      <c r="BI488" s="454"/>
      <c r="BJ488" s="454"/>
      <c r="BK488" s="454"/>
      <c r="BL488" s="454"/>
      <c r="BM488" s="454"/>
      <c r="BN488" s="454"/>
      <c r="BO488" s="454"/>
      <c r="BP488" s="454"/>
      <c r="BQ488" s="454"/>
      <c r="BR488" s="454"/>
      <c r="BS488" s="454"/>
      <c r="BT488" s="454"/>
      <c r="BU488" s="454"/>
      <c r="BV488" s="454"/>
      <c r="BW488" s="454"/>
      <c r="BX488" s="454"/>
      <c r="BY488" s="454"/>
      <c r="BZ488" s="454"/>
      <c r="CA488" s="454"/>
      <c r="CB488" s="454"/>
      <c r="CC488" s="454"/>
      <c r="CD488" s="454"/>
      <c r="CE488" s="454"/>
      <c r="CF488" s="454"/>
      <c r="CG488" s="454"/>
      <c r="CH488" s="454"/>
      <c r="CI488" s="454"/>
      <c r="CJ488" s="454"/>
      <c r="CK488" s="454"/>
      <c r="CL488" s="454"/>
      <c r="CM488" s="454"/>
      <c r="CN488" s="454"/>
      <c r="CO488" s="454"/>
      <c r="CP488" s="454"/>
      <c r="CQ488" s="454"/>
      <c r="CR488" s="454"/>
      <c r="CS488" s="454"/>
      <c r="CT488" s="454"/>
      <c r="CU488" s="454"/>
      <c r="CV488" s="454"/>
      <c r="CW488" s="454"/>
      <c r="CX488" s="454"/>
      <c r="CY488" s="454"/>
      <c r="CZ488" s="454"/>
      <c r="DA488" s="454"/>
      <c r="DB488" s="454"/>
      <c r="DC488" s="454"/>
      <c r="DD488" s="454"/>
      <c r="DE488" s="454"/>
      <c r="DF488" s="454"/>
      <c r="DG488" s="454"/>
      <c r="DH488" s="454"/>
      <c r="DI488" s="454"/>
      <c r="DJ488" s="454"/>
      <c r="DK488" s="454"/>
      <c r="DL488" s="454"/>
      <c r="DM488" s="454"/>
      <c r="DN488" s="454"/>
      <c r="DO488" s="454"/>
      <c r="DP488" s="454"/>
      <c r="DQ488" s="454"/>
      <c r="DR488" s="454"/>
      <c r="DS488" s="454"/>
      <c r="DT488" s="454"/>
      <c r="DU488" s="454"/>
      <c r="DV488" s="454"/>
      <c r="DW488" s="454"/>
      <c r="DX488" s="454"/>
      <c r="DY488" s="454"/>
      <c r="DZ488" s="454"/>
      <c r="EA488" s="454"/>
      <c r="EB488" s="454"/>
      <c r="EC488" s="454"/>
      <c r="ED488" s="454"/>
      <c r="EE488" s="454"/>
      <c r="EF488" s="454"/>
      <c r="EG488" s="454"/>
      <c r="EH488" s="454"/>
      <c r="EI488" s="454"/>
      <c r="EJ488" s="454"/>
      <c r="EK488" s="454"/>
      <c r="EL488" s="454"/>
      <c r="EM488" s="454"/>
      <c r="EN488" s="454"/>
      <c r="EO488" s="454"/>
      <c r="EP488" s="454"/>
      <c r="EQ488" s="454"/>
      <c r="ER488" s="454"/>
      <c r="ES488" s="454"/>
      <c r="ET488" s="454"/>
      <c r="EU488" s="454"/>
      <c r="EV488" s="454"/>
      <c r="EW488" s="454"/>
      <c r="EX488" s="454"/>
      <c r="EY488" s="454"/>
      <c r="EZ488" s="454"/>
      <c r="FA488" s="454"/>
      <c r="FB488" s="454"/>
      <c r="FC488" s="454"/>
      <c r="FD488" s="454"/>
      <c r="FE488" s="454"/>
      <c r="FF488" s="454"/>
      <c r="FG488" s="454"/>
      <c r="FH488" s="454"/>
      <c r="FI488" s="454"/>
      <c r="FJ488" s="454"/>
      <c r="FK488" s="454"/>
      <c r="FL488" s="454"/>
      <c r="FM488" s="454"/>
      <c r="FN488" s="454"/>
      <c r="FO488" s="454"/>
      <c r="FP488" s="454"/>
      <c r="FQ488" s="454"/>
      <c r="FR488" s="454"/>
      <c r="FS488" s="454"/>
      <c r="FT488" s="454"/>
      <c r="FU488" s="454"/>
      <c r="FV488" s="454"/>
      <c r="FW488" s="454"/>
      <c r="FX488" s="454"/>
      <c r="FY488" s="454"/>
      <c r="FZ488" s="454"/>
      <c r="GA488" s="454"/>
      <c r="GB488" s="454"/>
      <c r="GC488" s="454"/>
      <c r="GD488" s="454"/>
      <c r="GE488" s="454"/>
      <c r="GF488" s="454"/>
      <c r="GG488" s="454"/>
      <c r="GH488" s="454"/>
      <c r="GI488" s="454"/>
      <c r="GJ488" s="454"/>
      <c r="GK488" s="454"/>
      <c r="GL488" s="454"/>
      <c r="GM488" s="454"/>
      <c r="GN488" s="454"/>
      <c r="GO488" s="454"/>
      <c r="GP488" s="454"/>
      <c r="GQ488" s="454"/>
      <c r="GR488" s="454"/>
      <c r="GS488" s="454"/>
      <c r="GT488" s="454"/>
      <c r="GU488" s="454"/>
      <c r="GV488" s="454"/>
      <c r="GW488" s="454"/>
      <c r="GX488" s="454"/>
      <c r="GY488" s="454"/>
      <c r="GZ488" s="454"/>
      <c r="HA488" s="454"/>
      <c r="HB488" s="454"/>
      <c r="HC488" s="454"/>
      <c r="HD488" s="454"/>
      <c r="HE488" s="454"/>
      <c r="HF488" s="454"/>
      <c r="HG488" s="454"/>
      <c r="HH488" s="454"/>
      <c r="HI488" s="454"/>
      <c r="HJ488" s="454"/>
      <c r="HK488" s="454"/>
      <c r="HL488" s="454"/>
      <c r="HM488" s="454"/>
      <c r="HN488" s="454"/>
      <c r="HO488" s="454"/>
      <c r="HP488" s="454"/>
      <c r="HQ488" s="454"/>
      <c r="HR488" s="454"/>
      <c r="HS488" s="454"/>
      <c r="HT488" s="454"/>
      <c r="HU488" s="454"/>
      <c r="HV488" s="454"/>
      <c r="HW488" s="454"/>
      <c r="HX488" s="454"/>
      <c r="HY488" s="454"/>
      <c r="HZ488" s="454"/>
      <c r="IA488" s="454"/>
      <c r="IB488" s="454"/>
      <c r="IC488" s="454"/>
      <c r="ID488" s="454"/>
      <c r="IE488" s="454"/>
      <c r="IF488" s="454"/>
      <c r="IG488" s="454"/>
      <c r="IH488" s="454"/>
      <c r="II488" s="454"/>
      <c r="IJ488" s="454"/>
      <c r="IK488" s="454"/>
      <c r="IL488" s="454"/>
      <c r="IM488" s="454"/>
      <c r="IN488" s="454"/>
      <c r="IO488" s="454"/>
      <c r="IP488" s="454"/>
      <c r="IQ488" s="454"/>
      <c r="IR488" s="454"/>
      <c r="IS488" s="454"/>
      <c r="IT488" s="454"/>
      <c r="IU488" s="454"/>
      <c r="IV488" s="454"/>
      <c r="IW488" s="454"/>
    </row>
    <row r="489" customFormat="false" ht="12.75" hidden="false" customHeight="false" outlineLevel="1" collapsed="false">
      <c r="A489" s="421"/>
      <c r="B489" s="461"/>
      <c r="C489" s="461"/>
      <c r="D489" s="461"/>
      <c r="E489" s="461"/>
      <c r="F489" s="461"/>
      <c r="G489" s="461"/>
      <c r="H489" s="461"/>
      <c r="I489" s="461"/>
      <c r="J489" s="461"/>
      <c r="K489" s="461"/>
      <c r="L489" s="461"/>
      <c r="M489" s="461"/>
      <c r="N489" s="461"/>
      <c r="O489" s="461"/>
      <c r="P489" s="461"/>
      <c r="Q489" s="461"/>
      <c r="R489" s="461"/>
      <c r="S489" s="461"/>
      <c r="T489" s="461"/>
      <c r="U489" s="461"/>
      <c r="V489" s="454"/>
      <c r="W489" s="454"/>
      <c r="X489" s="454"/>
      <c r="Y489" s="454"/>
      <c r="Z489" s="454"/>
      <c r="AA489" s="454"/>
      <c r="AB489" s="454"/>
      <c r="AC489" s="454"/>
      <c r="AD489" s="454"/>
      <c r="AE489" s="454"/>
      <c r="AF489" s="454"/>
      <c r="AG489" s="454"/>
      <c r="AH489" s="454"/>
      <c r="AI489" s="454"/>
      <c r="AJ489" s="454"/>
      <c r="AK489" s="454"/>
      <c r="AL489" s="454"/>
      <c r="AM489" s="454"/>
      <c r="AN489" s="454"/>
      <c r="AO489" s="454"/>
      <c r="AP489" s="454"/>
      <c r="AQ489" s="454"/>
      <c r="AR489" s="454"/>
      <c r="AS489" s="454"/>
      <c r="AT489" s="454"/>
      <c r="AU489" s="454"/>
      <c r="AV489" s="454"/>
      <c r="AW489" s="454"/>
      <c r="AX489" s="454"/>
      <c r="AY489" s="454"/>
      <c r="AZ489" s="454"/>
      <c r="BA489" s="454"/>
      <c r="BB489" s="454"/>
      <c r="BC489" s="454"/>
      <c r="BD489" s="454"/>
      <c r="BE489" s="454"/>
      <c r="BF489" s="454"/>
      <c r="BG489" s="454"/>
      <c r="BH489" s="454"/>
      <c r="BI489" s="454"/>
      <c r="BJ489" s="454"/>
      <c r="BK489" s="454"/>
      <c r="BL489" s="454"/>
      <c r="BM489" s="454"/>
      <c r="BN489" s="454"/>
      <c r="BO489" s="454"/>
      <c r="BP489" s="454"/>
      <c r="BQ489" s="454"/>
      <c r="BR489" s="454"/>
      <c r="BS489" s="454"/>
      <c r="BT489" s="454"/>
      <c r="BU489" s="454"/>
      <c r="BV489" s="454"/>
      <c r="BW489" s="454"/>
      <c r="BX489" s="454"/>
      <c r="BY489" s="454"/>
      <c r="BZ489" s="454"/>
      <c r="CA489" s="454"/>
      <c r="CB489" s="454"/>
      <c r="CC489" s="454"/>
      <c r="CD489" s="454"/>
      <c r="CE489" s="454"/>
      <c r="CF489" s="454"/>
      <c r="CG489" s="454"/>
      <c r="CH489" s="454"/>
      <c r="CI489" s="454"/>
      <c r="CJ489" s="454"/>
      <c r="CK489" s="454"/>
      <c r="CL489" s="454"/>
      <c r="CM489" s="454"/>
      <c r="CN489" s="454"/>
      <c r="CO489" s="454"/>
      <c r="CP489" s="454"/>
      <c r="CQ489" s="454"/>
      <c r="CR489" s="454"/>
      <c r="CS489" s="454"/>
      <c r="CT489" s="454"/>
      <c r="CU489" s="454"/>
      <c r="CV489" s="454"/>
      <c r="CW489" s="454"/>
      <c r="CX489" s="454"/>
      <c r="CY489" s="454"/>
      <c r="CZ489" s="454"/>
      <c r="DA489" s="454"/>
      <c r="DB489" s="454"/>
      <c r="DC489" s="454"/>
      <c r="DD489" s="454"/>
      <c r="DE489" s="454"/>
      <c r="DF489" s="454"/>
      <c r="DG489" s="454"/>
      <c r="DH489" s="454"/>
      <c r="DI489" s="454"/>
      <c r="DJ489" s="454"/>
      <c r="DK489" s="454"/>
      <c r="DL489" s="454"/>
      <c r="DM489" s="454"/>
      <c r="DN489" s="454"/>
      <c r="DO489" s="454"/>
      <c r="DP489" s="454"/>
      <c r="DQ489" s="454"/>
      <c r="DR489" s="454"/>
      <c r="DS489" s="454"/>
      <c r="DT489" s="454"/>
      <c r="DU489" s="454"/>
      <c r="DV489" s="454"/>
      <c r="DW489" s="454"/>
      <c r="DX489" s="454"/>
      <c r="DY489" s="454"/>
      <c r="DZ489" s="454"/>
      <c r="EA489" s="454"/>
      <c r="EB489" s="454"/>
      <c r="EC489" s="454"/>
      <c r="ED489" s="454"/>
      <c r="EE489" s="454"/>
      <c r="EF489" s="454"/>
      <c r="EG489" s="454"/>
      <c r="EH489" s="454"/>
      <c r="EI489" s="454"/>
      <c r="EJ489" s="454"/>
      <c r="EK489" s="454"/>
      <c r="EL489" s="454"/>
      <c r="EM489" s="454"/>
      <c r="EN489" s="454"/>
      <c r="EO489" s="454"/>
      <c r="EP489" s="454"/>
      <c r="EQ489" s="454"/>
      <c r="ER489" s="454"/>
      <c r="ES489" s="454"/>
      <c r="ET489" s="454"/>
      <c r="EU489" s="454"/>
      <c r="EV489" s="454"/>
      <c r="EW489" s="454"/>
      <c r="EX489" s="454"/>
      <c r="EY489" s="454"/>
      <c r="EZ489" s="454"/>
      <c r="FA489" s="454"/>
      <c r="FB489" s="454"/>
      <c r="FC489" s="454"/>
      <c r="FD489" s="454"/>
      <c r="FE489" s="454"/>
      <c r="FF489" s="454"/>
      <c r="FG489" s="454"/>
      <c r="FH489" s="454"/>
      <c r="FI489" s="454"/>
      <c r="FJ489" s="454"/>
      <c r="FK489" s="454"/>
      <c r="FL489" s="454"/>
      <c r="FM489" s="454"/>
      <c r="FN489" s="454"/>
      <c r="FO489" s="454"/>
      <c r="FP489" s="454"/>
      <c r="FQ489" s="454"/>
      <c r="FR489" s="454"/>
      <c r="FS489" s="454"/>
      <c r="FT489" s="454"/>
      <c r="FU489" s="454"/>
      <c r="FV489" s="454"/>
      <c r="FW489" s="454"/>
      <c r="FX489" s="454"/>
      <c r="FY489" s="454"/>
      <c r="FZ489" s="454"/>
      <c r="GA489" s="454"/>
      <c r="GB489" s="454"/>
      <c r="GC489" s="454"/>
      <c r="GD489" s="454"/>
      <c r="GE489" s="454"/>
      <c r="GF489" s="454"/>
      <c r="GG489" s="454"/>
      <c r="GH489" s="454"/>
      <c r="GI489" s="454"/>
      <c r="GJ489" s="454"/>
      <c r="GK489" s="454"/>
      <c r="GL489" s="454"/>
      <c r="GM489" s="454"/>
      <c r="GN489" s="454"/>
      <c r="GO489" s="454"/>
      <c r="GP489" s="454"/>
      <c r="GQ489" s="454"/>
      <c r="GR489" s="454"/>
      <c r="GS489" s="454"/>
      <c r="GT489" s="454"/>
      <c r="GU489" s="454"/>
      <c r="GV489" s="454"/>
      <c r="GW489" s="454"/>
      <c r="GX489" s="454"/>
      <c r="GY489" s="454"/>
      <c r="GZ489" s="454"/>
      <c r="HA489" s="454"/>
      <c r="HB489" s="454"/>
      <c r="HC489" s="454"/>
      <c r="HD489" s="454"/>
      <c r="HE489" s="454"/>
      <c r="HF489" s="454"/>
      <c r="HG489" s="454"/>
      <c r="HH489" s="454"/>
      <c r="HI489" s="454"/>
      <c r="HJ489" s="454"/>
      <c r="HK489" s="454"/>
      <c r="HL489" s="454"/>
      <c r="HM489" s="454"/>
      <c r="HN489" s="454"/>
      <c r="HO489" s="454"/>
      <c r="HP489" s="454"/>
      <c r="HQ489" s="454"/>
      <c r="HR489" s="454"/>
      <c r="HS489" s="454"/>
      <c r="HT489" s="454"/>
      <c r="HU489" s="454"/>
      <c r="HV489" s="454"/>
      <c r="HW489" s="454"/>
      <c r="HX489" s="454"/>
      <c r="HY489" s="454"/>
      <c r="HZ489" s="454"/>
      <c r="IA489" s="454"/>
      <c r="IB489" s="454"/>
      <c r="IC489" s="454"/>
      <c r="ID489" s="454"/>
      <c r="IE489" s="454"/>
      <c r="IF489" s="454"/>
      <c r="IG489" s="454"/>
      <c r="IH489" s="454"/>
      <c r="II489" s="454"/>
      <c r="IJ489" s="454"/>
      <c r="IK489" s="454"/>
      <c r="IL489" s="454"/>
      <c r="IM489" s="454"/>
      <c r="IN489" s="454"/>
      <c r="IO489" s="454"/>
      <c r="IP489" s="454"/>
      <c r="IQ489" s="454"/>
      <c r="IR489" s="454"/>
      <c r="IS489" s="454"/>
      <c r="IT489" s="454"/>
      <c r="IU489" s="454"/>
      <c r="IV489" s="454"/>
      <c r="IW489" s="454"/>
    </row>
    <row r="490" customFormat="false" ht="12.75" hidden="false" customHeight="false" outlineLevel="1" collapsed="false">
      <c r="A490" s="462"/>
      <c r="B490" s="461"/>
      <c r="C490" s="461"/>
      <c r="D490" s="461"/>
      <c r="E490" s="461"/>
      <c r="F490" s="461"/>
      <c r="G490" s="461"/>
      <c r="H490" s="461"/>
      <c r="I490" s="461"/>
      <c r="J490" s="461"/>
      <c r="K490" s="461"/>
      <c r="L490" s="461"/>
      <c r="M490" s="461"/>
      <c r="N490" s="461"/>
      <c r="O490" s="461"/>
      <c r="P490" s="461"/>
      <c r="Q490" s="461"/>
      <c r="R490" s="461"/>
      <c r="S490" s="461"/>
      <c r="T490" s="461"/>
      <c r="U490" s="461"/>
      <c r="V490" s="454"/>
      <c r="W490" s="454"/>
      <c r="X490" s="454"/>
      <c r="Y490" s="454"/>
      <c r="Z490" s="454"/>
      <c r="AA490" s="454"/>
      <c r="AB490" s="454"/>
      <c r="AC490" s="454"/>
      <c r="AD490" s="454"/>
      <c r="AE490" s="454"/>
      <c r="AF490" s="454"/>
      <c r="AG490" s="454"/>
      <c r="AH490" s="454"/>
      <c r="AI490" s="454"/>
      <c r="AJ490" s="454"/>
      <c r="AK490" s="454"/>
      <c r="AL490" s="454"/>
      <c r="AM490" s="454"/>
      <c r="AN490" s="454"/>
      <c r="AO490" s="454"/>
      <c r="AP490" s="454"/>
      <c r="AQ490" s="454"/>
      <c r="AR490" s="454"/>
      <c r="AS490" s="454"/>
      <c r="AT490" s="454"/>
      <c r="AU490" s="454"/>
      <c r="AV490" s="454"/>
      <c r="AW490" s="454"/>
      <c r="AX490" s="454"/>
      <c r="AY490" s="454"/>
      <c r="AZ490" s="454"/>
      <c r="BA490" s="454"/>
      <c r="BB490" s="454"/>
      <c r="BC490" s="454"/>
      <c r="BD490" s="454"/>
      <c r="BE490" s="454"/>
      <c r="BF490" s="454"/>
      <c r="BG490" s="454"/>
      <c r="BH490" s="454"/>
      <c r="BI490" s="454"/>
      <c r="BJ490" s="454"/>
      <c r="BK490" s="454"/>
      <c r="BL490" s="454"/>
      <c r="BM490" s="454"/>
      <c r="BN490" s="454"/>
      <c r="BO490" s="454"/>
      <c r="BP490" s="454"/>
      <c r="BQ490" s="454"/>
      <c r="BR490" s="454"/>
      <c r="BS490" s="454"/>
      <c r="BT490" s="454"/>
      <c r="BU490" s="454"/>
      <c r="BV490" s="454"/>
      <c r="BW490" s="454"/>
      <c r="BX490" s="454"/>
      <c r="BY490" s="454"/>
      <c r="BZ490" s="454"/>
      <c r="CA490" s="454"/>
      <c r="CB490" s="454"/>
      <c r="CC490" s="454"/>
      <c r="CD490" s="454"/>
      <c r="CE490" s="454"/>
      <c r="CF490" s="454"/>
      <c r="CG490" s="454"/>
      <c r="CH490" s="454"/>
      <c r="CI490" s="454"/>
      <c r="CJ490" s="454"/>
      <c r="CK490" s="454"/>
      <c r="CL490" s="454"/>
      <c r="CM490" s="454"/>
      <c r="CN490" s="454"/>
      <c r="CO490" s="454"/>
      <c r="CP490" s="454"/>
      <c r="CQ490" s="454"/>
      <c r="CR490" s="454"/>
      <c r="CS490" s="454"/>
      <c r="CT490" s="454"/>
      <c r="CU490" s="454"/>
      <c r="CV490" s="454"/>
      <c r="CW490" s="454"/>
      <c r="CX490" s="454"/>
      <c r="CY490" s="454"/>
      <c r="CZ490" s="454"/>
      <c r="DA490" s="454"/>
      <c r="DB490" s="454"/>
      <c r="DC490" s="454"/>
      <c r="DD490" s="454"/>
      <c r="DE490" s="454"/>
      <c r="DF490" s="454"/>
      <c r="DG490" s="454"/>
      <c r="DH490" s="454"/>
      <c r="DI490" s="454"/>
      <c r="DJ490" s="454"/>
      <c r="DK490" s="454"/>
      <c r="DL490" s="454"/>
      <c r="DM490" s="454"/>
      <c r="DN490" s="454"/>
      <c r="DO490" s="454"/>
      <c r="DP490" s="454"/>
      <c r="DQ490" s="454"/>
      <c r="DR490" s="454"/>
      <c r="DS490" s="454"/>
      <c r="DT490" s="454"/>
      <c r="DU490" s="454"/>
      <c r="DV490" s="454"/>
      <c r="DW490" s="454"/>
      <c r="DX490" s="454"/>
      <c r="DY490" s="454"/>
      <c r="DZ490" s="454"/>
      <c r="EA490" s="454"/>
      <c r="EB490" s="454"/>
      <c r="EC490" s="454"/>
      <c r="ED490" s="454"/>
      <c r="EE490" s="454"/>
      <c r="EF490" s="454"/>
      <c r="EG490" s="454"/>
      <c r="EH490" s="454"/>
      <c r="EI490" s="454"/>
      <c r="EJ490" s="454"/>
      <c r="EK490" s="454"/>
      <c r="EL490" s="454"/>
      <c r="EM490" s="454"/>
      <c r="EN490" s="454"/>
      <c r="EO490" s="454"/>
      <c r="EP490" s="454"/>
      <c r="EQ490" s="454"/>
      <c r="ER490" s="454"/>
      <c r="ES490" s="454"/>
      <c r="ET490" s="454"/>
      <c r="EU490" s="454"/>
      <c r="EV490" s="454"/>
      <c r="EW490" s="454"/>
      <c r="EX490" s="454"/>
      <c r="EY490" s="454"/>
      <c r="EZ490" s="454"/>
      <c r="FA490" s="454"/>
      <c r="FB490" s="454"/>
      <c r="FC490" s="454"/>
      <c r="FD490" s="454"/>
      <c r="FE490" s="454"/>
      <c r="FF490" s="454"/>
      <c r="FG490" s="454"/>
      <c r="FH490" s="454"/>
      <c r="FI490" s="454"/>
      <c r="FJ490" s="454"/>
      <c r="FK490" s="454"/>
      <c r="FL490" s="454"/>
      <c r="FM490" s="454"/>
      <c r="FN490" s="454"/>
      <c r="FO490" s="454"/>
      <c r="FP490" s="454"/>
      <c r="FQ490" s="454"/>
      <c r="FR490" s="454"/>
      <c r="FS490" s="454"/>
      <c r="FT490" s="454"/>
      <c r="FU490" s="454"/>
      <c r="FV490" s="454"/>
      <c r="FW490" s="454"/>
      <c r="FX490" s="454"/>
      <c r="FY490" s="454"/>
      <c r="FZ490" s="454"/>
      <c r="GA490" s="454"/>
      <c r="GB490" s="454"/>
      <c r="GC490" s="454"/>
      <c r="GD490" s="454"/>
      <c r="GE490" s="454"/>
      <c r="GF490" s="454"/>
      <c r="GG490" s="454"/>
      <c r="GH490" s="454"/>
      <c r="GI490" s="454"/>
      <c r="GJ490" s="454"/>
      <c r="GK490" s="454"/>
      <c r="GL490" s="454"/>
      <c r="GM490" s="454"/>
      <c r="GN490" s="454"/>
      <c r="GO490" s="454"/>
      <c r="GP490" s="454"/>
      <c r="GQ490" s="454"/>
      <c r="GR490" s="454"/>
      <c r="GS490" s="454"/>
      <c r="GT490" s="454"/>
      <c r="GU490" s="454"/>
      <c r="GV490" s="454"/>
      <c r="GW490" s="454"/>
      <c r="GX490" s="454"/>
      <c r="GY490" s="454"/>
      <c r="GZ490" s="454"/>
      <c r="HA490" s="454"/>
      <c r="HB490" s="454"/>
      <c r="HC490" s="454"/>
      <c r="HD490" s="454"/>
      <c r="HE490" s="454"/>
      <c r="HF490" s="454"/>
      <c r="HG490" s="454"/>
      <c r="HH490" s="454"/>
      <c r="HI490" s="454"/>
      <c r="HJ490" s="454"/>
      <c r="HK490" s="454"/>
      <c r="HL490" s="454"/>
      <c r="HM490" s="454"/>
      <c r="HN490" s="454"/>
      <c r="HO490" s="454"/>
      <c r="HP490" s="454"/>
      <c r="HQ490" s="454"/>
      <c r="HR490" s="454"/>
      <c r="HS490" s="454"/>
      <c r="HT490" s="454"/>
      <c r="HU490" s="454"/>
      <c r="HV490" s="454"/>
      <c r="HW490" s="454"/>
      <c r="HX490" s="454"/>
      <c r="HY490" s="454"/>
      <c r="HZ490" s="454"/>
      <c r="IA490" s="454"/>
      <c r="IB490" s="454"/>
      <c r="IC490" s="454"/>
      <c r="ID490" s="454"/>
      <c r="IE490" s="454"/>
      <c r="IF490" s="454"/>
      <c r="IG490" s="454"/>
      <c r="IH490" s="454"/>
      <c r="II490" s="454"/>
      <c r="IJ490" s="454"/>
      <c r="IK490" s="454"/>
      <c r="IL490" s="454"/>
      <c r="IM490" s="454"/>
      <c r="IN490" s="454"/>
      <c r="IO490" s="454"/>
      <c r="IP490" s="454"/>
      <c r="IQ490" s="454"/>
      <c r="IR490" s="454"/>
      <c r="IS490" s="454"/>
      <c r="IT490" s="454"/>
      <c r="IU490" s="454"/>
      <c r="IV490" s="454"/>
      <c r="IW490" s="454"/>
    </row>
    <row r="491" customFormat="false" ht="12.75" hidden="false" customHeight="false" outlineLevel="1" collapsed="false">
      <c r="A491" s="462"/>
      <c r="B491" s="461"/>
      <c r="C491" s="461"/>
      <c r="D491" s="461"/>
      <c r="E491" s="461"/>
      <c r="F491" s="461"/>
      <c r="G491" s="461"/>
      <c r="H491" s="461"/>
      <c r="I491" s="461"/>
      <c r="J491" s="461"/>
      <c r="K491" s="461"/>
      <c r="L491" s="461"/>
      <c r="M491" s="461"/>
      <c r="N491" s="461"/>
      <c r="O491" s="461"/>
      <c r="P491" s="461"/>
      <c r="Q491" s="461"/>
      <c r="R491" s="461"/>
      <c r="S491" s="461"/>
      <c r="T491" s="461"/>
      <c r="U491" s="461"/>
      <c r="V491" s="454"/>
      <c r="W491" s="454"/>
      <c r="X491" s="454"/>
      <c r="Y491" s="454"/>
      <c r="Z491" s="454"/>
      <c r="AA491" s="454"/>
      <c r="AB491" s="454"/>
      <c r="AC491" s="454"/>
      <c r="AD491" s="454"/>
      <c r="AE491" s="454"/>
      <c r="AF491" s="454"/>
      <c r="AG491" s="454"/>
      <c r="AH491" s="454"/>
      <c r="AI491" s="454"/>
      <c r="AJ491" s="454"/>
      <c r="AK491" s="454"/>
      <c r="AL491" s="454"/>
      <c r="AM491" s="454"/>
      <c r="AN491" s="454"/>
      <c r="AO491" s="454"/>
      <c r="AP491" s="454"/>
      <c r="AQ491" s="454"/>
      <c r="AR491" s="454"/>
      <c r="AS491" s="454"/>
      <c r="AT491" s="454"/>
      <c r="AU491" s="454"/>
      <c r="AV491" s="454"/>
      <c r="AW491" s="454"/>
      <c r="AX491" s="454"/>
      <c r="AY491" s="454"/>
      <c r="AZ491" s="454"/>
      <c r="BA491" s="454"/>
      <c r="BB491" s="454"/>
      <c r="BC491" s="454"/>
      <c r="BD491" s="454"/>
      <c r="BE491" s="454"/>
      <c r="BF491" s="454"/>
      <c r="BG491" s="454"/>
      <c r="BH491" s="454"/>
      <c r="BI491" s="454"/>
      <c r="BJ491" s="454"/>
      <c r="BK491" s="454"/>
      <c r="BL491" s="454"/>
      <c r="BM491" s="454"/>
      <c r="BN491" s="454"/>
      <c r="BO491" s="454"/>
      <c r="BP491" s="454"/>
      <c r="BQ491" s="454"/>
      <c r="BR491" s="454"/>
      <c r="BS491" s="454"/>
      <c r="BT491" s="454"/>
      <c r="BU491" s="454"/>
      <c r="BV491" s="454"/>
      <c r="BW491" s="454"/>
      <c r="BX491" s="454"/>
      <c r="BY491" s="454"/>
      <c r="BZ491" s="454"/>
      <c r="CA491" s="454"/>
      <c r="CB491" s="454"/>
      <c r="CC491" s="454"/>
      <c r="CD491" s="454"/>
      <c r="CE491" s="454"/>
      <c r="CF491" s="454"/>
      <c r="CG491" s="454"/>
      <c r="CH491" s="454"/>
      <c r="CI491" s="454"/>
      <c r="CJ491" s="454"/>
      <c r="CK491" s="454"/>
      <c r="CL491" s="454"/>
      <c r="CM491" s="454"/>
      <c r="CN491" s="454"/>
      <c r="CO491" s="454"/>
      <c r="CP491" s="454"/>
      <c r="CQ491" s="454"/>
      <c r="CR491" s="454"/>
      <c r="CS491" s="454"/>
      <c r="CT491" s="454"/>
      <c r="CU491" s="454"/>
      <c r="CV491" s="454"/>
      <c r="CW491" s="454"/>
      <c r="CX491" s="454"/>
      <c r="CY491" s="454"/>
      <c r="CZ491" s="454"/>
      <c r="DA491" s="454"/>
      <c r="DB491" s="454"/>
      <c r="DC491" s="454"/>
      <c r="DD491" s="454"/>
      <c r="DE491" s="454"/>
      <c r="DF491" s="454"/>
      <c r="DG491" s="454"/>
      <c r="DH491" s="454"/>
      <c r="DI491" s="454"/>
      <c r="DJ491" s="454"/>
      <c r="DK491" s="454"/>
      <c r="DL491" s="454"/>
      <c r="DM491" s="454"/>
      <c r="DN491" s="454"/>
      <c r="DO491" s="454"/>
      <c r="DP491" s="454"/>
      <c r="DQ491" s="454"/>
      <c r="DR491" s="454"/>
      <c r="DS491" s="454"/>
      <c r="DT491" s="454"/>
      <c r="DU491" s="454"/>
      <c r="DV491" s="454"/>
      <c r="DW491" s="454"/>
      <c r="DX491" s="454"/>
      <c r="DY491" s="454"/>
      <c r="DZ491" s="454"/>
      <c r="EA491" s="454"/>
      <c r="EB491" s="454"/>
      <c r="EC491" s="454"/>
      <c r="ED491" s="454"/>
      <c r="EE491" s="454"/>
      <c r="EF491" s="454"/>
      <c r="EG491" s="454"/>
      <c r="EH491" s="454"/>
      <c r="EI491" s="454"/>
      <c r="EJ491" s="454"/>
      <c r="EK491" s="454"/>
      <c r="EL491" s="454"/>
      <c r="EM491" s="454"/>
      <c r="EN491" s="454"/>
      <c r="EO491" s="454"/>
      <c r="EP491" s="454"/>
      <c r="EQ491" s="454"/>
      <c r="ER491" s="454"/>
      <c r="ES491" s="454"/>
      <c r="ET491" s="454"/>
      <c r="EU491" s="454"/>
      <c r="EV491" s="454"/>
      <c r="EW491" s="454"/>
      <c r="EX491" s="454"/>
      <c r="EY491" s="454"/>
      <c r="EZ491" s="454"/>
      <c r="FA491" s="454"/>
      <c r="FB491" s="454"/>
      <c r="FC491" s="454"/>
      <c r="FD491" s="454"/>
      <c r="FE491" s="454"/>
      <c r="FF491" s="454"/>
      <c r="FG491" s="454"/>
      <c r="FH491" s="454"/>
      <c r="FI491" s="454"/>
      <c r="FJ491" s="454"/>
      <c r="FK491" s="454"/>
      <c r="FL491" s="454"/>
      <c r="FM491" s="454"/>
      <c r="FN491" s="454"/>
      <c r="FO491" s="454"/>
      <c r="FP491" s="454"/>
      <c r="FQ491" s="454"/>
      <c r="FR491" s="454"/>
      <c r="FS491" s="454"/>
      <c r="FT491" s="454"/>
      <c r="FU491" s="454"/>
      <c r="FV491" s="454"/>
      <c r="FW491" s="454"/>
      <c r="FX491" s="454"/>
      <c r="FY491" s="454"/>
      <c r="FZ491" s="454"/>
      <c r="GA491" s="454"/>
      <c r="GB491" s="454"/>
      <c r="GC491" s="454"/>
      <c r="GD491" s="454"/>
      <c r="GE491" s="454"/>
      <c r="GF491" s="454"/>
      <c r="GG491" s="454"/>
      <c r="GH491" s="454"/>
      <c r="GI491" s="454"/>
      <c r="GJ491" s="454"/>
      <c r="GK491" s="454"/>
      <c r="GL491" s="454"/>
      <c r="GM491" s="454"/>
      <c r="GN491" s="454"/>
      <c r="GO491" s="454"/>
      <c r="GP491" s="454"/>
      <c r="GQ491" s="454"/>
      <c r="GR491" s="454"/>
      <c r="GS491" s="454"/>
      <c r="GT491" s="454"/>
      <c r="GU491" s="454"/>
      <c r="GV491" s="454"/>
      <c r="GW491" s="454"/>
      <c r="GX491" s="454"/>
      <c r="GY491" s="454"/>
      <c r="GZ491" s="454"/>
      <c r="HA491" s="454"/>
      <c r="HB491" s="454"/>
      <c r="HC491" s="454"/>
      <c r="HD491" s="454"/>
      <c r="HE491" s="454"/>
      <c r="HF491" s="454"/>
      <c r="HG491" s="454"/>
      <c r="HH491" s="454"/>
      <c r="HI491" s="454"/>
      <c r="HJ491" s="454"/>
      <c r="HK491" s="454"/>
      <c r="HL491" s="454"/>
      <c r="HM491" s="454"/>
      <c r="HN491" s="454"/>
      <c r="HO491" s="454"/>
      <c r="HP491" s="454"/>
      <c r="HQ491" s="454"/>
      <c r="HR491" s="454"/>
      <c r="HS491" s="454"/>
      <c r="HT491" s="454"/>
      <c r="HU491" s="454"/>
      <c r="HV491" s="454"/>
      <c r="HW491" s="454"/>
      <c r="HX491" s="454"/>
      <c r="HY491" s="454"/>
      <c r="HZ491" s="454"/>
      <c r="IA491" s="454"/>
      <c r="IB491" s="454"/>
      <c r="IC491" s="454"/>
      <c r="ID491" s="454"/>
      <c r="IE491" s="454"/>
      <c r="IF491" s="454"/>
      <c r="IG491" s="454"/>
      <c r="IH491" s="454"/>
      <c r="II491" s="454"/>
      <c r="IJ491" s="454"/>
      <c r="IK491" s="454"/>
      <c r="IL491" s="454"/>
      <c r="IM491" s="454"/>
      <c r="IN491" s="454"/>
      <c r="IO491" s="454"/>
      <c r="IP491" s="454"/>
      <c r="IQ491" s="454"/>
      <c r="IR491" s="454"/>
      <c r="IS491" s="454"/>
      <c r="IT491" s="454"/>
      <c r="IU491" s="454"/>
      <c r="IV491" s="454"/>
      <c r="IW491" s="454"/>
    </row>
    <row r="492" customFormat="false" ht="12.75" hidden="false" customHeight="false" outlineLevel="1" collapsed="false">
      <c r="A492" s="462"/>
      <c r="B492" s="461"/>
      <c r="C492" s="461"/>
      <c r="D492" s="461"/>
      <c r="E492" s="461"/>
      <c r="F492" s="461"/>
      <c r="G492" s="461"/>
      <c r="H492" s="461"/>
      <c r="I492" s="461"/>
      <c r="J492" s="461"/>
      <c r="K492" s="461"/>
      <c r="L492" s="461"/>
      <c r="M492" s="461"/>
      <c r="N492" s="461"/>
      <c r="O492" s="461"/>
      <c r="P492" s="461"/>
      <c r="Q492" s="461"/>
      <c r="R492" s="461"/>
      <c r="S492" s="461"/>
      <c r="T492" s="461"/>
      <c r="U492" s="461"/>
      <c r="V492" s="454"/>
      <c r="W492" s="454"/>
      <c r="X492" s="454"/>
      <c r="Y492" s="454"/>
      <c r="Z492" s="454"/>
      <c r="AA492" s="454"/>
      <c r="AB492" s="454"/>
      <c r="AC492" s="454"/>
      <c r="AD492" s="454"/>
      <c r="AE492" s="454"/>
      <c r="AF492" s="454"/>
      <c r="AG492" s="454"/>
      <c r="AH492" s="454"/>
      <c r="AI492" s="454"/>
      <c r="AJ492" s="454"/>
      <c r="AK492" s="454"/>
      <c r="AL492" s="454"/>
      <c r="AM492" s="454"/>
      <c r="AN492" s="454"/>
      <c r="AO492" s="454"/>
      <c r="AP492" s="454"/>
      <c r="AQ492" s="454"/>
      <c r="AR492" s="454"/>
      <c r="AS492" s="454"/>
      <c r="AT492" s="454"/>
      <c r="AU492" s="454"/>
      <c r="AV492" s="454"/>
      <c r="AW492" s="454"/>
      <c r="AX492" s="454"/>
      <c r="AY492" s="454"/>
      <c r="AZ492" s="454"/>
      <c r="BA492" s="454"/>
      <c r="BB492" s="454"/>
      <c r="BC492" s="454"/>
      <c r="BD492" s="454"/>
      <c r="BE492" s="454"/>
      <c r="BF492" s="454"/>
      <c r="BG492" s="454"/>
      <c r="BH492" s="454"/>
      <c r="BI492" s="454"/>
      <c r="BJ492" s="454"/>
      <c r="BK492" s="454"/>
      <c r="BL492" s="454"/>
      <c r="BM492" s="454"/>
      <c r="BN492" s="454"/>
      <c r="BO492" s="454"/>
      <c r="BP492" s="454"/>
      <c r="BQ492" s="454"/>
      <c r="BR492" s="454"/>
      <c r="BS492" s="454"/>
      <c r="BT492" s="454"/>
      <c r="BU492" s="454"/>
      <c r="BV492" s="454"/>
      <c r="BW492" s="454"/>
      <c r="BX492" s="454"/>
      <c r="BY492" s="454"/>
      <c r="BZ492" s="454"/>
      <c r="CA492" s="454"/>
      <c r="CB492" s="454"/>
      <c r="CC492" s="454"/>
      <c r="CD492" s="454"/>
      <c r="CE492" s="454"/>
      <c r="CF492" s="454"/>
      <c r="CG492" s="454"/>
      <c r="CH492" s="454"/>
      <c r="CI492" s="454"/>
      <c r="CJ492" s="454"/>
      <c r="CK492" s="454"/>
      <c r="CL492" s="454"/>
      <c r="CM492" s="454"/>
      <c r="CN492" s="454"/>
      <c r="CO492" s="454"/>
      <c r="CP492" s="454"/>
      <c r="CQ492" s="454"/>
      <c r="CR492" s="454"/>
      <c r="CS492" s="454"/>
      <c r="CT492" s="454"/>
      <c r="CU492" s="454"/>
      <c r="CV492" s="454"/>
      <c r="CW492" s="454"/>
      <c r="CX492" s="454"/>
      <c r="CY492" s="454"/>
      <c r="CZ492" s="454"/>
      <c r="DA492" s="454"/>
      <c r="DB492" s="454"/>
      <c r="DC492" s="454"/>
      <c r="DD492" s="454"/>
      <c r="DE492" s="454"/>
      <c r="DF492" s="454"/>
      <c r="DG492" s="454"/>
      <c r="DH492" s="454"/>
      <c r="DI492" s="454"/>
      <c r="DJ492" s="454"/>
      <c r="DK492" s="454"/>
      <c r="DL492" s="454"/>
      <c r="DM492" s="454"/>
      <c r="DN492" s="454"/>
      <c r="DO492" s="454"/>
      <c r="DP492" s="454"/>
      <c r="DQ492" s="454"/>
      <c r="DR492" s="454"/>
      <c r="DS492" s="454"/>
      <c r="DT492" s="454"/>
      <c r="DU492" s="454"/>
      <c r="DV492" s="454"/>
      <c r="DW492" s="454"/>
      <c r="DX492" s="454"/>
      <c r="DY492" s="454"/>
      <c r="DZ492" s="454"/>
      <c r="EA492" s="454"/>
      <c r="EB492" s="454"/>
      <c r="EC492" s="454"/>
      <c r="ED492" s="454"/>
      <c r="EE492" s="454"/>
      <c r="EF492" s="454"/>
      <c r="EG492" s="454"/>
      <c r="EH492" s="454"/>
      <c r="EI492" s="454"/>
      <c r="EJ492" s="454"/>
      <c r="EK492" s="454"/>
      <c r="EL492" s="454"/>
      <c r="EM492" s="454"/>
      <c r="EN492" s="454"/>
      <c r="EO492" s="454"/>
      <c r="EP492" s="454"/>
      <c r="EQ492" s="454"/>
      <c r="ER492" s="454"/>
      <c r="ES492" s="454"/>
      <c r="ET492" s="454"/>
      <c r="EU492" s="454"/>
      <c r="EV492" s="454"/>
      <c r="EW492" s="454"/>
      <c r="EX492" s="454"/>
      <c r="EY492" s="454"/>
      <c r="EZ492" s="454"/>
      <c r="FA492" s="454"/>
      <c r="FB492" s="454"/>
      <c r="FC492" s="454"/>
      <c r="FD492" s="454"/>
      <c r="FE492" s="454"/>
      <c r="FF492" s="454"/>
      <c r="FG492" s="454"/>
      <c r="FH492" s="454"/>
      <c r="FI492" s="454"/>
      <c r="FJ492" s="454"/>
      <c r="FK492" s="454"/>
      <c r="FL492" s="454"/>
      <c r="FM492" s="454"/>
      <c r="FN492" s="454"/>
      <c r="FO492" s="454"/>
      <c r="FP492" s="454"/>
      <c r="FQ492" s="454"/>
      <c r="FR492" s="454"/>
      <c r="FS492" s="454"/>
      <c r="FT492" s="454"/>
      <c r="FU492" s="454"/>
      <c r="FV492" s="454"/>
      <c r="FW492" s="454"/>
      <c r="FX492" s="454"/>
      <c r="FY492" s="454"/>
      <c r="FZ492" s="454"/>
      <c r="GA492" s="454"/>
      <c r="GB492" s="454"/>
      <c r="GC492" s="454"/>
      <c r="GD492" s="454"/>
      <c r="GE492" s="454"/>
      <c r="GF492" s="454"/>
      <c r="GG492" s="454"/>
      <c r="GH492" s="454"/>
      <c r="GI492" s="454"/>
      <c r="GJ492" s="454"/>
      <c r="GK492" s="454"/>
      <c r="GL492" s="454"/>
      <c r="GM492" s="454"/>
      <c r="GN492" s="454"/>
      <c r="GO492" s="454"/>
      <c r="GP492" s="454"/>
      <c r="GQ492" s="454"/>
      <c r="GR492" s="454"/>
      <c r="GS492" s="454"/>
      <c r="GT492" s="454"/>
      <c r="GU492" s="454"/>
      <c r="GV492" s="454"/>
      <c r="GW492" s="454"/>
      <c r="GX492" s="454"/>
      <c r="GY492" s="454"/>
      <c r="GZ492" s="454"/>
      <c r="HA492" s="454"/>
      <c r="HB492" s="454"/>
      <c r="HC492" s="454"/>
      <c r="HD492" s="454"/>
      <c r="HE492" s="454"/>
      <c r="HF492" s="454"/>
      <c r="HG492" s="454"/>
      <c r="HH492" s="454"/>
      <c r="HI492" s="454"/>
      <c r="HJ492" s="454"/>
      <c r="HK492" s="454"/>
      <c r="HL492" s="454"/>
      <c r="HM492" s="454"/>
      <c r="HN492" s="454"/>
      <c r="HO492" s="454"/>
      <c r="HP492" s="454"/>
      <c r="HQ492" s="454"/>
      <c r="HR492" s="454"/>
      <c r="HS492" s="454"/>
      <c r="HT492" s="454"/>
      <c r="HU492" s="454"/>
      <c r="HV492" s="454"/>
      <c r="HW492" s="454"/>
      <c r="HX492" s="454"/>
      <c r="HY492" s="454"/>
      <c r="HZ492" s="454"/>
      <c r="IA492" s="454"/>
      <c r="IB492" s="454"/>
      <c r="IC492" s="454"/>
      <c r="ID492" s="454"/>
      <c r="IE492" s="454"/>
      <c r="IF492" s="454"/>
      <c r="IG492" s="454"/>
      <c r="IH492" s="454"/>
      <c r="II492" s="454"/>
      <c r="IJ492" s="454"/>
      <c r="IK492" s="454"/>
      <c r="IL492" s="454"/>
      <c r="IM492" s="454"/>
      <c r="IN492" s="454"/>
      <c r="IO492" s="454"/>
      <c r="IP492" s="454"/>
      <c r="IQ492" s="454"/>
      <c r="IR492" s="454"/>
      <c r="IS492" s="454"/>
      <c r="IT492" s="454"/>
      <c r="IU492" s="454"/>
      <c r="IV492" s="454"/>
      <c r="IW492" s="454"/>
    </row>
    <row r="493" customFormat="false" ht="12.75" hidden="false" customHeight="false" outlineLevel="1" collapsed="false">
      <c r="A493" s="462"/>
      <c r="B493" s="461"/>
      <c r="C493" s="461"/>
      <c r="D493" s="461"/>
      <c r="E493" s="461"/>
      <c r="F493" s="461"/>
      <c r="G493" s="461"/>
      <c r="H493" s="461"/>
      <c r="I493" s="461"/>
      <c r="J493" s="461"/>
      <c r="K493" s="461"/>
      <c r="L493" s="461"/>
      <c r="M493" s="461"/>
      <c r="N493" s="461"/>
      <c r="O493" s="461"/>
      <c r="P493" s="461"/>
      <c r="Q493" s="461"/>
      <c r="R493" s="461"/>
      <c r="S493" s="461"/>
      <c r="T493" s="461"/>
      <c r="U493" s="461"/>
      <c r="V493" s="454"/>
      <c r="W493" s="454"/>
      <c r="X493" s="454"/>
      <c r="Y493" s="454"/>
      <c r="Z493" s="454"/>
      <c r="AA493" s="454"/>
      <c r="AB493" s="454"/>
      <c r="AC493" s="454"/>
      <c r="AD493" s="454"/>
      <c r="AE493" s="454"/>
      <c r="AF493" s="454"/>
      <c r="AG493" s="454"/>
      <c r="AH493" s="454"/>
      <c r="AI493" s="454"/>
      <c r="AJ493" s="454"/>
      <c r="AK493" s="454"/>
      <c r="AL493" s="454"/>
      <c r="AM493" s="454"/>
      <c r="AN493" s="454"/>
      <c r="AO493" s="454"/>
      <c r="AP493" s="454"/>
      <c r="AQ493" s="454"/>
      <c r="AR493" s="454"/>
      <c r="AS493" s="454"/>
      <c r="AT493" s="454"/>
      <c r="AU493" s="454"/>
      <c r="AV493" s="454"/>
      <c r="AW493" s="454"/>
      <c r="AX493" s="454"/>
      <c r="AY493" s="454"/>
      <c r="AZ493" s="454"/>
      <c r="BA493" s="454"/>
      <c r="BB493" s="454"/>
      <c r="BC493" s="454"/>
      <c r="BD493" s="454"/>
      <c r="BE493" s="454"/>
      <c r="BF493" s="454"/>
      <c r="BG493" s="454"/>
      <c r="BH493" s="454"/>
      <c r="BI493" s="454"/>
      <c r="BJ493" s="454"/>
      <c r="BK493" s="454"/>
      <c r="BL493" s="454"/>
      <c r="BM493" s="454"/>
      <c r="BN493" s="454"/>
      <c r="BO493" s="454"/>
      <c r="BP493" s="454"/>
      <c r="BQ493" s="454"/>
      <c r="BR493" s="454"/>
      <c r="BS493" s="454"/>
      <c r="BT493" s="454"/>
      <c r="BU493" s="454"/>
      <c r="BV493" s="454"/>
      <c r="BW493" s="454"/>
      <c r="BX493" s="454"/>
      <c r="BY493" s="454"/>
      <c r="BZ493" s="454"/>
      <c r="CA493" s="454"/>
      <c r="CB493" s="454"/>
      <c r="CC493" s="454"/>
      <c r="CD493" s="454"/>
      <c r="CE493" s="454"/>
      <c r="CF493" s="454"/>
      <c r="CG493" s="454"/>
      <c r="CH493" s="454"/>
      <c r="CI493" s="454"/>
      <c r="CJ493" s="454"/>
      <c r="CK493" s="454"/>
      <c r="CL493" s="454"/>
      <c r="CM493" s="454"/>
      <c r="CN493" s="454"/>
      <c r="CO493" s="454"/>
      <c r="CP493" s="454"/>
      <c r="CQ493" s="454"/>
      <c r="CR493" s="454"/>
      <c r="CS493" s="454"/>
      <c r="CT493" s="454"/>
      <c r="CU493" s="454"/>
      <c r="CV493" s="454"/>
      <c r="CW493" s="454"/>
      <c r="CX493" s="454"/>
      <c r="CY493" s="454"/>
      <c r="CZ493" s="454"/>
      <c r="DA493" s="454"/>
      <c r="DB493" s="454"/>
      <c r="DC493" s="454"/>
      <c r="DD493" s="454"/>
      <c r="DE493" s="454"/>
      <c r="DF493" s="454"/>
      <c r="DG493" s="454"/>
      <c r="DH493" s="454"/>
      <c r="DI493" s="454"/>
      <c r="DJ493" s="454"/>
      <c r="DK493" s="454"/>
      <c r="DL493" s="454"/>
      <c r="DM493" s="454"/>
      <c r="DN493" s="454"/>
      <c r="DO493" s="454"/>
      <c r="DP493" s="454"/>
      <c r="DQ493" s="454"/>
      <c r="DR493" s="454"/>
      <c r="DS493" s="454"/>
      <c r="DT493" s="454"/>
      <c r="DU493" s="454"/>
      <c r="DV493" s="454"/>
      <c r="DW493" s="454"/>
      <c r="DX493" s="454"/>
      <c r="DY493" s="454"/>
      <c r="DZ493" s="454"/>
      <c r="EA493" s="454"/>
      <c r="EB493" s="454"/>
      <c r="EC493" s="454"/>
      <c r="ED493" s="454"/>
      <c r="EE493" s="454"/>
      <c r="EF493" s="454"/>
      <c r="EG493" s="454"/>
      <c r="EH493" s="454"/>
      <c r="EI493" s="454"/>
      <c r="EJ493" s="454"/>
      <c r="EK493" s="454"/>
      <c r="EL493" s="454"/>
      <c r="EM493" s="454"/>
      <c r="EN493" s="454"/>
      <c r="EO493" s="454"/>
      <c r="EP493" s="454"/>
      <c r="EQ493" s="454"/>
      <c r="ER493" s="454"/>
      <c r="ES493" s="454"/>
      <c r="ET493" s="454"/>
      <c r="EU493" s="454"/>
      <c r="EV493" s="454"/>
      <c r="EW493" s="454"/>
      <c r="EX493" s="454"/>
      <c r="EY493" s="454"/>
      <c r="EZ493" s="454"/>
      <c r="FA493" s="454"/>
      <c r="FB493" s="454"/>
      <c r="FC493" s="454"/>
      <c r="FD493" s="454"/>
      <c r="FE493" s="454"/>
      <c r="FF493" s="454"/>
      <c r="FG493" s="454"/>
      <c r="FH493" s="454"/>
      <c r="FI493" s="454"/>
      <c r="FJ493" s="454"/>
      <c r="FK493" s="454"/>
      <c r="FL493" s="454"/>
      <c r="FM493" s="454"/>
      <c r="FN493" s="454"/>
      <c r="FO493" s="454"/>
      <c r="FP493" s="454"/>
      <c r="FQ493" s="454"/>
      <c r="FR493" s="454"/>
      <c r="FS493" s="454"/>
      <c r="FT493" s="454"/>
      <c r="FU493" s="454"/>
      <c r="FV493" s="454"/>
      <c r="FW493" s="454"/>
      <c r="FX493" s="454"/>
      <c r="FY493" s="454"/>
      <c r="FZ493" s="454"/>
      <c r="GA493" s="454"/>
      <c r="GB493" s="454"/>
      <c r="GC493" s="454"/>
      <c r="GD493" s="454"/>
      <c r="GE493" s="454"/>
      <c r="GF493" s="454"/>
      <c r="GG493" s="454"/>
      <c r="GH493" s="454"/>
      <c r="GI493" s="454"/>
      <c r="GJ493" s="454"/>
      <c r="GK493" s="454"/>
      <c r="GL493" s="454"/>
      <c r="GM493" s="454"/>
      <c r="GN493" s="454"/>
      <c r="GO493" s="454"/>
      <c r="GP493" s="454"/>
      <c r="GQ493" s="454"/>
      <c r="GR493" s="454"/>
      <c r="GS493" s="454"/>
      <c r="GT493" s="454"/>
      <c r="GU493" s="454"/>
      <c r="GV493" s="454"/>
      <c r="GW493" s="454"/>
      <c r="GX493" s="454"/>
      <c r="GY493" s="454"/>
      <c r="GZ493" s="454"/>
      <c r="HA493" s="454"/>
      <c r="HB493" s="454"/>
      <c r="HC493" s="454"/>
      <c r="HD493" s="454"/>
      <c r="HE493" s="454"/>
      <c r="HF493" s="454"/>
      <c r="HG493" s="454"/>
      <c r="HH493" s="454"/>
      <c r="HI493" s="454"/>
      <c r="HJ493" s="454"/>
      <c r="HK493" s="454"/>
      <c r="HL493" s="454"/>
      <c r="HM493" s="454"/>
      <c r="HN493" s="454"/>
      <c r="HO493" s="454"/>
      <c r="HP493" s="454"/>
      <c r="HQ493" s="454"/>
      <c r="HR493" s="454"/>
      <c r="HS493" s="454"/>
      <c r="HT493" s="454"/>
      <c r="HU493" s="454"/>
      <c r="HV493" s="454"/>
      <c r="HW493" s="454"/>
      <c r="HX493" s="454"/>
      <c r="HY493" s="454"/>
      <c r="HZ493" s="454"/>
      <c r="IA493" s="454"/>
      <c r="IB493" s="454"/>
      <c r="IC493" s="454"/>
      <c r="ID493" s="454"/>
      <c r="IE493" s="454"/>
      <c r="IF493" s="454"/>
      <c r="IG493" s="454"/>
      <c r="IH493" s="454"/>
      <c r="II493" s="454"/>
      <c r="IJ493" s="454"/>
      <c r="IK493" s="454"/>
      <c r="IL493" s="454"/>
      <c r="IM493" s="454"/>
      <c r="IN493" s="454"/>
      <c r="IO493" s="454"/>
      <c r="IP493" s="454"/>
      <c r="IQ493" s="454"/>
      <c r="IR493" s="454"/>
      <c r="IS493" s="454"/>
      <c r="IT493" s="454"/>
      <c r="IU493" s="454"/>
      <c r="IV493" s="454"/>
      <c r="IW493" s="454"/>
    </row>
    <row r="494" customFormat="false" ht="12.75" hidden="false" customHeight="false" outlineLevel="1" collapsed="false">
      <c r="A494" s="462"/>
      <c r="B494" s="461"/>
      <c r="C494" s="461"/>
      <c r="D494" s="461"/>
      <c r="E494" s="461"/>
      <c r="F494" s="461"/>
      <c r="G494" s="461"/>
      <c r="H494" s="461"/>
      <c r="I494" s="461"/>
      <c r="J494" s="461"/>
      <c r="K494" s="461"/>
      <c r="L494" s="461"/>
      <c r="M494" s="461"/>
      <c r="N494" s="461"/>
      <c r="O494" s="461"/>
      <c r="P494" s="461"/>
      <c r="Q494" s="461"/>
      <c r="R494" s="461"/>
      <c r="S494" s="461"/>
      <c r="T494" s="461"/>
      <c r="U494" s="461"/>
      <c r="V494" s="454"/>
      <c r="W494" s="454"/>
      <c r="X494" s="454"/>
      <c r="Y494" s="454"/>
      <c r="Z494" s="454"/>
      <c r="AA494" s="454"/>
      <c r="AB494" s="454"/>
      <c r="AC494" s="454"/>
      <c r="AD494" s="454"/>
      <c r="AE494" s="454"/>
      <c r="AF494" s="454"/>
      <c r="AG494" s="454"/>
      <c r="AH494" s="454"/>
      <c r="AI494" s="454"/>
      <c r="AJ494" s="454"/>
      <c r="AK494" s="454"/>
      <c r="AL494" s="454"/>
      <c r="AM494" s="454"/>
      <c r="AN494" s="454"/>
      <c r="AO494" s="454"/>
      <c r="AP494" s="454"/>
      <c r="AQ494" s="454"/>
      <c r="AR494" s="454"/>
      <c r="AS494" s="454"/>
      <c r="AT494" s="454"/>
      <c r="AU494" s="454"/>
      <c r="AV494" s="454"/>
      <c r="AW494" s="454"/>
      <c r="AX494" s="454"/>
      <c r="AY494" s="454"/>
      <c r="AZ494" s="454"/>
      <c r="BA494" s="454"/>
      <c r="BB494" s="454"/>
      <c r="BC494" s="454"/>
      <c r="BD494" s="454"/>
      <c r="BE494" s="454"/>
      <c r="BF494" s="454"/>
      <c r="BG494" s="454"/>
      <c r="BH494" s="454"/>
      <c r="BI494" s="454"/>
      <c r="BJ494" s="454"/>
      <c r="BK494" s="454"/>
      <c r="BL494" s="454"/>
      <c r="BM494" s="454"/>
      <c r="BN494" s="454"/>
      <c r="BO494" s="454"/>
      <c r="BP494" s="454"/>
      <c r="BQ494" s="454"/>
      <c r="BR494" s="454"/>
      <c r="BS494" s="454"/>
      <c r="BT494" s="454"/>
      <c r="BU494" s="454"/>
      <c r="BV494" s="454"/>
      <c r="BW494" s="454"/>
      <c r="BX494" s="454"/>
      <c r="BY494" s="454"/>
      <c r="BZ494" s="454"/>
      <c r="CA494" s="454"/>
      <c r="CB494" s="454"/>
      <c r="CC494" s="454"/>
      <c r="CD494" s="454"/>
      <c r="CE494" s="454"/>
      <c r="CF494" s="454"/>
      <c r="CG494" s="454"/>
      <c r="CH494" s="454"/>
      <c r="CI494" s="454"/>
      <c r="CJ494" s="454"/>
      <c r="CK494" s="454"/>
      <c r="CL494" s="454"/>
      <c r="CM494" s="454"/>
      <c r="CN494" s="454"/>
      <c r="CO494" s="454"/>
      <c r="CP494" s="454"/>
      <c r="CQ494" s="454"/>
      <c r="CR494" s="454"/>
      <c r="CS494" s="454"/>
      <c r="CT494" s="454"/>
      <c r="CU494" s="454"/>
      <c r="CV494" s="454"/>
      <c r="CW494" s="454"/>
      <c r="CX494" s="454"/>
      <c r="CY494" s="454"/>
      <c r="CZ494" s="454"/>
      <c r="DA494" s="454"/>
      <c r="DB494" s="454"/>
      <c r="DC494" s="454"/>
      <c r="DD494" s="454"/>
      <c r="DE494" s="454"/>
      <c r="DF494" s="454"/>
      <c r="DG494" s="454"/>
      <c r="DH494" s="454"/>
      <c r="DI494" s="454"/>
      <c r="DJ494" s="454"/>
      <c r="DK494" s="454"/>
      <c r="DL494" s="454"/>
      <c r="DM494" s="454"/>
      <c r="DN494" s="454"/>
      <c r="DO494" s="454"/>
      <c r="DP494" s="454"/>
      <c r="DQ494" s="454"/>
      <c r="DR494" s="454"/>
      <c r="DS494" s="454"/>
      <c r="DT494" s="454"/>
      <c r="DU494" s="454"/>
      <c r="DV494" s="454"/>
      <c r="DW494" s="454"/>
      <c r="DX494" s="454"/>
      <c r="DY494" s="454"/>
      <c r="DZ494" s="454"/>
      <c r="EA494" s="454"/>
      <c r="EB494" s="454"/>
      <c r="EC494" s="454"/>
      <c r="ED494" s="454"/>
      <c r="EE494" s="454"/>
      <c r="EF494" s="454"/>
      <c r="EG494" s="454"/>
      <c r="EH494" s="454"/>
      <c r="EI494" s="454"/>
      <c r="EJ494" s="454"/>
      <c r="EK494" s="454"/>
      <c r="EL494" s="454"/>
      <c r="EM494" s="454"/>
      <c r="EN494" s="454"/>
      <c r="EO494" s="454"/>
      <c r="EP494" s="454"/>
      <c r="EQ494" s="454"/>
      <c r="ER494" s="454"/>
      <c r="ES494" s="454"/>
      <c r="ET494" s="454"/>
      <c r="EU494" s="454"/>
      <c r="EV494" s="454"/>
      <c r="EW494" s="454"/>
      <c r="EX494" s="454"/>
      <c r="EY494" s="454"/>
      <c r="EZ494" s="454"/>
      <c r="FA494" s="454"/>
      <c r="FB494" s="454"/>
      <c r="FC494" s="454"/>
      <c r="FD494" s="454"/>
      <c r="FE494" s="454"/>
      <c r="FF494" s="454"/>
      <c r="FG494" s="454"/>
      <c r="FH494" s="454"/>
      <c r="FI494" s="454"/>
      <c r="FJ494" s="454"/>
      <c r="FK494" s="454"/>
      <c r="FL494" s="454"/>
      <c r="FM494" s="454"/>
      <c r="FN494" s="454"/>
      <c r="FO494" s="454"/>
      <c r="FP494" s="454"/>
      <c r="FQ494" s="454"/>
      <c r="FR494" s="454"/>
      <c r="FS494" s="454"/>
      <c r="FT494" s="454"/>
      <c r="FU494" s="454"/>
      <c r="FV494" s="454"/>
      <c r="FW494" s="454"/>
      <c r="FX494" s="454"/>
      <c r="FY494" s="454"/>
      <c r="FZ494" s="454"/>
      <c r="GA494" s="454"/>
      <c r="GB494" s="454"/>
      <c r="GC494" s="454"/>
      <c r="GD494" s="454"/>
      <c r="GE494" s="454"/>
      <c r="GF494" s="454"/>
      <c r="GG494" s="454"/>
      <c r="GH494" s="454"/>
      <c r="GI494" s="454"/>
      <c r="GJ494" s="454"/>
      <c r="GK494" s="454"/>
      <c r="GL494" s="454"/>
      <c r="GM494" s="454"/>
      <c r="GN494" s="454"/>
      <c r="GO494" s="454"/>
      <c r="GP494" s="454"/>
      <c r="GQ494" s="454"/>
      <c r="GR494" s="454"/>
      <c r="GS494" s="454"/>
      <c r="GT494" s="454"/>
      <c r="GU494" s="454"/>
      <c r="GV494" s="454"/>
      <c r="GW494" s="454"/>
      <c r="GX494" s="454"/>
      <c r="GY494" s="454"/>
      <c r="GZ494" s="454"/>
      <c r="HA494" s="454"/>
      <c r="HB494" s="454"/>
      <c r="HC494" s="454"/>
      <c r="HD494" s="454"/>
      <c r="HE494" s="454"/>
      <c r="HF494" s="454"/>
      <c r="HG494" s="454"/>
      <c r="HH494" s="454"/>
      <c r="HI494" s="454"/>
      <c r="HJ494" s="454"/>
      <c r="HK494" s="454"/>
      <c r="HL494" s="454"/>
      <c r="HM494" s="454"/>
      <c r="HN494" s="454"/>
      <c r="HO494" s="454"/>
      <c r="HP494" s="454"/>
      <c r="HQ494" s="454"/>
      <c r="HR494" s="454"/>
      <c r="HS494" s="454"/>
      <c r="HT494" s="454"/>
      <c r="HU494" s="454"/>
      <c r="HV494" s="454"/>
      <c r="HW494" s="454"/>
      <c r="HX494" s="454"/>
      <c r="HY494" s="454"/>
      <c r="HZ494" s="454"/>
      <c r="IA494" s="454"/>
      <c r="IB494" s="454"/>
      <c r="IC494" s="454"/>
      <c r="ID494" s="454"/>
      <c r="IE494" s="454"/>
      <c r="IF494" s="454"/>
      <c r="IG494" s="454"/>
      <c r="IH494" s="454"/>
      <c r="II494" s="454"/>
      <c r="IJ494" s="454"/>
      <c r="IK494" s="454"/>
      <c r="IL494" s="454"/>
      <c r="IM494" s="454"/>
      <c r="IN494" s="454"/>
      <c r="IO494" s="454"/>
      <c r="IP494" s="454"/>
      <c r="IQ494" s="454"/>
      <c r="IR494" s="454"/>
      <c r="IS494" s="454"/>
      <c r="IT494" s="454"/>
      <c r="IU494" s="454"/>
      <c r="IV494" s="454"/>
      <c r="IW494" s="454"/>
    </row>
    <row r="495" customFormat="false" ht="12.75" hidden="false" customHeight="false" outlineLevel="1" collapsed="false">
      <c r="A495" s="419"/>
      <c r="B495" s="461"/>
      <c r="C495" s="461"/>
      <c r="D495" s="461"/>
      <c r="E495" s="461"/>
      <c r="F495" s="461"/>
      <c r="G495" s="461"/>
      <c r="H495" s="461"/>
      <c r="I495" s="461"/>
      <c r="J495" s="461"/>
      <c r="K495" s="461"/>
      <c r="L495" s="461"/>
      <c r="M495" s="461"/>
      <c r="N495" s="461"/>
      <c r="O495" s="461"/>
      <c r="P495" s="461"/>
      <c r="Q495" s="461"/>
      <c r="R495" s="461"/>
      <c r="S495" s="461"/>
      <c r="T495" s="461"/>
      <c r="U495" s="461"/>
      <c r="V495" s="454"/>
      <c r="W495" s="454"/>
      <c r="X495" s="454"/>
      <c r="Y495" s="454"/>
      <c r="Z495" s="454"/>
      <c r="AA495" s="454"/>
      <c r="AB495" s="454"/>
      <c r="AC495" s="454"/>
      <c r="AD495" s="454"/>
      <c r="AE495" s="454"/>
      <c r="AF495" s="454"/>
      <c r="AG495" s="454"/>
      <c r="AH495" s="454"/>
      <c r="AI495" s="454"/>
      <c r="AJ495" s="454"/>
      <c r="AK495" s="454"/>
      <c r="AL495" s="454"/>
      <c r="AM495" s="454"/>
      <c r="AN495" s="454"/>
      <c r="AO495" s="454"/>
      <c r="AP495" s="454"/>
      <c r="AQ495" s="454"/>
      <c r="AR495" s="454"/>
      <c r="AS495" s="454"/>
      <c r="AT495" s="454"/>
      <c r="AU495" s="454"/>
      <c r="AV495" s="454"/>
      <c r="AW495" s="454"/>
      <c r="AX495" s="454"/>
      <c r="AY495" s="454"/>
      <c r="AZ495" s="454"/>
      <c r="BA495" s="454"/>
      <c r="BB495" s="454"/>
      <c r="BC495" s="454"/>
      <c r="BD495" s="454"/>
      <c r="BE495" s="454"/>
      <c r="BF495" s="454"/>
      <c r="BG495" s="454"/>
      <c r="BH495" s="454"/>
      <c r="BI495" s="454"/>
      <c r="BJ495" s="454"/>
      <c r="BK495" s="454"/>
      <c r="BL495" s="454"/>
      <c r="BM495" s="454"/>
      <c r="BN495" s="454"/>
      <c r="BO495" s="454"/>
      <c r="BP495" s="454"/>
      <c r="BQ495" s="454"/>
      <c r="BR495" s="454"/>
      <c r="BS495" s="454"/>
      <c r="BT495" s="454"/>
      <c r="BU495" s="454"/>
      <c r="BV495" s="454"/>
      <c r="BW495" s="454"/>
      <c r="BX495" s="454"/>
      <c r="BY495" s="454"/>
      <c r="BZ495" s="454"/>
      <c r="CA495" s="454"/>
      <c r="CB495" s="454"/>
      <c r="CC495" s="454"/>
      <c r="CD495" s="454"/>
      <c r="CE495" s="454"/>
      <c r="CF495" s="454"/>
      <c r="CG495" s="454"/>
      <c r="CH495" s="454"/>
      <c r="CI495" s="454"/>
      <c r="CJ495" s="454"/>
      <c r="CK495" s="454"/>
      <c r="CL495" s="454"/>
      <c r="CM495" s="454"/>
      <c r="CN495" s="454"/>
      <c r="CO495" s="454"/>
      <c r="CP495" s="454"/>
      <c r="CQ495" s="454"/>
      <c r="CR495" s="454"/>
      <c r="CS495" s="454"/>
      <c r="CT495" s="454"/>
      <c r="CU495" s="454"/>
      <c r="CV495" s="454"/>
      <c r="CW495" s="454"/>
      <c r="CX495" s="454"/>
      <c r="CY495" s="454"/>
      <c r="CZ495" s="454"/>
      <c r="DA495" s="454"/>
      <c r="DB495" s="454"/>
      <c r="DC495" s="454"/>
      <c r="DD495" s="454"/>
      <c r="DE495" s="454"/>
      <c r="DF495" s="454"/>
      <c r="DG495" s="454"/>
      <c r="DH495" s="454"/>
      <c r="DI495" s="454"/>
      <c r="DJ495" s="454"/>
      <c r="DK495" s="454"/>
      <c r="DL495" s="454"/>
      <c r="DM495" s="454"/>
      <c r="DN495" s="454"/>
      <c r="DO495" s="454"/>
      <c r="DP495" s="454"/>
      <c r="DQ495" s="454"/>
      <c r="DR495" s="454"/>
      <c r="DS495" s="454"/>
      <c r="DT495" s="454"/>
      <c r="DU495" s="454"/>
      <c r="DV495" s="454"/>
      <c r="DW495" s="454"/>
      <c r="DX495" s="454"/>
      <c r="DY495" s="454"/>
      <c r="DZ495" s="454"/>
      <c r="EA495" s="454"/>
      <c r="EB495" s="454"/>
      <c r="EC495" s="454"/>
      <c r="ED495" s="454"/>
      <c r="EE495" s="454"/>
      <c r="EF495" s="454"/>
      <c r="EG495" s="454"/>
      <c r="EH495" s="454"/>
      <c r="EI495" s="454"/>
      <c r="EJ495" s="454"/>
      <c r="EK495" s="454"/>
      <c r="EL495" s="454"/>
      <c r="EM495" s="454"/>
      <c r="EN495" s="454"/>
      <c r="EO495" s="454"/>
      <c r="EP495" s="454"/>
      <c r="EQ495" s="454"/>
      <c r="ER495" s="454"/>
      <c r="ES495" s="454"/>
      <c r="ET495" s="454"/>
      <c r="EU495" s="454"/>
      <c r="EV495" s="454"/>
      <c r="EW495" s="454"/>
      <c r="EX495" s="454"/>
      <c r="EY495" s="454"/>
      <c r="EZ495" s="454"/>
      <c r="FA495" s="454"/>
      <c r="FB495" s="454"/>
      <c r="FC495" s="454"/>
      <c r="FD495" s="454"/>
      <c r="FE495" s="454"/>
      <c r="FF495" s="454"/>
      <c r="FG495" s="454"/>
      <c r="FH495" s="454"/>
      <c r="FI495" s="454"/>
      <c r="FJ495" s="454"/>
      <c r="FK495" s="454"/>
      <c r="FL495" s="454"/>
      <c r="FM495" s="454"/>
      <c r="FN495" s="454"/>
      <c r="FO495" s="454"/>
      <c r="FP495" s="454"/>
      <c r="FQ495" s="454"/>
      <c r="FR495" s="454"/>
      <c r="FS495" s="454"/>
      <c r="FT495" s="454"/>
      <c r="FU495" s="454"/>
      <c r="FV495" s="454"/>
      <c r="FW495" s="454"/>
      <c r="FX495" s="454"/>
      <c r="FY495" s="454"/>
      <c r="FZ495" s="454"/>
      <c r="GA495" s="454"/>
      <c r="GB495" s="454"/>
      <c r="GC495" s="454"/>
      <c r="GD495" s="454"/>
      <c r="GE495" s="454"/>
      <c r="GF495" s="454"/>
      <c r="GG495" s="454"/>
      <c r="GH495" s="454"/>
      <c r="GI495" s="454"/>
      <c r="GJ495" s="454"/>
      <c r="GK495" s="454"/>
      <c r="GL495" s="454"/>
      <c r="GM495" s="454"/>
      <c r="GN495" s="454"/>
      <c r="GO495" s="454"/>
      <c r="GP495" s="454"/>
      <c r="GQ495" s="454"/>
      <c r="GR495" s="454"/>
      <c r="GS495" s="454"/>
      <c r="GT495" s="454"/>
      <c r="GU495" s="454"/>
      <c r="GV495" s="454"/>
      <c r="GW495" s="454"/>
      <c r="GX495" s="454"/>
      <c r="GY495" s="454"/>
      <c r="GZ495" s="454"/>
      <c r="HA495" s="454"/>
      <c r="HB495" s="454"/>
      <c r="HC495" s="454"/>
      <c r="HD495" s="454"/>
      <c r="HE495" s="454"/>
      <c r="HF495" s="454"/>
      <c r="HG495" s="454"/>
      <c r="HH495" s="454"/>
      <c r="HI495" s="454"/>
      <c r="HJ495" s="454"/>
      <c r="HK495" s="454"/>
      <c r="HL495" s="454"/>
      <c r="HM495" s="454"/>
      <c r="HN495" s="454"/>
      <c r="HO495" s="454"/>
      <c r="HP495" s="454"/>
      <c r="HQ495" s="454"/>
      <c r="HR495" s="454"/>
      <c r="HS495" s="454"/>
      <c r="HT495" s="454"/>
      <c r="HU495" s="454"/>
      <c r="HV495" s="454"/>
      <c r="HW495" s="454"/>
      <c r="HX495" s="454"/>
      <c r="HY495" s="454"/>
      <c r="HZ495" s="454"/>
      <c r="IA495" s="454"/>
      <c r="IB495" s="454"/>
      <c r="IC495" s="454"/>
      <c r="ID495" s="454"/>
      <c r="IE495" s="454"/>
      <c r="IF495" s="454"/>
      <c r="IG495" s="454"/>
      <c r="IH495" s="454"/>
      <c r="II495" s="454"/>
      <c r="IJ495" s="454"/>
      <c r="IK495" s="454"/>
      <c r="IL495" s="454"/>
      <c r="IM495" s="454"/>
      <c r="IN495" s="454"/>
      <c r="IO495" s="454"/>
      <c r="IP495" s="454"/>
      <c r="IQ495" s="454"/>
      <c r="IR495" s="454"/>
      <c r="IS495" s="454"/>
      <c r="IT495" s="454"/>
      <c r="IU495" s="454"/>
      <c r="IV495" s="454"/>
      <c r="IW495" s="454"/>
    </row>
    <row r="496" customFormat="false" ht="12.75" hidden="false" customHeight="false" outlineLevel="1" collapsed="false">
      <c r="A496" s="419"/>
      <c r="B496" s="461"/>
      <c r="C496" s="461"/>
      <c r="D496" s="461"/>
      <c r="E496" s="461"/>
      <c r="F496" s="461"/>
      <c r="G496" s="461"/>
      <c r="H496" s="461"/>
      <c r="I496" s="461"/>
      <c r="J496" s="461"/>
      <c r="K496" s="461"/>
      <c r="L496" s="461"/>
      <c r="M496" s="461"/>
      <c r="N496" s="461"/>
      <c r="O496" s="461"/>
      <c r="P496" s="461"/>
      <c r="Q496" s="461"/>
      <c r="R496" s="461"/>
      <c r="S496" s="461"/>
      <c r="T496" s="461"/>
      <c r="U496" s="461"/>
      <c r="V496" s="454"/>
      <c r="W496" s="454"/>
      <c r="X496" s="454"/>
      <c r="Y496" s="454"/>
      <c r="Z496" s="454"/>
      <c r="AA496" s="454"/>
      <c r="AB496" s="454"/>
      <c r="AC496" s="454"/>
      <c r="AD496" s="454"/>
      <c r="AE496" s="454"/>
      <c r="AF496" s="454"/>
      <c r="AG496" s="454"/>
      <c r="AH496" s="454"/>
      <c r="AI496" s="454"/>
      <c r="AJ496" s="454"/>
      <c r="AK496" s="454"/>
      <c r="AL496" s="454"/>
      <c r="AM496" s="454"/>
      <c r="AN496" s="454"/>
      <c r="AO496" s="454"/>
      <c r="AP496" s="454"/>
      <c r="AQ496" s="454"/>
      <c r="AR496" s="454"/>
      <c r="AS496" s="454"/>
      <c r="AT496" s="454"/>
      <c r="AU496" s="454"/>
      <c r="AV496" s="454"/>
      <c r="AW496" s="454"/>
      <c r="AX496" s="454"/>
      <c r="AY496" s="454"/>
      <c r="AZ496" s="454"/>
      <c r="BA496" s="454"/>
      <c r="BB496" s="454"/>
      <c r="BC496" s="454"/>
      <c r="BD496" s="454"/>
      <c r="BE496" s="454"/>
      <c r="BF496" s="454"/>
      <c r="BG496" s="454"/>
      <c r="BH496" s="454"/>
      <c r="BI496" s="454"/>
      <c r="BJ496" s="454"/>
      <c r="BK496" s="454"/>
      <c r="BL496" s="454"/>
      <c r="BM496" s="454"/>
      <c r="BN496" s="454"/>
      <c r="BO496" s="454"/>
      <c r="BP496" s="454"/>
      <c r="BQ496" s="454"/>
      <c r="BR496" s="454"/>
      <c r="BS496" s="454"/>
      <c r="BT496" s="454"/>
      <c r="BU496" s="454"/>
      <c r="BV496" s="454"/>
      <c r="BW496" s="454"/>
      <c r="BX496" s="454"/>
      <c r="BY496" s="454"/>
      <c r="BZ496" s="454"/>
      <c r="CA496" s="454"/>
      <c r="CB496" s="454"/>
      <c r="CC496" s="454"/>
      <c r="CD496" s="454"/>
      <c r="CE496" s="454"/>
      <c r="CF496" s="454"/>
      <c r="CG496" s="454"/>
      <c r="CH496" s="454"/>
      <c r="CI496" s="454"/>
      <c r="CJ496" s="454"/>
      <c r="CK496" s="454"/>
      <c r="CL496" s="454"/>
      <c r="CM496" s="454"/>
      <c r="CN496" s="454"/>
      <c r="CO496" s="454"/>
      <c r="CP496" s="454"/>
      <c r="CQ496" s="454"/>
      <c r="CR496" s="454"/>
      <c r="CS496" s="454"/>
      <c r="CT496" s="454"/>
      <c r="CU496" s="454"/>
      <c r="CV496" s="454"/>
      <c r="CW496" s="454"/>
      <c r="CX496" s="454"/>
      <c r="CY496" s="454"/>
      <c r="CZ496" s="454"/>
      <c r="DA496" s="454"/>
      <c r="DB496" s="454"/>
      <c r="DC496" s="454"/>
      <c r="DD496" s="454"/>
      <c r="DE496" s="454"/>
      <c r="DF496" s="454"/>
      <c r="DG496" s="454"/>
      <c r="DH496" s="454"/>
      <c r="DI496" s="454"/>
      <c r="DJ496" s="454"/>
      <c r="DK496" s="454"/>
      <c r="DL496" s="454"/>
      <c r="DM496" s="454"/>
      <c r="DN496" s="454"/>
      <c r="DO496" s="454"/>
      <c r="DP496" s="454"/>
      <c r="DQ496" s="454"/>
      <c r="DR496" s="454"/>
      <c r="DS496" s="454"/>
      <c r="DT496" s="454"/>
      <c r="DU496" s="454"/>
      <c r="DV496" s="454"/>
      <c r="DW496" s="454"/>
      <c r="DX496" s="454"/>
      <c r="DY496" s="454"/>
      <c r="DZ496" s="454"/>
      <c r="EA496" s="454"/>
      <c r="EB496" s="454"/>
      <c r="EC496" s="454"/>
      <c r="ED496" s="454"/>
      <c r="EE496" s="454"/>
      <c r="EF496" s="454"/>
      <c r="EG496" s="454"/>
      <c r="EH496" s="454"/>
      <c r="EI496" s="454"/>
      <c r="EJ496" s="454"/>
      <c r="EK496" s="454"/>
      <c r="EL496" s="454"/>
      <c r="EM496" s="454"/>
      <c r="EN496" s="454"/>
      <c r="EO496" s="454"/>
      <c r="EP496" s="454"/>
      <c r="EQ496" s="454"/>
      <c r="ER496" s="454"/>
      <c r="ES496" s="454"/>
      <c r="ET496" s="454"/>
      <c r="EU496" s="454"/>
      <c r="EV496" s="454"/>
      <c r="EW496" s="454"/>
      <c r="EX496" s="454"/>
      <c r="EY496" s="454"/>
      <c r="EZ496" s="454"/>
      <c r="FA496" s="454"/>
      <c r="FB496" s="454"/>
      <c r="FC496" s="454"/>
      <c r="FD496" s="454"/>
      <c r="FE496" s="454"/>
      <c r="FF496" s="454"/>
      <c r="FG496" s="454"/>
      <c r="FH496" s="454"/>
      <c r="FI496" s="454"/>
      <c r="FJ496" s="454"/>
      <c r="FK496" s="454"/>
      <c r="FL496" s="454"/>
      <c r="FM496" s="454"/>
      <c r="FN496" s="454"/>
      <c r="FO496" s="454"/>
      <c r="FP496" s="454"/>
      <c r="FQ496" s="454"/>
      <c r="FR496" s="454"/>
      <c r="FS496" s="454"/>
      <c r="FT496" s="454"/>
      <c r="FU496" s="454"/>
      <c r="FV496" s="454"/>
      <c r="FW496" s="454"/>
      <c r="FX496" s="454"/>
      <c r="FY496" s="454"/>
      <c r="FZ496" s="454"/>
      <c r="GA496" s="454"/>
      <c r="GB496" s="454"/>
      <c r="GC496" s="454"/>
      <c r="GD496" s="454"/>
      <c r="GE496" s="454"/>
      <c r="GF496" s="454"/>
      <c r="GG496" s="454"/>
      <c r="GH496" s="454"/>
      <c r="GI496" s="454"/>
      <c r="GJ496" s="454"/>
      <c r="GK496" s="454"/>
      <c r="GL496" s="454"/>
      <c r="GM496" s="454"/>
      <c r="GN496" s="454"/>
      <c r="GO496" s="454"/>
      <c r="GP496" s="454"/>
      <c r="GQ496" s="454"/>
      <c r="GR496" s="454"/>
      <c r="GS496" s="454"/>
      <c r="GT496" s="454"/>
      <c r="GU496" s="454"/>
      <c r="GV496" s="454"/>
      <c r="GW496" s="454"/>
      <c r="GX496" s="454"/>
      <c r="GY496" s="454"/>
      <c r="GZ496" s="454"/>
      <c r="HA496" s="454"/>
      <c r="HB496" s="454"/>
      <c r="HC496" s="454"/>
      <c r="HD496" s="454"/>
      <c r="HE496" s="454"/>
      <c r="HF496" s="454"/>
      <c r="HG496" s="454"/>
      <c r="HH496" s="454"/>
      <c r="HI496" s="454"/>
      <c r="HJ496" s="454"/>
      <c r="HK496" s="454"/>
      <c r="HL496" s="454"/>
      <c r="HM496" s="454"/>
      <c r="HN496" s="454"/>
      <c r="HO496" s="454"/>
      <c r="HP496" s="454"/>
      <c r="HQ496" s="454"/>
      <c r="HR496" s="454"/>
      <c r="HS496" s="454"/>
      <c r="HT496" s="454"/>
      <c r="HU496" s="454"/>
      <c r="HV496" s="454"/>
      <c r="HW496" s="454"/>
      <c r="HX496" s="454"/>
      <c r="HY496" s="454"/>
      <c r="HZ496" s="454"/>
      <c r="IA496" s="454"/>
      <c r="IB496" s="454"/>
      <c r="IC496" s="454"/>
      <c r="ID496" s="454"/>
      <c r="IE496" s="454"/>
      <c r="IF496" s="454"/>
      <c r="IG496" s="454"/>
      <c r="IH496" s="454"/>
      <c r="II496" s="454"/>
      <c r="IJ496" s="454"/>
      <c r="IK496" s="454"/>
      <c r="IL496" s="454"/>
      <c r="IM496" s="454"/>
      <c r="IN496" s="454"/>
      <c r="IO496" s="454"/>
      <c r="IP496" s="454"/>
      <c r="IQ496" s="454"/>
      <c r="IR496" s="454"/>
      <c r="IS496" s="454"/>
      <c r="IT496" s="454"/>
      <c r="IU496" s="454"/>
      <c r="IV496" s="454"/>
      <c r="IW496" s="454"/>
    </row>
    <row r="497" customFormat="false" ht="12.75" hidden="false" customHeight="false" outlineLevel="1" collapsed="false">
      <c r="A497" s="419"/>
      <c r="B497" s="461"/>
      <c r="C497" s="461"/>
      <c r="D497" s="461"/>
      <c r="E497" s="461"/>
      <c r="F497" s="461"/>
      <c r="G497" s="461"/>
      <c r="H497" s="461"/>
      <c r="I497" s="461"/>
      <c r="J497" s="461"/>
      <c r="K497" s="461"/>
      <c r="L497" s="461"/>
      <c r="M497" s="461"/>
      <c r="N497" s="461"/>
      <c r="O497" s="461"/>
      <c r="P497" s="461"/>
      <c r="Q497" s="461"/>
      <c r="R497" s="461"/>
      <c r="S497" s="461"/>
      <c r="T497" s="461"/>
      <c r="U497" s="461"/>
      <c r="V497" s="454"/>
      <c r="W497" s="454"/>
      <c r="X497" s="454"/>
      <c r="Y497" s="454"/>
      <c r="Z497" s="454"/>
      <c r="AA497" s="454"/>
      <c r="AB497" s="454"/>
      <c r="AC497" s="454"/>
      <c r="AD497" s="454"/>
      <c r="AE497" s="454"/>
      <c r="AF497" s="454"/>
      <c r="AG497" s="454"/>
      <c r="AH497" s="454"/>
      <c r="AI497" s="454"/>
      <c r="AJ497" s="454"/>
      <c r="AK497" s="454"/>
      <c r="AL497" s="454"/>
      <c r="AM497" s="454"/>
      <c r="AN497" s="454"/>
      <c r="AO497" s="454"/>
      <c r="AP497" s="454"/>
      <c r="AQ497" s="454"/>
      <c r="AR497" s="454"/>
      <c r="AS497" s="454"/>
      <c r="AT497" s="454"/>
      <c r="AU497" s="454"/>
      <c r="AV497" s="454"/>
      <c r="AW497" s="454"/>
      <c r="AX497" s="454"/>
      <c r="AY497" s="454"/>
      <c r="AZ497" s="454"/>
      <c r="BA497" s="454"/>
      <c r="BB497" s="454"/>
      <c r="BC497" s="454"/>
      <c r="BD497" s="454"/>
      <c r="BE497" s="454"/>
      <c r="BF497" s="454"/>
      <c r="BG497" s="454"/>
      <c r="BH497" s="454"/>
      <c r="BI497" s="454"/>
      <c r="BJ497" s="454"/>
      <c r="BK497" s="454"/>
      <c r="BL497" s="454"/>
      <c r="BM497" s="454"/>
      <c r="BN497" s="454"/>
      <c r="BO497" s="454"/>
      <c r="BP497" s="454"/>
      <c r="BQ497" s="454"/>
      <c r="BR497" s="454"/>
      <c r="BS497" s="454"/>
      <c r="BT497" s="454"/>
      <c r="BU497" s="454"/>
      <c r="BV497" s="454"/>
      <c r="BW497" s="454"/>
      <c r="BX497" s="454"/>
      <c r="BY497" s="454"/>
      <c r="BZ497" s="454"/>
      <c r="CA497" s="454"/>
      <c r="CB497" s="454"/>
      <c r="CC497" s="454"/>
      <c r="CD497" s="454"/>
      <c r="CE497" s="454"/>
      <c r="CF497" s="454"/>
      <c r="CG497" s="454"/>
      <c r="CH497" s="454"/>
      <c r="CI497" s="454"/>
      <c r="CJ497" s="454"/>
      <c r="CK497" s="454"/>
      <c r="CL497" s="454"/>
      <c r="CM497" s="454"/>
      <c r="CN497" s="454"/>
      <c r="CO497" s="454"/>
      <c r="CP497" s="454"/>
      <c r="CQ497" s="454"/>
      <c r="CR497" s="454"/>
      <c r="CS497" s="454"/>
      <c r="CT497" s="454"/>
      <c r="CU497" s="454"/>
      <c r="CV497" s="454"/>
      <c r="CW497" s="454"/>
      <c r="CX497" s="454"/>
      <c r="CY497" s="454"/>
      <c r="CZ497" s="454"/>
      <c r="DA497" s="454"/>
      <c r="DB497" s="454"/>
      <c r="DC497" s="454"/>
      <c r="DD497" s="454"/>
      <c r="DE497" s="454"/>
      <c r="DF497" s="454"/>
      <c r="DG497" s="454"/>
      <c r="DH497" s="454"/>
      <c r="DI497" s="454"/>
      <c r="DJ497" s="454"/>
      <c r="DK497" s="454"/>
      <c r="DL497" s="454"/>
      <c r="DM497" s="454"/>
      <c r="DN497" s="454"/>
      <c r="DO497" s="454"/>
      <c r="DP497" s="454"/>
      <c r="DQ497" s="454"/>
      <c r="DR497" s="454"/>
      <c r="DS497" s="454"/>
      <c r="DT497" s="454"/>
      <c r="DU497" s="454"/>
      <c r="DV497" s="454"/>
      <c r="DW497" s="454"/>
      <c r="DX497" s="454"/>
      <c r="DY497" s="454"/>
      <c r="DZ497" s="454"/>
      <c r="EA497" s="454"/>
      <c r="EB497" s="454"/>
      <c r="EC497" s="454"/>
      <c r="ED497" s="454"/>
      <c r="EE497" s="454"/>
      <c r="EF497" s="454"/>
      <c r="EG497" s="454"/>
      <c r="EH497" s="454"/>
      <c r="EI497" s="454"/>
      <c r="EJ497" s="454"/>
      <c r="EK497" s="454"/>
      <c r="EL497" s="454"/>
      <c r="EM497" s="454"/>
      <c r="EN497" s="454"/>
      <c r="EO497" s="454"/>
      <c r="EP497" s="454"/>
      <c r="EQ497" s="454"/>
      <c r="ER497" s="454"/>
      <c r="ES497" s="454"/>
      <c r="ET497" s="454"/>
      <c r="EU497" s="454"/>
      <c r="EV497" s="454"/>
      <c r="EW497" s="454"/>
      <c r="EX497" s="454"/>
      <c r="EY497" s="454"/>
      <c r="EZ497" s="454"/>
      <c r="FA497" s="454"/>
      <c r="FB497" s="454"/>
      <c r="FC497" s="454"/>
      <c r="FD497" s="454"/>
      <c r="FE497" s="454"/>
      <c r="FF497" s="454"/>
      <c r="FG497" s="454"/>
      <c r="FH497" s="454"/>
      <c r="FI497" s="454"/>
      <c r="FJ497" s="454"/>
      <c r="FK497" s="454"/>
      <c r="FL497" s="454"/>
      <c r="FM497" s="454"/>
      <c r="FN497" s="454"/>
      <c r="FO497" s="454"/>
      <c r="FP497" s="454"/>
      <c r="FQ497" s="454"/>
      <c r="FR497" s="454"/>
      <c r="FS497" s="454"/>
      <c r="FT497" s="454"/>
      <c r="FU497" s="454"/>
      <c r="FV497" s="454"/>
      <c r="FW497" s="454"/>
      <c r="FX497" s="454"/>
      <c r="FY497" s="454"/>
      <c r="FZ497" s="454"/>
      <c r="GA497" s="454"/>
      <c r="GB497" s="454"/>
      <c r="GC497" s="454"/>
      <c r="GD497" s="454"/>
      <c r="GE497" s="454"/>
      <c r="GF497" s="454"/>
      <c r="GG497" s="454"/>
      <c r="GH497" s="454"/>
      <c r="GI497" s="454"/>
      <c r="GJ497" s="454"/>
      <c r="GK497" s="454"/>
      <c r="GL497" s="454"/>
      <c r="GM497" s="454"/>
      <c r="GN497" s="454"/>
      <c r="GO497" s="454"/>
      <c r="GP497" s="454"/>
      <c r="GQ497" s="454"/>
      <c r="GR497" s="454"/>
      <c r="GS497" s="454"/>
      <c r="GT497" s="454"/>
      <c r="GU497" s="454"/>
      <c r="GV497" s="454"/>
      <c r="GW497" s="454"/>
      <c r="GX497" s="454"/>
      <c r="GY497" s="454"/>
      <c r="GZ497" s="454"/>
      <c r="HA497" s="454"/>
      <c r="HB497" s="454"/>
      <c r="HC497" s="454"/>
      <c r="HD497" s="454"/>
      <c r="HE497" s="454"/>
      <c r="HF497" s="454"/>
      <c r="HG497" s="454"/>
      <c r="HH497" s="454"/>
      <c r="HI497" s="454"/>
      <c r="HJ497" s="454"/>
      <c r="HK497" s="454"/>
      <c r="HL497" s="454"/>
      <c r="HM497" s="454"/>
      <c r="HN497" s="454"/>
      <c r="HO497" s="454"/>
      <c r="HP497" s="454"/>
      <c r="HQ497" s="454"/>
      <c r="HR497" s="454"/>
      <c r="HS497" s="454"/>
      <c r="HT497" s="454"/>
      <c r="HU497" s="454"/>
      <c r="HV497" s="454"/>
      <c r="HW497" s="454"/>
      <c r="HX497" s="454"/>
      <c r="HY497" s="454"/>
      <c r="HZ497" s="454"/>
      <c r="IA497" s="454"/>
      <c r="IB497" s="454"/>
      <c r="IC497" s="454"/>
      <c r="ID497" s="454"/>
      <c r="IE497" s="454"/>
      <c r="IF497" s="454"/>
      <c r="IG497" s="454"/>
      <c r="IH497" s="454"/>
      <c r="II497" s="454"/>
      <c r="IJ497" s="454"/>
      <c r="IK497" s="454"/>
      <c r="IL497" s="454"/>
      <c r="IM497" s="454"/>
      <c r="IN497" s="454"/>
      <c r="IO497" s="454"/>
      <c r="IP497" s="454"/>
      <c r="IQ497" s="454"/>
      <c r="IR497" s="454"/>
      <c r="IS497" s="454"/>
      <c r="IT497" s="454"/>
      <c r="IU497" s="454"/>
      <c r="IV497" s="454"/>
      <c r="IW497" s="454"/>
    </row>
    <row r="498" customFormat="false" ht="12.75" hidden="false" customHeight="false" outlineLevel="1" collapsed="false">
      <c r="A498" s="419"/>
      <c r="B498" s="461"/>
      <c r="C498" s="461"/>
      <c r="D498" s="461"/>
      <c r="E498" s="461"/>
      <c r="F498" s="461"/>
      <c r="G498" s="461"/>
      <c r="H498" s="461"/>
      <c r="I498" s="461"/>
      <c r="J498" s="461"/>
      <c r="K498" s="461"/>
      <c r="L498" s="461"/>
      <c r="M498" s="461"/>
      <c r="N498" s="461"/>
      <c r="O498" s="461"/>
      <c r="P498" s="461"/>
      <c r="Q498" s="461"/>
      <c r="R498" s="461"/>
      <c r="S498" s="461"/>
      <c r="T498" s="461"/>
      <c r="U498" s="461"/>
      <c r="V498" s="454"/>
      <c r="W498" s="454"/>
      <c r="X498" s="454"/>
      <c r="Y498" s="454"/>
      <c r="Z498" s="454"/>
      <c r="AA498" s="454"/>
      <c r="AB498" s="454"/>
      <c r="AC498" s="454"/>
      <c r="AD498" s="454"/>
      <c r="AE498" s="454"/>
      <c r="AF498" s="454"/>
      <c r="AG498" s="454"/>
      <c r="AH498" s="454"/>
      <c r="AI498" s="454"/>
      <c r="AJ498" s="454"/>
      <c r="AK498" s="454"/>
      <c r="AL498" s="454"/>
      <c r="AM498" s="454"/>
      <c r="AN498" s="454"/>
      <c r="AO498" s="454"/>
      <c r="AP498" s="454"/>
      <c r="AQ498" s="454"/>
      <c r="AR498" s="454"/>
      <c r="AS498" s="454"/>
      <c r="AT498" s="454"/>
      <c r="AU498" s="454"/>
      <c r="AV498" s="454"/>
      <c r="AW498" s="454"/>
      <c r="AX498" s="454"/>
      <c r="AY498" s="454"/>
      <c r="AZ498" s="454"/>
      <c r="BA498" s="454"/>
      <c r="BB498" s="454"/>
      <c r="BC498" s="454"/>
      <c r="BD498" s="454"/>
      <c r="BE498" s="454"/>
      <c r="BF498" s="454"/>
      <c r="BG498" s="454"/>
      <c r="BH498" s="454"/>
      <c r="BI498" s="454"/>
      <c r="BJ498" s="454"/>
      <c r="BK498" s="454"/>
      <c r="BL498" s="454"/>
      <c r="BM498" s="454"/>
      <c r="BN498" s="454"/>
      <c r="BO498" s="454"/>
      <c r="BP498" s="454"/>
      <c r="BQ498" s="454"/>
      <c r="BR498" s="454"/>
      <c r="BS498" s="454"/>
      <c r="BT498" s="454"/>
      <c r="BU498" s="454"/>
      <c r="BV498" s="454"/>
      <c r="BW498" s="454"/>
      <c r="BX498" s="454"/>
      <c r="BY498" s="454"/>
      <c r="BZ498" s="454"/>
      <c r="CA498" s="454"/>
      <c r="CB498" s="454"/>
      <c r="CC498" s="454"/>
      <c r="CD498" s="454"/>
      <c r="CE498" s="454"/>
      <c r="CF498" s="454"/>
      <c r="CG498" s="454"/>
      <c r="CH498" s="454"/>
      <c r="CI498" s="454"/>
      <c r="CJ498" s="454"/>
      <c r="CK498" s="454"/>
      <c r="CL498" s="454"/>
      <c r="CM498" s="454"/>
      <c r="CN498" s="454"/>
      <c r="CO498" s="454"/>
      <c r="CP498" s="454"/>
      <c r="CQ498" s="454"/>
      <c r="CR498" s="454"/>
      <c r="CS498" s="454"/>
      <c r="CT498" s="454"/>
      <c r="CU498" s="454"/>
      <c r="CV498" s="454"/>
      <c r="CW498" s="454"/>
      <c r="CX498" s="454"/>
      <c r="CY498" s="454"/>
      <c r="CZ498" s="454"/>
      <c r="DA498" s="454"/>
      <c r="DB498" s="454"/>
      <c r="DC498" s="454"/>
      <c r="DD498" s="454"/>
      <c r="DE498" s="454"/>
      <c r="DF498" s="454"/>
      <c r="DG498" s="454"/>
      <c r="DH498" s="454"/>
      <c r="DI498" s="454"/>
      <c r="DJ498" s="454"/>
      <c r="DK498" s="454"/>
      <c r="DL498" s="454"/>
      <c r="DM498" s="454"/>
      <c r="DN498" s="454"/>
      <c r="DO498" s="454"/>
      <c r="DP498" s="454"/>
      <c r="DQ498" s="454"/>
      <c r="DR498" s="454"/>
      <c r="DS498" s="454"/>
      <c r="DT498" s="454"/>
      <c r="DU498" s="454"/>
      <c r="DV498" s="454"/>
      <c r="DW498" s="454"/>
      <c r="DX498" s="454"/>
      <c r="DY498" s="454"/>
      <c r="DZ498" s="454"/>
      <c r="EA498" s="454"/>
      <c r="EB498" s="454"/>
      <c r="EC498" s="454"/>
      <c r="ED498" s="454"/>
      <c r="EE498" s="454"/>
      <c r="EF498" s="454"/>
      <c r="EG498" s="454"/>
      <c r="EH498" s="454"/>
      <c r="EI498" s="454"/>
      <c r="EJ498" s="454"/>
      <c r="EK498" s="454"/>
      <c r="EL498" s="454"/>
      <c r="EM498" s="454"/>
      <c r="EN498" s="454"/>
      <c r="EO498" s="454"/>
      <c r="EP498" s="454"/>
      <c r="EQ498" s="454"/>
      <c r="ER498" s="454"/>
      <c r="ES498" s="454"/>
      <c r="ET498" s="454"/>
      <c r="EU498" s="454"/>
      <c r="EV498" s="454"/>
      <c r="EW498" s="454"/>
      <c r="EX498" s="454"/>
      <c r="EY498" s="454"/>
      <c r="EZ498" s="454"/>
      <c r="FA498" s="454"/>
      <c r="FB498" s="454"/>
      <c r="FC498" s="454"/>
      <c r="FD498" s="454"/>
      <c r="FE498" s="454"/>
      <c r="FF498" s="454"/>
      <c r="FG498" s="454"/>
      <c r="FH498" s="454"/>
      <c r="FI498" s="454"/>
      <c r="FJ498" s="454"/>
      <c r="FK498" s="454"/>
      <c r="FL498" s="454"/>
      <c r="FM498" s="454"/>
      <c r="FN498" s="454"/>
      <c r="FO498" s="454"/>
      <c r="FP498" s="454"/>
      <c r="FQ498" s="454"/>
      <c r="FR498" s="454"/>
      <c r="FS498" s="454"/>
      <c r="FT498" s="454"/>
      <c r="FU498" s="454"/>
      <c r="FV498" s="454"/>
      <c r="FW498" s="454"/>
      <c r="FX498" s="454"/>
      <c r="FY498" s="454"/>
      <c r="FZ498" s="454"/>
      <c r="GA498" s="454"/>
      <c r="GB498" s="454"/>
      <c r="GC498" s="454"/>
      <c r="GD498" s="454"/>
      <c r="GE498" s="454"/>
      <c r="GF498" s="454"/>
      <c r="GG498" s="454"/>
      <c r="GH498" s="454"/>
      <c r="GI498" s="454"/>
      <c r="GJ498" s="454"/>
      <c r="GK498" s="454"/>
      <c r="GL498" s="454"/>
      <c r="GM498" s="454"/>
      <c r="GN498" s="454"/>
      <c r="GO498" s="454"/>
      <c r="GP498" s="454"/>
      <c r="GQ498" s="454"/>
      <c r="GR498" s="454"/>
      <c r="GS498" s="454"/>
      <c r="GT498" s="454"/>
      <c r="GU498" s="454"/>
      <c r="GV498" s="454"/>
      <c r="GW498" s="454"/>
      <c r="GX498" s="454"/>
      <c r="GY498" s="454"/>
      <c r="GZ498" s="454"/>
      <c r="HA498" s="454"/>
      <c r="HB498" s="454"/>
      <c r="HC498" s="454"/>
      <c r="HD498" s="454"/>
      <c r="HE498" s="454"/>
      <c r="HF498" s="454"/>
      <c r="HG498" s="454"/>
      <c r="HH498" s="454"/>
      <c r="HI498" s="454"/>
      <c r="HJ498" s="454"/>
      <c r="HK498" s="454"/>
      <c r="HL498" s="454"/>
      <c r="HM498" s="454"/>
      <c r="HN498" s="454"/>
      <c r="HO498" s="454"/>
      <c r="HP498" s="454"/>
      <c r="HQ498" s="454"/>
      <c r="HR498" s="454"/>
      <c r="HS498" s="454"/>
      <c r="HT498" s="454"/>
      <c r="HU498" s="454"/>
      <c r="HV498" s="454"/>
      <c r="HW498" s="454"/>
      <c r="HX498" s="454"/>
      <c r="HY498" s="454"/>
      <c r="HZ498" s="454"/>
      <c r="IA498" s="454"/>
      <c r="IB498" s="454"/>
      <c r="IC498" s="454"/>
      <c r="ID498" s="454"/>
      <c r="IE498" s="454"/>
      <c r="IF498" s="454"/>
      <c r="IG498" s="454"/>
      <c r="IH498" s="454"/>
      <c r="II498" s="454"/>
      <c r="IJ498" s="454"/>
      <c r="IK498" s="454"/>
      <c r="IL498" s="454"/>
      <c r="IM498" s="454"/>
      <c r="IN498" s="454"/>
      <c r="IO498" s="454"/>
      <c r="IP498" s="454"/>
      <c r="IQ498" s="454"/>
      <c r="IR498" s="454"/>
      <c r="IS498" s="454"/>
      <c r="IT498" s="454"/>
      <c r="IU498" s="454"/>
      <c r="IV498" s="454"/>
      <c r="IW498" s="454"/>
    </row>
    <row r="499" customFormat="false" ht="12.75" hidden="false" customHeight="false" outlineLevel="1" collapsed="false">
      <c r="A499" s="339"/>
      <c r="B499" s="461"/>
      <c r="C499" s="461"/>
      <c r="D499" s="461"/>
      <c r="E499" s="461"/>
      <c r="F499" s="461"/>
      <c r="G499" s="461"/>
      <c r="H499" s="461"/>
      <c r="I499" s="461"/>
      <c r="J499" s="461"/>
      <c r="K499" s="461"/>
      <c r="L499" s="461"/>
      <c r="M499" s="461"/>
      <c r="N499" s="461"/>
      <c r="O499" s="461"/>
      <c r="P499" s="461"/>
      <c r="Q499" s="461"/>
      <c r="R499" s="461"/>
      <c r="S499" s="461"/>
      <c r="T499" s="461"/>
      <c r="U499" s="461"/>
      <c r="V499" s="454"/>
      <c r="W499" s="454"/>
      <c r="X499" s="454"/>
      <c r="Y499" s="454"/>
      <c r="Z499" s="454"/>
      <c r="AA499" s="454"/>
      <c r="AB499" s="454"/>
      <c r="AC499" s="454"/>
      <c r="AD499" s="454"/>
      <c r="AE499" s="454"/>
      <c r="AF499" s="454"/>
      <c r="AG499" s="454"/>
      <c r="AH499" s="454"/>
      <c r="AI499" s="454"/>
      <c r="AJ499" s="454"/>
      <c r="AK499" s="454"/>
      <c r="AL499" s="454"/>
      <c r="AM499" s="454"/>
      <c r="AN499" s="454"/>
      <c r="AO499" s="454"/>
      <c r="AP499" s="454"/>
      <c r="AQ499" s="454"/>
      <c r="AR499" s="454"/>
      <c r="AS499" s="454"/>
      <c r="AT499" s="454"/>
      <c r="AU499" s="454"/>
      <c r="AV499" s="454"/>
      <c r="AW499" s="454"/>
      <c r="AX499" s="454"/>
      <c r="AY499" s="454"/>
      <c r="AZ499" s="454"/>
      <c r="BA499" s="454"/>
      <c r="BB499" s="454"/>
      <c r="BC499" s="454"/>
      <c r="BD499" s="454"/>
      <c r="BE499" s="454"/>
      <c r="BF499" s="454"/>
      <c r="BG499" s="454"/>
      <c r="BH499" s="454"/>
      <c r="BI499" s="454"/>
      <c r="BJ499" s="454"/>
      <c r="BK499" s="454"/>
      <c r="BL499" s="454"/>
      <c r="BM499" s="454"/>
      <c r="BN499" s="454"/>
      <c r="BO499" s="454"/>
      <c r="BP499" s="454"/>
      <c r="BQ499" s="454"/>
      <c r="BR499" s="454"/>
      <c r="BS499" s="454"/>
      <c r="BT499" s="454"/>
      <c r="BU499" s="454"/>
      <c r="BV499" s="454"/>
      <c r="BW499" s="454"/>
      <c r="BX499" s="454"/>
      <c r="BY499" s="454"/>
      <c r="BZ499" s="454"/>
      <c r="CA499" s="454"/>
      <c r="CB499" s="454"/>
      <c r="CC499" s="454"/>
      <c r="CD499" s="454"/>
      <c r="CE499" s="454"/>
      <c r="CF499" s="454"/>
      <c r="CG499" s="454"/>
      <c r="CH499" s="454"/>
      <c r="CI499" s="454"/>
      <c r="CJ499" s="454"/>
      <c r="CK499" s="454"/>
      <c r="CL499" s="454"/>
      <c r="CM499" s="454"/>
      <c r="CN499" s="454"/>
      <c r="CO499" s="454"/>
      <c r="CP499" s="454"/>
      <c r="CQ499" s="454"/>
      <c r="CR499" s="454"/>
      <c r="CS499" s="454"/>
      <c r="CT499" s="454"/>
      <c r="CU499" s="454"/>
      <c r="CV499" s="454"/>
      <c r="CW499" s="454"/>
      <c r="CX499" s="454"/>
      <c r="CY499" s="454"/>
      <c r="CZ499" s="454"/>
      <c r="DA499" s="454"/>
      <c r="DB499" s="454"/>
      <c r="DC499" s="454"/>
      <c r="DD499" s="454"/>
      <c r="DE499" s="454"/>
      <c r="DF499" s="454"/>
      <c r="DG499" s="454"/>
      <c r="DH499" s="454"/>
      <c r="DI499" s="454"/>
      <c r="DJ499" s="454"/>
      <c r="DK499" s="454"/>
      <c r="DL499" s="454"/>
      <c r="DM499" s="454"/>
      <c r="DN499" s="454"/>
      <c r="DO499" s="454"/>
      <c r="DP499" s="454"/>
      <c r="DQ499" s="454"/>
      <c r="DR499" s="454"/>
      <c r="DS499" s="454"/>
      <c r="DT499" s="454"/>
      <c r="DU499" s="454"/>
      <c r="DV499" s="454"/>
      <c r="DW499" s="454"/>
      <c r="DX499" s="454"/>
      <c r="DY499" s="454"/>
      <c r="DZ499" s="454"/>
      <c r="EA499" s="454"/>
      <c r="EB499" s="454"/>
      <c r="EC499" s="454"/>
      <c r="ED499" s="454"/>
      <c r="EE499" s="454"/>
      <c r="EF499" s="454"/>
      <c r="EG499" s="454"/>
      <c r="EH499" s="454"/>
      <c r="EI499" s="454"/>
      <c r="EJ499" s="454"/>
      <c r="EK499" s="454"/>
      <c r="EL499" s="454"/>
      <c r="EM499" s="454"/>
      <c r="EN499" s="454"/>
      <c r="EO499" s="454"/>
      <c r="EP499" s="454"/>
      <c r="EQ499" s="454"/>
      <c r="ER499" s="454"/>
      <c r="ES499" s="454"/>
      <c r="ET499" s="454"/>
      <c r="EU499" s="454"/>
      <c r="EV499" s="454"/>
      <c r="EW499" s="454"/>
      <c r="EX499" s="454"/>
      <c r="EY499" s="454"/>
      <c r="EZ499" s="454"/>
      <c r="FA499" s="454"/>
      <c r="FB499" s="454"/>
      <c r="FC499" s="454"/>
      <c r="FD499" s="454"/>
      <c r="FE499" s="454"/>
      <c r="FF499" s="454"/>
      <c r="FG499" s="454"/>
      <c r="FH499" s="454"/>
      <c r="FI499" s="454"/>
      <c r="FJ499" s="454"/>
      <c r="FK499" s="454"/>
      <c r="FL499" s="454"/>
      <c r="FM499" s="454"/>
      <c r="FN499" s="454"/>
      <c r="FO499" s="454"/>
      <c r="FP499" s="454"/>
      <c r="FQ499" s="454"/>
      <c r="FR499" s="454"/>
      <c r="FS499" s="454"/>
      <c r="FT499" s="454"/>
      <c r="FU499" s="454"/>
      <c r="FV499" s="454"/>
      <c r="FW499" s="454"/>
      <c r="FX499" s="454"/>
      <c r="FY499" s="454"/>
      <c r="FZ499" s="454"/>
      <c r="GA499" s="454"/>
      <c r="GB499" s="454"/>
      <c r="GC499" s="454"/>
      <c r="GD499" s="454"/>
      <c r="GE499" s="454"/>
      <c r="GF499" s="454"/>
      <c r="GG499" s="454"/>
      <c r="GH499" s="454"/>
      <c r="GI499" s="454"/>
      <c r="GJ499" s="454"/>
      <c r="GK499" s="454"/>
      <c r="GL499" s="454"/>
      <c r="GM499" s="454"/>
      <c r="GN499" s="454"/>
      <c r="GO499" s="454"/>
      <c r="GP499" s="454"/>
      <c r="GQ499" s="454"/>
      <c r="GR499" s="454"/>
      <c r="GS499" s="454"/>
      <c r="GT499" s="454"/>
      <c r="GU499" s="454"/>
      <c r="GV499" s="454"/>
      <c r="GW499" s="454"/>
      <c r="GX499" s="454"/>
      <c r="GY499" s="454"/>
      <c r="GZ499" s="454"/>
      <c r="HA499" s="454"/>
      <c r="HB499" s="454"/>
      <c r="HC499" s="454"/>
      <c r="HD499" s="454"/>
      <c r="HE499" s="454"/>
      <c r="HF499" s="454"/>
      <c r="HG499" s="454"/>
      <c r="HH499" s="454"/>
      <c r="HI499" s="454"/>
      <c r="HJ499" s="454"/>
      <c r="HK499" s="454"/>
      <c r="HL499" s="454"/>
      <c r="HM499" s="454"/>
      <c r="HN499" s="454"/>
      <c r="HO499" s="454"/>
      <c r="HP499" s="454"/>
      <c r="HQ499" s="454"/>
      <c r="HR499" s="454"/>
      <c r="HS499" s="454"/>
      <c r="HT499" s="454"/>
      <c r="HU499" s="454"/>
      <c r="HV499" s="454"/>
      <c r="HW499" s="454"/>
      <c r="HX499" s="454"/>
      <c r="HY499" s="454"/>
      <c r="HZ499" s="454"/>
      <c r="IA499" s="454"/>
      <c r="IB499" s="454"/>
      <c r="IC499" s="454"/>
      <c r="ID499" s="454"/>
      <c r="IE499" s="454"/>
      <c r="IF499" s="454"/>
      <c r="IG499" s="454"/>
      <c r="IH499" s="454"/>
      <c r="II499" s="454"/>
      <c r="IJ499" s="454"/>
      <c r="IK499" s="454"/>
      <c r="IL499" s="454"/>
      <c r="IM499" s="454"/>
      <c r="IN499" s="454"/>
      <c r="IO499" s="454"/>
      <c r="IP499" s="454"/>
      <c r="IQ499" s="454"/>
      <c r="IR499" s="454"/>
      <c r="IS499" s="454"/>
      <c r="IT499" s="454"/>
      <c r="IU499" s="454"/>
      <c r="IV499" s="454"/>
      <c r="IW499" s="454"/>
    </row>
    <row r="500" customFormat="false" ht="12.75" hidden="false" customHeight="false" outlineLevel="1" collapsed="false">
      <c r="A500" s="339"/>
      <c r="B500" s="461"/>
      <c r="C500" s="461"/>
      <c r="D500" s="461"/>
      <c r="E500" s="461"/>
      <c r="F500" s="461"/>
      <c r="G500" s="461"/>
      <c r="H500" s="461"/>
      <c r="I500" s="461"/>
      <c r="J500" s="461"/>
      <c r="K500" s="461"/>
      <c r="L500" s="461"/>
      <c r="M500" s="461"/>
      <c r="N500" s="461"/>
      <c r="O500" s="461"/>
      <c r="P500" s="461"/>
      <c r="Q500" s="461"/>
      <c r="R500" s="461"/>
      <c r="S500" s="461"/>
      <c r="T500" s="461"/>
      <c r="U500" s="461"/>
      <c r="V500" s="454"/>
      <c r="W500" s="454"/>
      <c r="X500" s="454"/>
      <c r="Y500" s="454"/>
      <c r="Z500" s="454"/>
      <c r="AA500" s="454"/>
      <c r="AB500" s="454"/>
      <c r="AC500" s="454"/>
      <c r="AD500" s="454"/>
      <c r="AE500" s="454"/>
      <c r="AF500" s="454"/>
      <c r="AG500" s="454"/>
      <c r="AH500" s="454"/>
      <c r="AI500" s="454"/>
      <c r="AJ500" s="454"/>
      <c r="AK500" s="454"/>
      <c r="AL500" s="454"/>
      <c r="AM500" s="454"/>
      <c r="AN500" s="454"/>
      <c r="AO500" s="454"/>
      <c r="AP500" s="454"/>
      <c r="AQ500" s="454"/>
      <c r="AR500" s="454"/>
      <c r="AS500" s="454"/>
      <c r="AT500" s="454"/>
      <c r="AU500" s="454"/>
      <c r="AV500" s="454"/>
      <c r="AW500" s="454"/>
      <c r="AX500" s="454"/>
      <c r="AY500" s="454"/>
      <c r="AZ500" s="454"/>
      <c r="BA500" s="454"/>
      <c r="BB500" s="454"/>
      <c r="BC500" s="454"/>
      <c r="BD500" s="454"/>
      <c r="BE500" s="454"/>
      <c r="BF500" s="454"/>
      <c r="BG500" s="454"/>
      <c r="BH500" s="454"/>
      <c r="BI500" s="454"/>
      <c r="BJ500" s="454"/>
      <c r="BK500" s="454"/>
      <c r="BL500" s="454"/>
      <c r="BM500" s="454"/>
      <c r="BN500" s="454"/>
      <c r="BO500" s="454"/>
      <c r="BP500" s="454"/>
      <c r="BQ500" s="454"/>
      <c r="BR500" s="454"/>
      <c r="BS500" s="454"/>
      <c r="BT500" s="454"/>
      <c r="BU500" s="454"/>
      <c r="BV500" s="454"/>
      <c r="BW500" s="454"/>
      <c r="BX500" s="454"/>
      <c r="BY500" s="454"/>
      <c r="BZ500" s="454"/>
      <c r="CA500" s="454"/>
      <c r="CB500" s="454"/>
      <c r="CC500" s="454"/>
      <c r="CD500" s="454"/>
      <c r="CE500" s="454"/>
      <c r="CF500" s="454"/>
      <c r="CG500" s="454"/>
      <c r="CH500" s="454"/>
      <c r="CI500" s="454"/>
      <c r="CJ500" s="454"/>
      <c r="CK500" s="454"/>
      <c r="CL500" s="454"/>
      <c r="CM500" s="454"/>
      <c r="CN500" s="454"/>
      <c r="CO500" s="454"/>
      <c r="CP500" s="454"/>
      <c r="CQ500" s="454"/>
      <c r="CR500" s="454"/>
      <c r="CS500" s="454"/>
      <c r="CT500" s="454"/>
      <c r="CU500" s="454"/>
      <c r="CV500" s="454"/>
      <c r="CW500" s="454"/>
      <c r="CX500" s="454"/>
      <c r="CY500" s="454"/>
      <c r="CZ500" s="454"/>
      <c r="DA500" s="454"/>
      <c r="DB500" s="454"/>
      <c r="DC500" s="454"/>
      <c r="DD500" s="454"/>
      <c r="DE500" s="454"/>
      <c r="DF500" s="454"/>
      <c r="DG500" s="454"/>
      <c r="DH500" s="454"/>
      <c r="DI500" s="454"/>
      <c r="DJ500" s="454"/>
      <c r="DK500" s="454"/>
      <c r="DL500" s="454"/>
      <c r="DM500" s="454"/>
      <c r="DN500" s="454"/>
      <c r="DO500" s="454"/>
      <c r="DP500" s="454"/>
      <c r="DQ500" s="454"/>
      <c r="DR500" s="454"/>
      <c r="DS500" s="454"/>
      <c r="DT500" s="454"/>
      <c r="DU500" s="454"/>
      <c r="DV500" s="454"/>
      <c r="DW500" s="454"/>
      <c r="DX500" s="454"/>
      <c r="DY500" s="454"/>
      <c r="DZ500" s="454"/>
      <c r="EA500" s="454"/>
      <c r="EB500" s="454"/>
      <c r="EC500" s="454"/>
      <c r="ED500" s="454"/>
      <c r="EE500" s="454"/>
      <c r="EF500" s="454"/>
      <c r="EG500" s="454"/>
      <c r="EH500" s="454"/>
      <c r="EI500" s="454"/>
      <c r="EJ500" s="454"/>
      <c r="EK500" s="454"/>
      <c r="EL500" s="454"/>
      <c r="EM500" s="454"/>
      <c r="EN500" s="454"/>
      <c r="EO500" s="454"/>
      <c r="EP500" s="454"/>
      <c r="EQ500" s="454"/>
      <c r="ER500" s="454"/>
      <c r="ES500" s="454"/>
      <c r="ET500" s="454"/>
      <c r="EU500" s="454"/>
      <c r="EV500" s="454"/>
      <c r="EW500" s="454"/>
      <c r="EX500" s="454"/>
      <c r="EY500" s="454"/>
      <c r="EZ500" s="454"/>
      <c r="FA500" s="454"/>
      <c r="FB500" s="454"/>
      <c r="FC500" s="454"/>
      <c r="FD500" s="454"/>
      <c r="FE500" s="454"/>
      <c r="FF500" s="454"/>
      <c r="FG500" s="454"/>
      <c r="FH500" s="454"/>
      <c r="FI500" s="454"/>
      <c r="FJ500" s="454"/>
      <c r="FK500" s="454"/>
      <c r="FL500" s="454"/>
      <c r="FM500" s="454"/>
      <c r="FN500" s="454"/>
      <c r="FO500" s="454"/>
      <c r="FP500" s="454"/>
      <c r="FQ500" s="454"/>
      <c r="FR500" s="454"/>
      <c r="FS500" s="454"/>
      <c r="FT500" s="454"/>
      <c r="FU500" s="454"/>
      <c r="FV500" s="454"/>
      <c r="FW500" s="454"/>
      <c r="FX500" s="454"/>
      <c r="FY500" s="454"/>
      <c r="FZ500" s="454"/>
      <c r="GA500" s="454"/>
      <c r="GB500" s="454"/>
      <c r="GC500" s="454"/>
      <c r="GD500" s="454"/>
      <c r="GE500" s="454"/>
      <c r="GF500" s="454"/>
      <c r="GG500" s="454"/>
      <c r="GH500" s="454"/>
      <c r="GI500" s="454"/>
      <c r="GJ500" s="454"/>
      <c r="GK500" s="454"/>
      <c r="GL500" s="454"/>
      <c r="GM500" s="454"/>
      <c r="GN500" s="454"/>
      <c r="GO500" s="454"/>
      <c r="GP500" s="454"/>
      <c r="GQ500" s="454"/>
      <c r="GR500" s="454"/>
      <c r="GS500" s="454"/>
      <c r="GT500" s="454"/>
      <c r="GU500" s="454"/>
      <c r="GV500" s="454"/>
      <c r="GW500" s="454"/>
      <c r="GX500" s="454"/>
      <c r="GY500" s="454"/>
      <c r="GZ500" s="454"/>
      <c r="HA500" s="454"/>
      <c r="HB500" s="454"/>
      <c r="HC500" s="454"/>
      <c r="HD500" s="454"/>
      <c r="HE500" s="454"/>
      <c r="HF500" s="454"/>
      <c r="HG500" s="454"/>
      <c r="HH500" s="454"/>
      <c r="HI500" s="454"/>
      <c r="HJ500" s="454"/>
      <c r="HK500" s="454"/>
      <c r="HL500" s="454"/>
      <c r="HM500" s="454"/>
      <c r="HN500" s="454"/>
      <c r="HO500" s="454"/>
      <c r="HP500" s="454"/>
      <c r="HQ500" s="454"/>
      <c r="HR500" s="454"/>
      <c r="HS500" s="454"/>
      <c r="HT500" s="454"/>
      <c r="HU500" s="454"/>
      <c r="HV500" s="454"/>
      <c r="HW500" s="454"/>
      <c r="HX500" s="454"/>
      <c r="HY500" s="454"/>
      <c r="HZ500" s="454"/>
      <c r="IA500" s="454"/>
      <c r="IB500" s="454"/>
      <c r="IC500" s="454"/>
      <c r="ID500" s="454"/>
      <c r="IE500" s="454"/>
      <c r="IF500" s="454"/>
      <c r="IG500" s="454"/>
      <c r="IH500" s="454"/>
      <c r="II500" s="454"/>
      <c r="IJ500" s="454"/>
      <c r="IK500" s="454"/>
      <c r="IL500" s="454"/>
      <c r="IM500" s="454"/>
      <c r="IN500" s="454"/>
      <c r="IO500" s="454"/>
      <c r="IP500" s="454"/>
      <c r="IQ500" s="454"/>
      <c r="IR500" s="454"/>
      <c r="IS500" s="454"/>
      <c r="IT500" s="454"/>
      <c r="IU500" s="454"/>
      <c r="IV500" s="454"/>
      <c r="IW500" s="454"/>
    </row>
    <row r="501" customFormat="false" ht="12.75" hidden="false" customHeight="false" outlineLevel="1" collapsed="false">
      <c r="A501" s="419"/>
      <c r="B501" s="461"/>
      <c r="C501" s="461"/>
      <c r="D501" s="461"/>
      <c r="E501" s="461"/>
      <c r="F501" s="461"/>
      <c r="G501" s="461"/>
      <c r="H501" s="461"/>
      <c r="I501" s="461"/>
      <c r="J501" s="461"/>
      <c r="K501" s="461"/>
      <c r="L501" s="461"/>
      <c r="M501" s="461"/>
      <c r="N501" s="461"/>
      <c r="O501" s="461"/>
      <c r="P501" s="461"/>
      <c r="Q501" s="461"/>
      <c r="R501" s="461"/>
      <c r="S501" s="461"/>
      <c r="T501" s="461"/>
      <c r="U501" s="461"/>
      <c r="V501" s="454"/>
      <c r="W501" s="454"/>
      <c r="X501" s="454"/>
      <c r="Y501" s="454"/>
      <c r="Z501" s="454"/>
      <c r="AA501" s="454"/>
      <c r="AB501" s="454"/>
      <c r="AC501" s="454"/>
      <c r="AD501" s="454"/>
      <c r="AE501" s="454"/>
      <c r="AF501" s="454"/>
      <c r="AG501" s="454"/>
      <c r="AH501" s="454"/>
      <c r="AI501" s="454"/>
      <c r="AJ501" s="454"/>
      <c r="AK501" s="454"/>
      <c r="AL501" s="454"/>
      <c r="AM501" s="454"/>
      <c r="AN501" s="454"/>
      <c r="AO501" s="454"/>
      <c r="AP501" s="454"/>
      <c r="AQ501" s="454"/>
      <c r="AR501" s="454"/>
      <c r="AS501" s="454"/>
      <c r="AT501" s="454"/>
      <c r="AU501" s="454"/>
      <c r="AV501" s="454"/>
      <c r="AW501" s="454"/>
      <c r="AX501" s="454"/>
      <c r="AY501" s="454"/>
      <c r="AZ501" s="454"/>
      <c r="BA501" s="454"/>
      <c r="BB501" s="454"/>
      <c r="BC501" s="454"/>
      <c r="BD501" s="454"/>
      <c r="BE501" s="454"/>
      <c r="BF501" s="454"/>
      <c r="BG501" s="454"/>
      <c r="BH501" s="454"/>
      <c r="BI501" s="454"/>
      <c r="BJ501" s="454"/>
      <c r="BK501" s="454"/>
      <c r="BL501" s="454"/>
      <c r="BM501" s="454"/>
      <c r="BN501" s="454"/>
      <c r="BO501" s="454"/>
      <c r="BP501" s="454"/>
      <c r="BQ501" s="454"/>
      <c r="BR501" s="454"/>
      <c r="BS501" s="454"/>
      <c r="BT501" s="454"/>
      <c r="BU501" s="454"/>
      <c r="BV501" s="454"/>
      <c r="BW501" s="454"/>
      <c r="BX501" s="454"/>
      <c r="BY501" s="454"/>
      <c r="BZ501" s="454"/>
      <c r="CA501" s="454"/>
      <c r="CB501" s="454"/>
      <c r="CC501" s="454"/>
      <c r="CD501" s="454"/>
      <c r="CE501" s="454"/>
      <c r="CF501" s="454"/>
      <c r="CG501" s="454"/>
      <c r="CH501" s="454"/>
      <c r="CI501" s="454"/>
      <c r="CJ501" s="454"/>
      <c r="CK501" s="454"/>
      <c r="CL501" s="454"/>
      <c r="CM501" s="454"/>
      <c r="CN501" s="454"/>
      <c r="CO501" s="454"/>
      <c r="CP501" s="454"/>
      <c r="CQ501" s="454"/>
      <c r="CR501" s="454"/>
      <c r="CS501" s="454"/>
      <c r="CT501" s="454"/>
      <c r="CU501" s="454"/>
      <c r="CV501" s="454"/>
      <c r="CW501" s="454"/>
      <c r="CX501" s="454"/>
      <c r="CY501" s="454"/>
      <c r="CZ501" s="454"/>
      <c r="DA501" s="454"/>
      <c r="DB501" s="454"/>
      <c r="DC501" s="454"/>
      <c r="DD501" s="454"/>
      <c r="DE501" s="454"/>
      <c r="DF501" s="454"/>
      <c r="DG501" s="454"/>
      <c r="DH501" s="454"/>
      <c r="DI501" s="454"/>
      <c r="DJ501" s="454"/>
      <c r="DK501" s="454"/>
      <c r="DL501" s="454"/>
      <c r="DM501" s="454"/>
      <c r="DN501" s="454"/>
      <c r="DO501" s="454"/>
      <c r="DP501" s="454"/>
      <c r="DQ501" s="454"/>
      <c r="DR501" s="454"/>
      <c r="DS501" s="454"/>
      <c r="DT501" s="454"/>
      <c r="DU501" s="454"/>
      <c r="DV501" s="454"/>
      <c r="DW501" s="454"/>
      <c r="DX501" s="454"/>
      <c r="DY501" s="454"/>
      <c r="DZ501" s="454"/>
      <c r="EA501" s="454"/>
      <c r="EB501" s="454"/>
      <c r="EC501" s="454"/>
      <c r="ED501" s="454"/>
      <c r="EE501" s="454"/>
      <c r="EF501" s="454"/>
      <c r="EG501" s="454"/>
      <c r="EH501" s="454"/>
      <c r="EI501" s="454"/>
      <c r="EJ501" s="454"/>
      <c r="EK501" s="454"/>
      <c r="EL501" s="454"/>
      <c r="EM501" s="454"/>
      <c r="EN501" s="454"/>
      <c r="EO501" s="454"/>
      <c r="EP501" s="454"/>
      <c r="EQ501" s="454"/>
      <c r="ER501" s="454"/>
      <c r="ES501" s="454"/>
      <c r="ET501" s="454"/>
      <c r="EU501" s="454"/>
      <c r="EV501" s="454"/>
      <c r="EW501" s="454"/>
      <c r="EX501" s="454"/>
      <c r="EY501" s="454"/>
      <c r="EZ501" s="454"/>
      <c r="FA501" s="454"/>
      <c r="FB501" s="454"/>
      <c r="FC501" s="454"/>
      <c r="FD501" s="454"/>
      <c r="FE501" s="454"/>
      <c r="FF501" s="454"/>
      <c r="FG501" s="454"/>
      <c r="FH501" s="454"/>
      <c r="FI501" s="454"/>
      <c r="FJ501" s="454"/>
      <c r="FK501" s="454"/>
      <c r="FL501" s="454"/>
      <c r="FM501" s="454"/>
      <c r="FN501" s="454"/>
      <c r="FO501" s="454"/>
      <c r="FP501" s="454"/>
      <c r="FQ501" s="454"/>
      <c r="FR501" s="454"/>
      <c r="FS501" s="454"/>
      <c r="FT501" s="454"/>
      <c r="FU501" s="454"/>
      <c r="FV501" s="454"/>
      <c r="FW501" s="454"/>
      <c r="FX501" s="454"/>
      <c r="FY501" s="454"/>
      <c r="FZ501" s="454"/>
      <c r="GA501" s="454"/>
      <c r="GB501" s="454"/>
      <c r="GC501" s="454"/>
      <c r="GD501" s="454"/>
      <c r="GE501" s="454"/>
      <c r="GF501" s="454"/>
      <c r="GG501" s="454"/>
      <c r="GH501" s="454"/>
      <c r="GI501" s="454"/>
      <c r="GJ501" s="454"/>
      <c r="GK501" s="454"/>
      <c r="GL501" s="454"/>
      <c r="GM501" s="454"/>
      <c r="GN501" s="454"/>
      <c r="GO501" s="454"/>
      <c r="GP501" s="454"/>
      <c r="GQ501" s="454"/>
      <c r="GR501" s="454"/>
      <c r="GS501" s="454"/>
      <c r="GT501" s="454"/>
      <c r="GU501" s="454"/>
      <c r="GV501" s="454"/>
      <c r="GW501" s="454"/>
      <c r="GX501" s="454"/>
      <c r="GY501" s="454"/>
      <c r="GZ501" s="454"/>
      <c r="HA501" s="454"/>
      <c r="HB501" s="454"/>
      <c r="HC501" s="454"/>
      <c r="HD501" s="454"/>
      <c r="HE501" s="454"/>
      <c r="HF501" s="454"/>
      <c r="HG501" s="454"/>
      <c r="HH501" s="454"/>
      <c r="HI501" s="454"/>
      <c r="HJ501" s="454"/>
      <c r="HK501" s="454"/>
      <c r="HL501" s="454"/>
      <c r="HM501" s="454"/>
      <c r="HN501" s="454"/>
      <c r="HO501" s="454"/>
      <c r="HP501" s="454"/>
      <c r="HQ501" s="454"/>
      <c r="HR501" s="454"/>
      <c r="HS501" s="454"/>
      <c r="HT501" s="454"/>
      <c r="HU501" s="454"/>
      <c r="HV501" s="454"/>
      <c r="HW501" s="454"/>
      <c r="HX501" s="454"/>
      <c r="HY501" s="454"/>
      <c r="HZ501" s="454"/>
      <c r="IA501" s="454"/>
      <c r="IB501" s="454"/>
      <c r="IC501" s="454"/>
      <c r="ID501" s="454"/>
      <c r="IE501" s="454"/>
      <c r="IF501" s="454"/>
      <c r="IG501" s="454"/>
      <c r="IH501" s="454"/>
      <c r="II501" s="454"/>
      <c r="IJ501" s="454"/>
      <c r="IK501" s="454"/>
      <c r="IL501" s="454"/>
      <c r="IM501" s="454"/>
      <c r="IN501" s="454"/>
      <c r="IO501" s="454"/>
      <c r="IP501" s="454"/>
      <c r="IQ501" s="454"/>
      <c r="IR501" s="454"/>
      <c r="IS501" s="454"/>
      <c r="IT501" s="454"/>
      <c r="IU501" s="454"/>
      <c r="IV501" s="454"/>
      <c r="IW501" s="454"/>
    </row>
    <row r="502" customFormat="false" ht="12.75" hidden="false" customHeight="false" outlineLevel="1" collapsed="false">
      <c r="A502" s="436"/>
      <c r="B502" s="463"/>
      <c r="C502" s="463"/>
      <c r="D502" s="463"/>
      <c r="E502" s="463"/>
      <c r="F502" s="463"/>
      <c r="G502" s="463"/>
      <c r="H502" s="463"/>
      <c r="I502" s="463"/>
      <c r="J502" s="463"/>
      <c r="K502" s="463"/>
      <c r="L502" s="463"/>
      <c r="M502" s="463"/>
      <c r="N502" s="463"/>
      <c r="O502" s="463"/>
      <c r="P502" s="463"/>
      <c r="Q502" s="463"/>
      <c r="R502" s="463"/>
      <c r="S502" s="463"/>
      <c r="T502" s="463"/>
      <c r="U502" s="463"/>
      <c r="V502" s="454"/>
      <c r="W502" s="454"/>
      <c r="X502" s="454"/>
      <c r="Y502" s="454"/>
      <c r="Z502" s="454"/>
      <c r="AA502" s="454"/>
      <c r="AB502" s="454"/>
      <c r="AC502" s="454"/>
      <c r="AD502" s="454"/>
      <c r="AE502" s="454"/>
      <c r="AF502" s="454"/>
      <c r="AG502" s="454"/>
      <c r="AH502" s="454"/>
      <c r="AI502" s="454"/>
      <c r="AJ502" s="454"/>
      <c r="AK502" s="454"/>
      <c r="AL502" s="454"/>
      <c r="AM502" s="454"/>
      <c r="AN502" s="454"/>
      <c r="AO502" s="454"/>
      <c r="AP502" s="454"/>
      <c r="AQ502" s="454"/>
      <c r="AR502" s="454"/>
      <c r="AS502" s="454"/>
      <c r="AT502" s="454"/>
      <c r="AU502" s="454"/>
      <c r="AV502" s="454"/>
      <c r="AW502" s="454"/>
      <c r="AX502" s="454"/>
      <c r="AY502" s="454"/>
      <c r="AZ502" s="454"/>
      <c r="BA502" s="454"/>
      <c r="BB502" s="454"/>
      <c r="BC502" s="454"/>
      <c r="BD502" s="454"/>
      <c r="BE502" s="454"/>
      <c r="BF502" s="454"/>
      <c r="BG502" s="454"/>
      <c r="BH502" s="454"/>
      <c r="BI502" s="454"/>
      <c r="BJ502" s="454"/>
      <c r="BK502" s="454"/>
      <c r="BL502" s="454"/>
      <c r="BM502" s="454"/>
      <c r="BN502" s="454"/>
      <c r="BO502" s="454"/>
      <c r="BP502" s="454"/>
      <c r="BQ502" s="454"/>
      <c r="BR502" s="454"/>
      <c r="BS502" s="454"/>
      <c r="BT502" s="454"/>
      <c r="BU502" s="454"/>
      <c r="BV502" s="454"/>
      <c r="BW502" s="454"/>
      <c r="BX502" s="454"/>
      <c r="BY502" s="454"/>
      <c r="BZ502" s="454"/>
      <c r="CA502" s="454"/>
      <c r="CB502" s="454"/>
      <c r="CC502" s="454"/>
      <c r="CD502" s="454"/>
      <c r="CE502" s="454"/>
      <c r="CF502" s="454"/>
      <c r="CG502" s="454"/>
      <c r="CH502" s="454"/>
      <c r="CI502" s="454"/>
      <c r="CJ502" s="454"/>
      <c r="CK502" s="454"/>
      <c r="CL502" s="454"/>
      <c r="CM502" s="454"/>
      <c r="CN502" s="454"/>
      <c r="CO502" s="454"/>
      <c r="CP502" s="454"/>
      <c r="CQ502" s="454"/>
      <c r="CR502" s="454"/>
      <c r="CS502" s="454"/>
      <c r="CT502" s="454"/>
      <c r="CU502" s="454"/>
      <c r="CV502" s="454"/>
      <c r="CW502" s="454"/>
      <c r="CX502" s="454"/>
      <c r="CY502" s="454"/>
      <c r="CZ502" s="454"/>
      <c r="DA502" s="454"/>
      <c r="DB502" s="454"/>
      <c r="DC502" s="454"/>
      <c r="DD502" s="454"/>
      <c r="DE502" s="454"/>
      <c r="DF502" s="454"/>
      <c r="DG502" s="454"/>
      <c r="DH502" s="454"/>
      <c r="DI502" s="454"/>
      <c r="DJ502" s="454"/>
      <c r="DK502" s="454"/>
      <c r="DL502" s="454"/>
      <c r="DM502" s="454"/>
      <c r="DN502" s="454"/>
      <c r="DO502" s="454"/>
      <c r="DP502" s="454"/>
      <c r="DQ502" s="454"/>
      <c r="DR502" s="454"/>
      <c r="DS502" s="454"/>
      <c r="DT502" s="454"/>
      <c r="DU502" s="454"/>
      <c r="DV502" s="454"/>
      <c r="DW502" s="454"/>
      <c r="DX502" s="454"/>
      <c r="DY502" s="454"/>
      <c r="DZ502" s="454"/>
      <c r="EA502" s="454"/>
      <c r="EB502" s="454"/>
      <c r="EC502" s="454"/>
      <c r="ED502" s="454"/>
      <c r="EE502" s="454"/>
      <c r="EF502" s="454"/>
      <c r="EG502" s="454"/>
      <c r="EH502" s="454"/>
      <c r="EI502" s="454"/>
      <c r="EJ502" s="454"/>
      <c r="EK502" s="454"/>
      <c r="EL502" s="454"/>
      <c r="EM502" s="454"/>
      <c r="EN502" s="454"/>
      <c r="EO502" s="454"/>
      <c r="EP502" s="454"/>
      <c r="EQ502" s="454"/>
      <c r="ER502" s="454"/>
      <c r="ES502" s="454"/>
      <c r="ET502" s="454"/>
      <c r="EU502" s="454"/>
      <c r="EV502" s="454"/>
      <c r="EW502" s="454"/>
      <c r="EX502" s="454"/>
      <c r="EY502" s="454"/>
      <c r="EZ502" s="454"/>
      <c r="FA502" s="454"/>
      <c r="FB502" s="454"/>
      <c r="FC502" s="454"/>
      <c r="FD502" s="454"/>
      <c r="FE502" s="454"/>
      <c r="FF502" s="454"/>
      <c r="FG502" s="454"/>
      <c r="FH502" s="454"/>
      <c r="FI502" s="454"/>
      <c r="FJ502" s="454"/>
      <c r="FK502" s="454"/>
      <c r="FL502" s="454"/>
      <c r="FM502" s="454"/>
      <c r="FN502" s="454"/>
      <c r="FO502" s="454"/>
      <c r="FP502" s="454"/>
      <c r="FQ502" s="454"/>
      <c r="FR502" s="454"/>
      <c r="FS502" s="454"/>
      <c r="FT502" s="454"/>
      <c r="FU502" s="454"/>
      <c r="FV502" s="454"/>
      <c r="FW502" s="454"/>
      <c r="FX502" s="454"/>
      <c r="FY502" s="454"/>
      <c r="FZ502" s="454"/>
      <c r="GA502" s="454"/>
      <c r="GB502" s="454"/>
      <c r="GC502" s="454"/>
      <c r="GD502" s="454"/>
      <c r="GE502" s="454"/>
      <c r="GF502" s="454"/>
      <c r="GG502" s="454"/>
      <c r="GH502" s="454"/>
      <c r="GI502" s="454"/>
      <c r="GJ502" s="454"/>
      <c r="GK502" s="454"/>
      <c r="GL502" s="454"/>
      <c r="GM502" s="454"/>
      <c r="GN502" s="454"/>
      <c r="GO502" s="454"/>
      <c r="GP502" s="454"/>
      <c r="GQ502" s="454"/>
      <c r="GR502" s="454"/>
      <c r="GS502" s="454"/>
      <c r="GT502" s="454"/>
      <c r="GU502" s="454"/>
      <c r="GV502" s="454"/>
      <c r="GW502" s="454"/>
      <c r="GX502" s="454"/>
      <c r="GY502" s="454"/>
      <c r="GZ502" s="454"/>
      <c r="HA502" s="454"/>
      <c r="HB502" s="454"/>
      <c r="HC502" s="454"/>
      <c r="HD502" s="454"/>
      <c r="HE502" s="454"/>
      <c r="HF502" s="454"/>
      <c r="HG502" s="454"/>
      <c r="HH502" s="454"/>
      <c r="HI502" s="454"/>
      <c r="HJ502" s="454"/>
      <c r="HK502" s="454"/>
      <c r="HL502" s="454"/>
      <c r="HM502" s="454"/>
      <c r="HN502" s="454"/>
      <c r="HO502" s="454"/>
      <c r="HP502" s="454"/>
      <c r="HQ502" s="454"/>
      <c r="HR502" s="454"/>
      <c r="HS502" s="454"/>
      <c r="HT502" s="454"/>
      <c r="HU502" s="454"/>
      <c r="HV502" s="454"/>
      <c r="HW502" s="454"/>
      <c r="HX502" s="454"/>
      <c r="HY502" s="454"/>
      <c r="HZ502" s="454"/>
      <c r="IA502" s="454"/>
      <c r="IB502" s="454"/>
      <c r="IC502" s="454"/>
      <c r="ID502" s="454"/>
      <c r="IE502" s="454"/>
      <c r="IF502" s="454"/>
      <c r="IG502" s="454"/>
      <c r="IH502" s="454"/>
      <c r="II502" s="454"/>
      <c r="IJ502" s="454"/>
      <c r="IK502" s="454"/>
      <c r="IL502" s="454"/>
      <c r="IM502" s="454"/>
      <c r="IN502" s="454"/>
      <c r="IO502" s="454"/>
      <c r="IP502" s="454"/>
      <c r="IQ502" s="454"/>
      <c r="IR502" s="454"/>
      <c r="IS502" s="454"/>
      <c r="IT502" s="454"/>
      <c r="IU502" s="454"/>
      <c r="IV502" s="454"/>
      <c r="IW502" s="454"/>
    </row>
    <row r="503" customFormat="false" ht="12.75" hidden="false" customHeight="false" outlineLevel="1" collapsed="false">
      <c r="A503" s="339"/>
      <c r="B503" s="461"/>
      <c r="C503" s="461"/>
      <c r="D503" s="461"/>
      <c r="E503" s="461"/>
      <c r="F503" s="461"/>
      <c r="G503" s="461"/>
      <c r="H503" s="461"/>
      <c r="I503" s="461"/>
      <c r="J503" s="461"/>
      <c r="K503" s="461"/>
      <c r="L503" s="461"/>
      <c r="M503" s="461"/>
      <c r="N503" s="461"/>
      <c r="O503" s="461"/>
      <c r="P503" s="461"/>
      <c r="Q503" s="461"/>
      <c r="R503" s="461"/>
      <c r="S503" s="461"/>
      <c r="T503" s="461"/>
      <c r="U503" s="461"/>
      <c r="V503" s="454"/>
      <c r="W503" s="454"/>
      <c r="X503" s="454"/>
      <c r="Y503" s="454"/>
      <c r="Z503" s="454"/>
      <c r="AA503" s="454"/>
      <c r="AB503" s="454"/>
      <c r="AC503" s="454"/>
      <c r="AD503" s="454"/>
      <c r="AE503" s="454"/>
      <c r="AF503" s="454"/>
      <c r="AG503" s="454"/>
      <c r="AH503" s="454"/>
      <c r="AI503" s="454"/>
      <c r="AJ503" s="454"/>
      <c r="AK503" s="454"/>
      <c r="AL503" s="454"/>
      <c r="AM503" s="454"/>
      <c r="AN503" s="454"/>
      <c r="AO503" s="454"/>
      <c r="AP503" s="454"/>
      <c r="AQ503" s="454"/>
      <c r="AR503" s="454"/>
      <c r="AS503" s="454"/>
      <c r="AT503" s="454"/>
      <c r="AU503" s="454"/>
      <c r="AV503" s="454"/>
      <c r="AW503" s="454"/>
      <c r="AX503" s="454"/>
      <c r="AY503" s="454"/>
      <c r="AZ503" s="454"/>
      <c r="BA503" s="454"/>
      <c r="BB503" s="454"/>
      <c r="BC503" s="454"/>
      <c r="BD503" s="454"/>
      <c r="BE503" s="454"/>
      <c r="BF503" s="454"/>
      <c r="BG503" s="454"/>
      <c r="BH503" s="454"/>
      <c r="BI503" s="454"/>
      <c r="BJ503" s="454"/>
      <c r="BK503" s="454"/>
      <c r="BL503" s="454"/>
      <c r="BM503" s="454"/>
      <c r="BN503" s="454"/>
      <c r="BO503" s="454"/>
      <c r="BP503" s="454"/>
      <c r="BQ503" s="454"/>
      <c r="BR503" s="454"/>
      <c r="BS503" s="454"/>
      <c r="BT503" s="454"/>
      <c r="BU503" s="454"/>
      <c r="BV503" s="454"/>
      <c r="BW503" s="454"/>
      <c r="BX503" s="454"/>
      <c r="BY503" s="454"/>
      <c r="BZ503" s="454"/>
      <c r="CA503" s="454"/>
      <c r="CB503" s="454"/>
      <c r="CC503" s="454"/>
      <c r="CD503" s="454"/>
      <c r="CE503" s="454"/>
      <c r="CF503" s="454"/>
      <c r="CG503" s="454"/>
      <c r="CH503" s="454"/>
      <c r="CI503" s="454"/>
      <c r="CJ503" s="454"/>
      <c r="CK503" s="454"/>
      <c r="CL503" s="454"/>
      <c r="CM503" s="454"/>
      <c r="CN503" s="454"/>
      <c r="CO503" s="454"/>
      <c r="CP503" s="454"/>
      <c r="CQ503" s="454"/>
      <c r="CR503" s="454"/>
      <c r="CS503" s="454"/>
      <c r="CT503" s="454"/>
      <c r="CU503" s="454"/>
      <c r="CV503" s="454"/>
      <c r="CW503" s="454"/>
      <c r="CX503" s="454"/>
      <c r="CY503" s="454"/>
      <c r="CZ503" s="454"/>
      <c r="DA503" s="454"/>
      <c r="DB503" s="454"/>
      <c r="DC503" s="454"/>
      <c r="DD503" s="454"/>
      <c r="DE503" s="454"/>
      <c r="DF503" s="454"/>
      <c r="DG503" s="454"/>
      <c r="DH503" s="454"/>
      <c r="DI503" s="454"/>
      <c r="DJ503" s="454"/>
      <c r="DK503" s="454"/>
      <c r="DL503" s="454"/>
      <c r="DM503" s="454"/>
      <c r="DN503" s="454"/>
      <c r="DO503" s="454"/>
      <c r="DP503" s="454"/>
      <c r="DQ503" s="454"/>
      <c r="DR503" s="454"/>
      <c r="DS503" s="454"/>
      <c r="DT503" s="454"/>
      <c r="DU503" s="454"/>
      <c r="DV503" s="454"/>
      <c r="DW503" s="454"/>
      <c r="DX503" s="454"/>
      <c r="DY503" s="454"/>
      <c r="DZ503" s="454"/>
      <c r="EA503" s="454"/>
      <c r="EB503" s="454"/>
      <c r="EC503" s="454"/>
      <c r="ED503" s="454"/>
      <c r="EE503" s="454"/>
      <c r="EF503" s="454"/>
      <c r="EG503" s="454"/>
      <c r="EH503" s="454"/>
      <c r="EI503" s="454"/>
      <c r="EJ503" s="454"/>
      <c r="EK503" s="454"/>
      <c r="EL503" s="454"/>
      <c r="EM503" s="454"/>
      <c r="EN503" s="454"/>
      <c r="EO503" s="454"/>
      <c r="EP503" s="454"/>
      <c r="EQ503" s="454"/>
      <c r="ER503" s="454"/>
      <c r="ES503" s="454"/>
      <c r="ET503" s="454"/>
      <c r="EU503" s="454"/>
      <c r="EV503" s="454"/>
      <c r="EW503" s="454"/>
      <c r="EX503" s="454"/>
      <c r="EY503" s="454"/>
      <c r="EZ503" s="454"/>
      <c r="FA503" s="454"/>
      <c r="FB503" s="454"/>
      <c r="FC503" s="454"/>
      <c r="FD503" s="454"/>
      <c r="FE503" s="454"/>
      <c r="FF503" s="454"/>
      <c r="FG503" s="454"/>
      <c r="FH503" s="454"/>
      <c r="FI503" s="454"/>
      <c r="FJ503" s="454"/>
      <c r="FK503" s="454"/>
      <c r="FL503" s="454"/>
      <c r="FM503" s="454"/>
      <c r="FN503" s="454"/>
      <c r="FO503" s="454"/>
      <c r="FP503" s="454"/>
      <c r="FQ503" s="454"/>
      <c r="FR503" s="454"/>
      <c r="FS503" s="454"/>
      <c r="FT503" s="454"/>
      <c r="FU503" s="454"/>
      <c r="FV503" s="454"/>
      <c r="FW503" s="454"/>
      <c r="FX503" s="454"/>
      <c r="FY503" s="454"/>
      <c r="FZ503" s="454"/>
      <c r="GA503" s="454"/>
      <c r="GB503" s="454"/>
      <c r="GC503" s="454"/>
      <c r="GD503" s="454"/>
      <c r="GE503" s="454"/>
      <c r="GF503" s="454"/>
      <c r="GG503" s="454"/>
      <c r="GH503" s="454"/>
      <c r="GI503" s="454"/>
      <c r="GJ503" s="454"/>
      <c r="GK503" s="454"/>
      <c r="GL503" s="454"/>
      <c r="GM503" s="454"/>
      <c r="GN503" s="454"/>
      <c r="GO503" s="454"/>
      <c r="GP503" s="454"/>
      <c r="GQ503" s="454"/>
      <c r="GR503" s="454"/>
      <c r="GS503" s="454"/>
      <c r="GT503" s="454"/>
      <c r="GU503" s="454"/>
      <c r="GV503" s="454"/>
      <c r="GW503" s="454"/>
      <c r="GX503" s="454"/>
      <c r="GY503" s="454"/>
      <c r="GZ503" s="454"/>
      <c r="HA503" s="454"/>
      <c r="HB503" s="454"/>
      <c r="HC503" s="454"/>
      <c r="HD503" s="454"/>
      <c r="HE503" s="454"/>
      <c r="HF503" s="454"/>
      <c r="HG503" s="454"/>
      <c r="HH503" s="454"/>
      <c r="HI503" s="454"/>
      <c r="HJ503" s="454"/>
      <c r="HK503" s="454"/>
      <c r="HL503" s="454"/>
      <c r="HM503" s="454"/>
      <c r="HN503" s="454"/>
      <c r="HO503" s="454"/>
      <c r="HP503" s="454"/>
      <c r="HQ503" s="454"/>
      <c r="HR503" s="454"/>
      <c r="HS503" s="454"/>
      <c r="HT503" s="454"/>
      <c r="HU503" s="454"/>
      <c r="HV503" s="454"/>
      <c r="HW503" s="454"/>
      <c r="HX503" s="454"/>
      <c r="HY503" s="454"/>
      <c r="HZ503" s="454"/>
      <c r="IA503" s="454"/>
      <c r="IB503" s="454"/>
      <c r="IC503" s="454"/>
      <c r="ID503" s="454"/>
      <c r="IE503" s="454"/>
      <c r="IF503" s="454"/>
      <c r="IG503" s="454"/>
      <c r="IH503" s="454"/>
      <c r="II503" s="454"/>
      <c r="IJ503" s="454"/>
      <c r="IK503" s="454"/>
      <c r="IL503" s="454"/>
      <c r="IM503" s="454"/>
      <c r="IN503" s="454"/>
      <c r="IO503" s="454"/>
      <c r="IP503" s="454"/>
      <c r="IQ503" s="454"/>
      <c r="IR503" s="454"/>
      <c r="IS503" s="454"/>
      <c r="IT503" s="454"/>
      <c r="IU503" s="454"/>
      <c r="IV503" s="454"/>
      <c r="IW503" s="454"/>
    </row>
    <row r="504" customFormat="false" ht="13.9" hidden="false" customHeight="true" outlineLevel="1" collapsed="false">
      <c r="A504" s="336"/>
      <c r="B504" s="461"/>
      <c r="C504" s="461"/>
      <c r="D504" s="461"/>
      <c r="E504" s="461"/>
      <c r="F504" s="461"/>
      <c r="G504" s="461"/>
      <c r="H504" s="461"/>
      <c r="I504" s="461"/>
      <c r="J504" s="461"/>
      <c r="K504" s="461"/>
      <c r="L504" s="461"/>
      <c r="M504" s="461"/>
      <c r="N504" s="461"/>
      <c r="O504" s="461"/>
      <c r="P504" s="461"/>
      <c r="Q504" s="461"/>
      <c r="R504" s="461"/>
      <c r="S504" s="461"/>
      <c r="T504" s="461"/>
      <c r="U504" s="461"/>
      <c r="V504" s="454"/>
      <c r="W504" s="454"/>
      <c r="X504" s="454"/>
      <c r="Y504" s="454"/>
      <c r="Z504" s="454"/>
      <c r="AA504" s="454"/>
      <c r="AB504" s="454"/>
      <c r="AC504" s="454"/>
      <c r="AD504" s="454"/>
      <c r="AE504" s="454"/>
      <c r="AF504" s="454"/>
      <c r="AG504" s="454"/>
      <c r="AH504" s="454"/>
      <c r="AI504" s="454"/>
      <c r="AJ504" s="454"/>
      <c r="AK504" s="454"/>
      <c r="AL504" s="454"/>
      <c r="AM504" s="454"/>
      <c r="AN504" s="454"/>
      <c r="AO504" s="454"/>
      <c r="AP504" s="454"/>
      <c r="AQ504" s="454"/>
      <c r="AR504" s="454"/>
      <c r="AS504" s="454"/>
      <c r="AT504" s="454"/>
      <c r="AU504" s="454"/>
      <c r="AV504" s="454"/>
      <c r="AW504" s="454"/>
      <c r="AX504" s="454"/>
      <c r="AY504" s="454"/>
      <c r="AZ504" s="454"/>
      <c r="BA504" s="454"/>
      <c r="BB504" s="454"/>
      <c r="BC504" s="454"/>
      <c r="BD504" s="454"/>
      <c r="BE504" s="454"/>
      <c r="BF504" s="454"/>
      <c r="BG504" s="454"/>
      <c r="BH504" s="454"/>
      <c r="BI504" s="454"/>
      <c r="BJ504" s="454"/>
      <c r="BK504" s="454"/>
      <c r="BL504" s="454"/>
      <c r="BM504" s="454"/>
      <c r="BN504" s="454"/>
      <c r="BO504" s="454"/>
      <c r="BP504" s="454"/>
      <c r="BQ504" s="454"/>
      <c r="BR504" s="454"/>
      <c r="BS504" s="454"/>
      <c r="BT504" s="454"/>
      <c r="BU504" s="454"/>
      <c r="BV504" s="454"/>
      <c r="BW504" s="454"/>
      <c r="BX504" s="454"/>
      <c r="BY504" s="454"/>
      <c r="BZ504" s="454"/>
      <c r="CA504" s="454"/>
      <c r="CB504" s="454"/>
      <c r="CC504" s="454"/>
      <c r="CD504" s="454"/>
      <c r="CE504" s="454"/>
      <c r="CF504" s="454"/>
      <c r="CG504" s="454"/>
      <c r="CH504" s="454"/>
      <c r="CI504" s="454"/>
      <c r="CJ504" s="454"/>
      <c r="CK504" s="454"/>
      <c r="CL504" s="454"/>
      <c r="CM504" s="454"/>
      <c r="CN504" s="454"/>
      <c r="CO504" s="454"/>
      <c r="CP504" s="454"/>
      <c r="CQ504" s="454"/>
      <c r="CR504" s="454"/>
      <c r="CS504" s="454"/>
      <c r="CT504" s="454"/>
      <c r="CU504" s="454"/>
      <c r="CV504" s="454"/>
      <c r="CW504" s="454"/>
      <c r="CX504" s="454"/>
      <c r="CY504" s="454"/>
      <c r="CZ504" s="454"/>
      <c r="DA504" s="454"/>
      <c r="DB504" s="454"/>
      <c r="DC504" s="454"/>
      <c r="DD504" s="454"/>
      <c r="DE504" s="454"/>
      <c r="DF504" s="454"/>
      <c r="DG504" s="454"/>
      <c r="DH504" s="454"/>
      <c r="DI504" s="454"/>
      <c r="DJ504" s="454"/>
      <c r="DK504" s="454"/>
      <c r="DL504" s="454"/>
      <c r="DM504" s="454"/>
      <c r="DN504" s="454"/>
      <c r="DO504" s="454"/>
      <c r="DP504" s="454"/>
      <c r="DQ504" s="454"/>
      <c r="DR504" s="454"/>
      <c r="DS504" s="454"/>
      <c r="DT504" s="454"/>
      <c r="DU504" s="454"/>
      <c r="DV504" s="454"/>
      <c r="DW504" s="454"/>
      <c r="DX504" s="454"/>
      <c r="DY504" s="454"/>
      <c r="DZ504" s="454"/>
      <c r="EA504" s="454"/>
      <c r="EB504" s="454"/>
      <c r="EC504" s="454"/>
      <c r="ED504" s="454"/>
      <c r="EE504" s="454"/>
      <c r="EF504" s="454"/>
      <c r="EG504" s="454"/>
      <c r="EH504" s="454"/>
      <c r="EI504" s="454"/>
      <c r="EJ504" s="454"/>
      <c r="EK504" s="454"/>
      <c r="EL504" s="454"/>
      <c r="EM504" s="454"/>
      <c r="EN504" s="454"/>
      <c r="EO504" s="454"/>
      <c r="EP504" s="454"/>
      <c r="EQ504" s="454"/>
      <c r="ER504" s="454"/>
      <c r="ES504" s="454"/>
      <c r="ET504" s="454"/>
      <c r="EU504" s="454"/>
      <c r="EV504" s="454"/>
      <c r="EW504" s="454"/>
      <c r="EX504" s="454"/>
      <c r="EY504" s="454"/>
      <c r="EZ504" s="454"/>
      <c r="FA504" s="454"/>
      <c r="FB504" s="454"/>
      <c r="FC504" s="454"/>
      <c r="FD504" s="454"/>
      <c r="FE504" s="454"/>
      <c r="FF504" s="454"/>
      <c r="FG504" s="454"/>
      <c r="FH504" s="454"/>
      <c r="FI504" s="454"/>
      <c r="FJ504" s="454"/>
      <c r="FK504" s="454"/>
      <c r="FL504" s="454"/>
      <c r="FM504" s="454"/>
      <c r="FN504" s="454"/>
      <c r="FO504" s="454"/>
      <c r="FP504" s="454"/>
      <c r="FQ504" s="454"/>
      <c r="FR504" s="454"/>
      <c r="FS504" s="454"/>
      <c r="FT504" s="454"/>
      <c r="FU504" s="454"/>
      <c r="FV504" s="454"/>
      <c r="FW504" s="454"/>
      <c r="FX504" s="454"/>
      <c r="FY504" s="454"/>
      <c r="FZ504" s="454"/>
      <c r="GA504" s="454"/>
      <c r="GB504" s="454"/>
      <c r="GC504" s="454"/>
      <c r="GD504" s="454"/>
      <c r="GE504" s="454"/>
      <c r="GF504" s="454"/>
      <c r="GG504" s="454"/>
      <c r="GH504" s="454"/>
      <c r="GI504" s="454"/>
      <c r="GJ504" s="454"/>
      <c r="GK504" s="454"/>
      <c r="GL504" s="454"/>
      <c r="GM504" s="454"/>
      <c r="GN504" s="454"/>
      <c r="GO504" s="454"/>
      <c r="GP504" s="454"/>
      <c r="GQ504" s="454"/>
      <c r="GR504" s="454"/>
      <c r="GS504" s="454"/>
      <c r="GT504" s="454"/>
      <c r="GU504" s="454"/>
      <c r="GV504" s="454"/>
      <c r="GW504" s="454"/>
      <c r="GX504" s="454"/>
      <c r="GY504" s="454"/>
      <c r="GZ504" s="454"/>
      <c r="HA504" s="454"/>
      <c r="HB504" s="454"/>
      <c r="HC504" s="454"/>
      <c r="HD504" s="454"/>
      <c r="HE504" s="454"/>
      <c r="HF504" s="454"/>
      <c r="HG504" s="454"/>
      <c r="HH504" s="454"/>
      <c r="HI504" s="454"/>
      <c r="HJ504" s="454"/>
      <c r="HK504" s="454"/>
      <c r="HL504" s="454"/>
      <c r="HM504" s="454"/>
      <c r="HN504" s="454"/>
      <c r="HO504" s="454"/>
      <c r="HP504" s="454"/>
      <c r="HQ504" s="454"/>
      <c r="HR504" s="454"/>
      <c r="HS504" s="454"/>
      <c r="HT504" s="454"/>
      <c r="HU504" s="454"/>
      <c r="HV504" s="454"/>
      <c r="HW504" s="454"/>
      <c r="HX504" s="454"/>
      <c r="HY504" s="454"/>
      <c r="HZ504" s="454"/>
      <c r="IA504" s="454"/>
      <c r="IB504" s="454"/>
      <c r="IC504" s="454"/>
      <c r="ID504" s="454"/>
      <c r="IE504" s="454"/>
      <c r="IF504" s="454"/>
      <c r="IG504" s="454"/>
      <c r="IH504" s="454"/>
      <c r="II504" s="454"/>
      <c r="IJ504" s="454"/>
      <c r="IK504" s="454"/>
      <c r="IL504" s="454"/>
      <c r="IM504" s="454"/>
      <c r="IN504" s="454"/>
      <c r="IO504" s="454"/>
      <c r="IP504" s="454"/>
      <c r="IQ504" s="454"/>
      <c r="IR504" s="454"/>
      <c r="IS504" s="454"/>
      <c r="IT504" s="454"/>
      <c r="IU504" s="454"/>
      <c r="IV504" s="454"/>
      <c r="IW504" s="454"/>
    </row>
    <row r="505" customFormat="false" ht="12.75" hidden="false" customHeight="false" outlineLevel="1" collapsed="false">
      <c r="A505" s="464"/>
      <c r="B505" s="461"/>
      <c r="C505" s="461"/>
      <c r="D505" s="461"/>
      <c r="E505" s="461"/>
      <c r="F505" s="461"/>
      <c r="G505" s="461"/>
      <c r="H505" s="461"/>
      <c r="I505" s="461"/>
      <c r="J505" s="461"/>
      <c r="K505" s="461"/>
      <c r="L505" s="461"/>
      <c r="M505" s="461"/>
      <c r="N505" s="461"/>
      <c r="O505" s="461"/>
      <c r="P505" s="461"/>
      <c r="Q505" s="461"/>
      <c r="R505" s="461"/>
      <c r="S505" s="461"/>
      <c r="T505" s="461"/>
      <c r="U505" s="461"/>
      <c r="V505" s="465"/>
      <c r="W505" s="465"/>
      <c r="X505" s="465"/>
      <c r="Y505" s="465"/>
      <c r="Z505" s="465"/>
      <c r="AA505" s="465"/>
      <c r="AB505" s="465"/>
      <c r="AC505" s="465"/>
      <c r="AD505" s="465"/>
      <c r="AE505" s="465"/>
      <c r="AF505" s="465"/>
      <c r="AG505" s="465"/>
      <c r="AH505" s="465"/>
      <c r="AI505" s="465"/>
      <c r="AJ505" s="465"/>
      <c r="AK505" s="465"/>
      <c r="AL505" s="465"/>
      <c r="AM505" s="465"/>
      <c r="AN505" s="465"/>
      <c r="AO505" s="465"/>
      <c r="AP505" s="465"/>
      <c r="AQ505" s="465"/>
      <c r="AR505" s="465"/>
      <c r="AS505" s="465"/>
      <c r="AT505" s="465"/>
      <c r="AU505" s="465"/>
      <c r="AV505" s="465"/>
      <c r="AW505" s="465"/>
      <c r="AX505" s="465"/>
      <c r="AY505" s="465"/>
      <c r="AZ505" s="465"/>
      <c r="BA505" s="465"/>
      <c r="BB505" s="465"/>
      <c r="BC505" s="465"/>
      <c r="BD505" s="465"/>
      <c r="BE505" s="465"/>
      <c r="BF505" s="465"/>
      <c r="BG505" s="465"/>
      <c r="BH505" s="465"/>
      <c r="BI505" s="465"/>
      <c r="BJ505" s="465"/>
      <c r="BK505" s="465"/>
      <c r="BL505" s="465"/>
      <c r="BM505" s="465"/>
      <c r="BN505" s="465"/>
      <c r="BO505" s="465"/>
      <c r="BP505" s="465"/>
      <c r="BQ505" s="465"/>
      <c r="BR505" s="465"/>
      <c r="BS505" s="465"/>
      <c r="BT505" s="465"/>
      <c r="BU505" s="465"/>
      <c r="BV505" s="465"/>
      <c r="BW505" s="465"/>
      <c r="BX505" s="465"/>
      <c r="BY505" s="465"/>
      <c r="BZ505" s="465"/>
      <c r="CA505" s="465"/>
      <c r="CB505" s="465"/>
      <c r="CC505" s="465"/>
      <c r="CD505" s="465"/>
      <c r="CE505" s="465"/>
      <c r="CF505" s="465"/>
      <c r="CG505" s="465"/>
      <c r="CH505" s="465"/>
      <c r="CI505" s="465"/>
      <c r="CJ505" s="465"/>
      <c r="CK505" s="465"/>
      <c r="CL505" s="465"/>
      <c r="CM505" s="465"/>
      <c r="CN505" s="465"/>
      <c r="CO505" s="465"/>
      <c r="CP505" s="465"/>
      <c r="CQ505" s="465"/>
      <c r="CR505" s="465"/>
      <c r="CS505" s="465"/>
      <c r="CT505" s="465"/>
      <c r="CU505" s="465"/>
      <c r="CV505" s="465"/>
      <c r="CW505" s="465"/>
      <c r="CX505" s="465"/>
      <c r="CY505" s="465"/>
      <c r="CZ505" s="465"/>
      <c r="DA505" s="465"/>
      <c r="DB505" s="465"/>
      <c r="DC505" s="465"/>
      <c r="DD505" s="465"/>
      <c r="DE505" s="465"/>
      <c r="DF505" s="465"/>
      <c r="DG505" s="465"/>
      <c r="DH505" s="465"/>
      <c r="DI505" s="465"/>
      <c r="DJ505" s="465"/>
      <c r="DK505" s="465"/>
      <c r="DL505" s="465"/>
      <c r="DM505" s="465"/>
      <c r="DN505" s="465"/>
      <c r="DO505" s="465"/>
      <c r="DP505" s="465"/>
      <c r="DQ505" s="465"/>
      <c r="DR505" s="465"/>
      <c r="DS505" s="465"/>
      <c r="DT505" s="465"/>
      <c r="DU505" s="465"/>
      <c r="DV505" s="465"/>
      <c r="DW505" s="465"/>
      <c r="DX505" s="465"/>
      <c r="DY505" s="465"/>
      <c r="DZ505" s="465"/>
      <c r="EA505" s="465"/>
      <c r="EB505" s="465"/>
      <c r="EC505" s="465"/>
      <c r="ED505" s="465"/>
      <c r="EE505" s="465"/>
      <c r="EF505" s="465"/>
      <c r="EG505" s="465"/>
      <c r="EH505" s="465"/>
      <c r="EI505" s="465"/>
      <c r="EJ505" s="465"/>
      <c r="EK505" s="465"/>
      <c r="EL505" s="465"/>
      <c r="EM505" s="465"/>
      <c r="EN505" s="465"/>
      <c r="EO505" s="465"/>
      <c r="EP505" s="465"/>
      <c r="EQ505" s="465"/>
      <c r="ER505" s="465"/>
      <c r="ES505" s="465"/>
      <c r="ET505" s="465"/>
      <c r="EU505" s="465"/>
      <c r="EV505" s="465"/>
      <c r="EW505" s="465"/>
      <c r="EX505" s="465"/>
      <c r="EY505" s="465"/>
      <c r="EZ505" s="465"/>
      <c r="FA505" s="465"/>
      <c r="FB505" s="465"/>
      <c r="FC505" s="465"/>
      <c r="FD505" s="465"/>
      <c r="FE505" s="465"/>
      <c r="FF505" s="465"/>
      <c r="FG505" s="465"/>
      <c r="FH505" s="465"/>
      <c r="FI505" s="465"/>
      <c r="FJ505" s="465"/>
      <c r="FK505" s="465"/>
      <c r="FL505" s="465"/>
      <c r="FM505" s="465"/>
      <c r="FN505" s="465"/>
      <c r="FO505" s="465"/>
      <c r="FP505" s="465"/>
      <c r="FQ505" s="465"/>
      <c r="FR505" s="465"/>
      <c r="FS505" s="465"/>
      <c r="FT505" s="465"/>
      <c r="FU505" s="465"/>
      <c r="FV505" s="465"/>
      <c r="FW505" s="465"/>
      <c r="FX505" s="465"/>
      <c r="FY505" s="465"/>
      <c r="FZ505" s="465"/>
      <c r="GA505" s="465"/>
      <c r="GB505" s="465"/>
      <c r="GC505" s="465"/>
      <c r="GD505" s="465"/>
      <c r="GE505" s="465"/>
      <c r="GF505" s="465"/>
      <c r="GG505" s="465"/>
      <c r="GH505" s="465"/>
      <c r="GI505" s="465"/>
      <c r="GJ505" s="465"/>
      <c r="GK505" s="465"/>
      <c r="GL505" s="465"/>
      <c r="GM505" s="465"/>
      <c r="GN505" s="465"/>
      <c r="GO505" s="465"/>
      <c r="GP505" s="465"/>
      <c r="GQ505" s="465"/>
      <c r="GR505" s="465"/>
      <c r="GS505" s="465"/>
      <c r="GT505" s="465"/>
      <c r="GU505" s="465"/>
      <c r="GV505" s="465"/>
      <c r="GW505" s="465"/>
      <c r="GX505" s="465"/>
      <c r="GY505" s="465"/>
      <c r="GZ505" s="465"/>
      <c r="HA505" s="465"/>
      <c r="HB505" s="465"/>
      <c r="HC505" s="465"/>
      <c r="HD505" s="465"/>
      <c r="HE505" s="465"/>
      <c r="HF505" s="465"/>
      <c r="HG505" s="465"/>
      <c r="HH505" s="465"/>
      <c r="HI505" s="465"/>
      <c r="HJ505" s="465"/>
      <c r="HK505" s="465"/>
      <c r="HL505" s="465"/>
      <c r="HM505" s="465"/>
      <c r="HN505" s="465"/>
      <c r="HO505" s="465"/>
      <c r="HP505" s="465"/>
      <c r="HQ505" s="465"/>
      <c r="HR505" s="465"/>
      <c r="HS505" s="465"/>
      <c r="HT505" s="465"/>
      <c r="HU505" s="465"/>
      <c r="HV505" s="465"/>
      <c r="HW505" s="465"/>
      <c r="HX505" s="465"/>
      <c r="HY505" s="465"/>
      <c r="HZ505" s="465"/>
      <c r="IA505" s="465"/>
      <c r="IB505" s="465"/>
      <c r="IC505" s="465"/>
      <c r="ID505" s="465"/>
      <c r="IE505" s="465"/>
      <c r="IF505" s="465"/>
      <c r="IG505" s="465"/>
      <c r="IH505" s="465"/>
      <c r="II505" s="465"/>
      <c r="IJ505" s="465"/>
      <c r="IK505" s="465"/>
      <c r="IL505" s="465"/>
      <c r="IM505" s="465"/>
      <c r="IN505" s="465"/>
      <c r="IO505" s="465"/>
      <c r="IP505" s="465"/>
      <c r="IQ505" s="465"/>
      <c r="IR505" s="465"/>
      <c r="IS505" s="465"/>
      <c r="IT505" s="465"/>
      <c r="IU505" s="465"/>
      <c r="IV505" s="465"/>
      <c r="IW505" s="465"/>
    </row>
    <row r="506" customFormat="false" ht="12.75" hidden="false" customHeight="false" outlineLevel="1" collapsed="false">
      <c r="A506" s="336"/>
      <c r="B506" s="461"/>
      <c r="C506" s="461"/>
      <c r="D506" s="461"/>
      <c r="E506" s="461"/>
      <c r="F506" s="461"/>
      <c r="G506" s="461"/>
      <c r="H506" s="461"/>
      <c r="I506" s="461"/>
      <c r="J506" s="461"/>
      <c r="K506" s="461"/>
      <c r="L506" s="461"/>
      <c r="M506" s="461"/>
      <c r="N506" s="461"/>
      <c r="O506" s="461"/>
      <c r="P506" s="461"/>
      <c r="Q506" s="461"/>
      <c r="R506" s="461"/>
      <c r="S506" s="461"/>
      <c r="T506" s="461"/>
      <c r="U506" s="461"/>
      <c r="V506" s="454"/>
      <c r="W506" s="454"/>
      <c r="X506" s="454"/>
      <c r="Y506" s="454"/>
      <c r="Z506" s="454"/>
      <c r="AA506" s="454"/>
      <c r="AB506" s="454"/>
      <c r="AC506" s="454"/>
      <c r="AD506" s="454"/>
      <c r="AE506" s="454"/>
      <c r="AF506" s="454"/>
      <c r="AG506" s="454"/>
      <c r="AH506" s="454"/>
      <c r="AI506" s="454"/>
      <c r="AJ506" s="454"/>
      <c r="AK506" s="454"/>
      <c r="AL506" s="454"/>
      <c r="AM506" s="454"/>
      <c r="AN506" s="454"/>
      <c r="AO506" s="454"/>
      <c r="AP506" s="454"/>
      <c r="AQ506" s="454"/>
      <c r="AR506" s="454"/>
      <c r="AS506" s="454"/>
      <c r="AT506" s="454"/>
      <c r="AU506" s="454"/>
      <c r="AV506" s="454"/>
      <c r="AW506" s="454"/>
      <c r="AX506" s="454"/>
      <c r="AY506" s="454"/>
      <c r="AZ506" s="454"/>
      <c r="BA506" s="454"/>
      <c r="BB506" s="454"/>
      <c r="BC506" s="454"/>
      <c r="BD506" s="454"/>
      <c r="BE506" s="454"/>
      <c r="BF506" s="454"/>
      <c r="BG506" s="454"/>
      <c r="BH506" s="454"/>
      <c r="BI506" s="454"/>
      <c r="BJ506" s="454"/>
      <c r="BK506" s="454"/>
      <c r="BL506" s="454"/>
      <c r="BM506" s="454"/>
      <c r="BN506" s="454"/>
      <c r="BO506" s="454"/>
      <c r="BP506" s="454"/>
      <c r="BQ506" s="454"/>
      <c r="BR506" s="454"/>
      <c r="BS506" s="454"/>
      <c r="BT506" s="454"/>
      <c r="BU506" s="454"/>
      <c r="BV506" s="454"/>
      <c r="BW506" s="454"/>
      <c r="BX506" s="454"/>
      <c r="BY506" s="454"/>
      <c r="BZ506" s="454"/>
      <c r="CA506" s="454"/>
      <c r="CB506" s="454"/>
      <c r="CC506" s="454"/>
      <c r="CD506" s="454"/>
      <c r="CE506" s="454"/>
      <c r="CF506" s="454"/>
      <c r="CG506" s="454"/>
      <c r="CH506" s="454"/>
      <c r="CI506" s="454"/>
      <c r="CJ506" s="454"/>
      <c r="CK506" s="454"/>
      <c r="CL506" s="454"/>
      <c r="CM506" s="454"/>
      <c r="CN506" s="454"/>
      <c r="CO506" s="454"/>
      <c r="CP506" s="454"/>
      <c r="CQ506" s="454"/>
      <c r="CR506" s="454"/>
      <c r="CS506" s="454"/>
      <c r="CT506" s="454"/>
      <c r="CU506" s="454"/>
      <c r="CV506" s="454"/>
      <c r="CW506" s="454"/>
      <c r="CX506" s="454"/>
      <c r="CY506" s="454"/>
      <c r="CZ506" s="454"/>
      <c r="DA506" s="454"/>
      <c r="DB506" s="454"/>
      <c r="DC506" s="454"/>
      <c r="DD506" s="454"/>
      <c r="DE506" s="454"/>
      <c r="DF506" s="454"/>
      <c r="DG506" s="454"/>
      <c r="DH506" s="454"/>
      <c r="DI506" s="454"/>
      <c r="DJ506" s="454"/>
      <c r="DK506" s="454"/>
      <c r="DL506" s="454"/>
      <c r="DM506" s="454"/>
      <c r="DN506" s="454"/>
      <c r="DO506" s="454"/>
      <c r="DP506" s="454"/>
      <c r="DQ506" s="454"/>
      <c r="DR506" s="454"/>
      <c r="DS506" s="454"/>
      <c r="DT506" s="454"/>
      <c r="DU506" s="454"/>
      <c r="DV506" s="454"/>
      <c r="DW506" s="454"/>
      <c r="DX506" s="454"/>
      <c r="DY506" s="454"/>
      <c r="DZ506" s="454"/>
      <c r="EA506" s="454"/>
      <c r="EB506" s="454"/>
      <c r="EC506" s="454"/>
      <c r="ED506" s="454"/>
      <c r="EE506" s="454"/>
      <c r="EF506" s="454"/>
      <c r="EG506" s="454"/>
      <c r="EH506" s="454"/>
      <c r="EI506" s="454"/>
      <c r="EJ506" s="454"/>
      <c r="EK506" s="454"/>
      <c r="EL506" s="454"/>
      <c r="EM506" s="454"/>
      <c r="EN506" s="454"/>
      <c r="EO506" s="454"/>
      <c r="EP506" s="454"/>
      <c r="EQ506" s="454"/>
      <c r="ER506" s="454"/>
      <c r="ES506" s="454"/>
      <c r="ET506" s="454"/>
      <c r="EU506" s="454"/>
      <c r="EV506" s="454"/>
      <c r="EW506" s="454"/>
      <c r="EX506" s="454"/>
      <c r="EY506" s="454"/>
      <c r="EZ506" s="454"/>
      <c r="FA506" s="454"/>
      <c r="FB506" s="454"/>
      <c r="FC506" s="454"/>
      <c r="FD506" s="454"/>
      <c r="FE506" s="454"/>
      <c r="FF506" s="454"/>
      <c r="FG506" s="454"/>
      <c r="FH506" s="454"/>
      <c r="FI506" s="454"/>
      <c r="FJ506" s="454"/>
      <c r="FK506" s="454"/>
      <c r="FL506" s="454"/>
      <c r="FM506" s="454"/>
      <c r="FN506" s="454"/>
      <c r="FO506" s="454"/>
      <c r="FP506" s="454"/>
      <c r="FQ506" s="454"/>
      <c r="FR506" s="454"/>
      <c r="FS506" s="454"/>
      <c r="FT506" s="454"/>
      <c r="FU506" s="454"/>
      <c r="FV506" s="454"/>
      <c r="FW506" s="454"/>
      <c r="FX506" s="454"/>
      <c r="FY506" s="454"/>
      <c r="FZ506" s="454"/>
      <c r="GA506" s="454"/>
      <c r="GB506" s="454"/>
      <c r="GC506" s="454"/>
      <c r="GD506" s="454"/>
      <c r="GE506" s="454"/>
      <c r="GF506" s="454"/>
      <c r="GG506" s="454"/>
      <c r="GH506" s="454"/>
      <c r="GI506" s="454"/>
      <c r="GJ506" s="454"/>
      <c r="GK506" s="454"/>
      <c r="GL506" s="454"/>
      <c r="GM506" s="454"/>
      <c r="GN506" s="454"/>
      <c r="GO506" s="454"/>
      <c r="GP506" s="454"/>
      <c r="GQ506" s="454"/>
      <c r="GR506" s="454"/>
      <c r="GS506" s="454"/>
      <c r="GT506" s="454"/>
      <c r="GU506" s="454"/>
      <c r="GV506" s="454"/>
      <c r="GW506" s="454"/>
      <c r="GX506" s="454"/>
      <c r="GY506" s="454"/>
      <c r="GZ506" s="454"/>
      <c r="HA506" s="454"/>
      <c r="HB506" s="454"/>
      <c r="HC506" s="454"/>
      <c r="HD506" s="454"/>
      <c r="HE506" s="454"/>
      <c r="HF506" s="454"/>
      <c r="HG506" s="454"/>
      <c r="HH506" s="454"/>
      <c r="HI506" s="454"/>
      <c r="HJ506" s="454"/>
      <c r="HK506" s="454"/>
      <c r="HL506" s="454"/>
      <c r="HM506" s="454"/>
      <c r="HN506" s="454"/>
      <c r="HO506" s="454"/>
      <c r="HP506" s="454"/>
      <c r="HQ506" s="454"/>
      <c r="HR506" s="454"/>
      <c r="HS506" s="454"/>
      <c r="HT506" s="454"/>
      <c r="HU506" s="454"/>
      <c r="HV506" s="454"/>
      <c r="HW506" s="454"/>
      <c r="HX506" s="454"/>
      <c r="HY506" s="454"/>
      <c r="HZ506" s="454"/>
      <c r="IA506" s="454"/>
      <c r="IB506" s="454"/>
      <c r="IC506" s="454"/>
      <c r="ID506" s="454"/>
      <c r="IE506" s="454"/>
      <c r="IF506" s="454"/>
      <c r="IG506" s="454"/>
      <c r="IH506" s="454"/>
      <c r="II506" s="454"/>
      <c r="IJ506" s="454"/>
      <c r="IK506" s="454"/>
      <c r="IL506" s="454"/>
      <c r="IM506" s="454"/>
      <c r="IN506" s="454"/>
      <c r="IO506" s="454"/>
      <c r="IP506" s="454"/>
      <c r="IQ506" s="454"/>
      <c r="IR506" s="454"/>
      <c r="IS506" s="454"/>
      <c r="IT506" s="454"/>
      <c r="IU506" s="454"/>
      <c r="IV506" s="454"/>
      <c r="IW506" s="454"/>
    </row>
    <row r="507" customFormat="false" ht="12.75" hidden="false" customHeight="false" outlineLevel="1" collapsed="false">
      <c r="A507" s="339"/>
      <c r="B507" s="461"/>
      <c r="C507" s="461"/>
      <c r="D507" s="461"/>
      <c r="E507" s="461"/>
      <c r="F507" s="461"/>
      <c r="G507" s="461"/>
      <c r="H507" s="461"/>
      <c r="I507" s="461"/>
      <c r="J507" s="461"/>
      <c r="K507" s="461"/>
      <c r="L507" s="461"/>
      <c r="M507" s="461"/>
      <c r="N507" s="461"/>
      <c r="O507" s="461"/>
      <c r="P507" s="461"/>
      <c r="Q507" s="461"/>
      <c r="R507" s="461"/>
      <c r="S507" s="461"/>
      <c r="T507" s="461"/>
      <c r="U507" s="461"/>
      <c r="V507" s="454"/>
      <c r="W507" s="454"/>
      <c r="X507" s="454"/>
      <c r="Y507" s="454"/>
      <c r="Z507" s="454"/>
      <c r="AA507" s="454"/>
      <c r="AB507" s="454"/>
      <c r="AC507" s="454"/>
      <c r="AD507" s="454"/>
      <c r="AE507" s="454"/>
      <c r="AF507" s="454"/>
      <c r="AG507" s="454"/>
      <c r="AH507" s="454"/>
      <c r="AI507" s="454"/>
      <c r="AJ507" s="454"/>
      <c r="AK507" s="454"/>
      <c r="AL507" s="454"/>
      <c r="AM507" s="454"/>
      <c r="AN507" s="454"/>
      <c r="AO507" s="454"/>
      <c r="AP507" s="454"/>
      <c r="AQ507" s="454"/>
      <c r="AR507" s="454"/>
      <c r="AS507" s="454"/>
      <c r="AT507" s="454"/>
      <c r="AU507" s="454"/>
      <c r="AV507" s="454"/>
      <c r="AW507" s="454"/>
      <c r="AX507" s="454"/>
      <c r="AY507" s="454"/>
      <c r="AZ507" s="454"/>
      <c r="BA507" s="454"/>
      <c r="BB507" s="454"/>
      <c r="BC507" s="454"/>
      <c r="BD507" s="454"/>
      <c r="BE507" s="454"/>
      <c r="BF507" s="454"/>
      <c r="BG507" s="454"/>
      <c r="BH507" s="454"/>
      <c r="BI507" s="454"/>
      <c r="BJ507" s="454"/>
      <c r="BK507" s="454"/>
      <c r="BL507" s="454"/>
      <c r="BM507" s="454"/>
      <c r="BN507" s="454"/>
      <c r="BO507" s="454"/>
      <c r="BP507" s="454"/>
      <c r="BQ507" s="454"/>
      <c r="BR507" s="454"/>
      <c r="BS507" s="454"/>
      <c r="BT507" s="454"/>
      <c r="BU507" s="454"/>
      <c r="BV507" s="454"/>
      <c r="BW507" s="454"/>
      <c r="BX507" s="454"/>
      <c r="BY507" s="454"/>
      <c r="BZ507" s="454"/>
      <c r="CA507" s="454"/>
      <c r="CB507" s="454"/>
      <c r="CC507" s="454"/>
      <c r="CD507" s="454"/>
      <c r="CE507" s="454"/>
      <c r="CF507" s="454"/>
      <c r="CG507" s="454"/>
      <c r="CH507" s="454"/>
      <c r="CI507" s="454"/>
      <c r="CJ507" s="454"/>
      <c r="CK507" s="454"/>
      <c r="CL507" s="454"/>
      <c r="CM507" s="454"/>
      <c r="CN507" s="454"/>
      <c r="CO507" s="454"/>
      <c r="CP507" s="454"/>
      <c r="CQ507" s="454"/>
      <c r="CR507" s="454"/>
      <c r="CS507" s="454"/>
      <c r="CT507" s="454"/>
      <c r="CU507" s="454"/>
      <c r="CV507" s="454"/>
      <c r="CW507" s="454"/>
      <c r="CX507" s="454"/>
      <c r="CY507" s="454"/>
      <c r="CZ507" s="454"/>
      <c r="DA507" s="454"/>
      <c r="DB507" s="454"/>
      <c r="DC507" s="454"/>
      <c r="DD507" s="454"/>
      <c r="DE507" s="454"/>
      <c r="DF507" s="454"/>
      <c r="DG507" s="454"/>
      <c r="DH507" s="454"/>
      <c r="DI507" s="454"/>
      <c r="DJ507" s="454"/>
      <c r="DK507" s="454"/>
      <c r="DL507" s="454"/>
      <c r="DM507" s="454"/>
      <c r="DN507" s="454"/>
      <c r="DO507" s="454"/>
      <c r="DP507" s="454"/>
      <c r="DQ507" s="454"/>
      <c r="DR507" s="454"/>
      <c r="DS507" s="454"/>
      <c r="DT507" s="454"/>
      <c r="DU507" s="454"/>
      <c r="DV507" s="454"/>
      <c r="DW507" s="454"/>
      <c r="DX507" s="454"/>
      <c r="DY507" s="454"/>
      <c r="DZ507" s="454"/>
      <c r="EA507" s="454"/>
      <c r="EB507" s="454"/>
      <c r="EC507" s="454"/>
      <c r="ED507" s="454"/>
      <c r="EE507" s="454"/>
      <c r="EF507" s="454"/>
      <c r="EG507" s="454"/>
      <c r="EH507" s="454"/>
      <c r="EI507" s="454"/>
      <c r="EJ507" s="454"/>
      <c r="EK507" s="454"/>
      <c r="EL507" s="454"/>
      <c r="EM507" s="454"/>
      <c r="EN507" s="454"/>
      <c r="EO507" s="454"/>
      <c r="EP507" s="454"/>
      <c r="EQ507" s="454"/>
      <c r="ER507" s="454"/>
      <c r="ES507" s="454"/>
      <c r="ET507" s="454"/>
      <c r="EU507" s="454"/>
      <c r="EV507" s="454"/>
      <c r="EW507" s="454"/>
      <c r="EX507" s="454"/>
      <c r="EY507" s="454"/>
      <c r="EZ507" s="454"/>
      <c r="FA507" s="454"/>
      <c r="FB507" s="454"/>
      <c r="FC507" s="454"/>
      <c r="FD507" s="454"/>
      <c r="FE507" s="454"/>
      <c r="FF507" s="454"/>
      <c r="FG507" s="454"/>
      <c r="FH507" s="454"/>
      <c r="FI507" s="454"/>
      <c r="FJ507" s="454"/>
      <c r="FK507" s="454"/>
      <c r="FL507" s="454"/>
      <c r="FM507" s="454"/>
      <c r="FN507" s="454"/>
      <c r="FO507" s="454"/>
      <c r="FP507" s="454"/>
      <c r="FQ507" s="454"/>
      <c r="FR507" s="454"/>
      <c r="FS507" s="454"/>
      <c r="FT507" s="454"/>
      <c r="FU507" s="454"/>
      <c r="FV507" s="454"/>
      <c r="FW507" s="454"/>
      <c r="FX507" s="454"/>
      <c r="FY507" s="454"/>
      <c r="FZ507" s="454"/>
      <c r="GA507" s="454"/>
      <c r="GB507" s="454"/>
      <c r="GC507" s="454"/>
      <c r="GD507" s="454"/>
      <c r="GE507" s="454"/>
      <c r="GF507" s="454"/>
      <c r="GG507" s="454"/>
      <c r="GH507" s="454"/>
      <c r="GI507" s="454"/>
      <c r="GJ507" s="454"/>
      <c r="GK507" s="454"/>
      <c r="GL507" s="454"/>
      <c r="GM507" s="454"/>
      <c r="GN507" s="454"/>
      <c r="GO507" s="454"/>
      <c r="GP507" s="454"/>
      <c r="GQ507" s="454"/>
      <c r="GR507" s="454"/>
      <c r="GS507" s="454"/>
      <c r="GT507" s="454"/>
      <c r="GU507" s="454"/>
      <c r="GV507" s="454"/>
      <c r="GW507" s="454"/>
      <c r="GX507" s="454"/>
      <c r="GY507" s="454"/>
      <c r="GZ507" s="454"/>
      <c r="HA507" s="454"/>
      <c r="HB507" s="454"/>
      <c r="HC507" s="454"/>
      <c r="HD507" s="454"/>
      <c r="HE507" s="454"/>
      <c r="HF507" s="454"/>
      <c r="HG507" s="454"/>
      <c r="HH507" s="454"/>
      <c r="HI507" s="454"/>
      <c r="HJ507" s="454"/>
      <c r="HK507" s="454"/>
      <c r="HL507" s="454"/>
      <c r="HM507" s="454"/>
      <c r="HN507" s="454"/>
      <c r="HO507" s="454"/>
      <c r="HP507" s="454"/>
      <c r="HQ507" s="454"/>
      <c r="HR507" s="454"/>
      <c r="HS507" s="454"/>
      <c r="HT507" s="454"/>
      <c r="HU507" s="454"/>
      <c r="HV507" s="454"/>
      <c r="HW507" s="454"/>
      <c r="HX507" s="454"/>
      <c r="HY507" s="454"/>
      <c r="HZ507" s="454"/>
      <c r="IA507" s="454"/>
      <c r="IB507" s="454"/>
      <c r="IC507" s="454"/>
      <c r="ID507" s="454"/>
      <c r="IE507" s="454"/>
      <c r="IF507" s="454"/>
      <c r="IG507" s="454"/>
      <c r="IH507" s="454"/>
      <c r="II507" s="454"/>
      <c r="IJ507" s="454"/>
      <c r="IK507" s="454"/>
      <c r="IL507" s="454"/>
      <c r="IM507" s="454"/>
      <c r="IN507" s="454"/>
      <c r="IO507" s="454"/>
      <c r="IP507" s="454"/>
      <c r="IQ507" s="454"/>
      <c r="IR507" s="454"/>
      <c r="IS507" s="454"/>
      <c r="IT507" s="454"/>
      <c r="IU507" s="454"/>
      <c r="IV507" s="454"/>
      <c r="IW507" s="454"/>
    </row>
    <row r="508" customFormat="false" ht="12.75" hidden="false" customHeight="false" outlineLevel="1" collapsed="false">
      <c r="A508" s="339"/>
      <c r="B508" s="461"/>
      <c r="C508" s="461"/>
      <c r="D508" s="461"/>
      <c r="E508" s="461"/>
      <c r="F508" s="461"/>
      <c r="G508" s="461"/>
      <c r="H508" s="461"/>
      <c r="I508" s="461"/>
      <c r="J508" s="461"/>
      <c r="K508" s="461"/>
      <c r="L508" s="461"/>
      <c r="M508" s="461"/>
      <c r="N508" s="461"/>
      <c r="O508" s="461"/>
      <c r="P508" s="461"/>
      <c r="Q508" s="461"/>
      <c r="R508" s="461"/>
      <c r="S508" s="461"/>
      <c r="T508" s="461"/>
      <c r="U508" s="461"/>
      <c r="V508" s="454"/>
      <c r="W508" s="454"/>
      <c r="X508" s="454"/>
      <c r="Y508" s="454"/>
      <c r="Z508" s="454"/>
      <c r="AA508" s="454"/>
      <c r="AB508" s="454"/>
      <c r="AC508" s="454"/>
      <c r="AD508" s="454"/>
      <c r="AE508" s="454"/>
      <c r="AF508" s="454"/>
      <c r="AG508" s="454"/>
      <c r="AH508" s="454"/>
      <c r="AI508" s="454"/>
      <c r="AJ508" s="454"/>
      <c r="AK508" s="454"/>
      <c r="AL508" s="454"/>
      <c r="AM508" s="454"/>
      <c r="AN508" s="454"/>
      <c r="AO508" s="454"/>
      <c r="AP508" s="454"/>
      <c r="AQ508" s="454"/>
      <c r="AR508" s="454"/>
      <c r="AS508" s="454"/>
      <c r="AT508" s="454"/>
      <c r="AU508" s="454"/>
      <c r="AV508" s="454"/>
      <c r="AW508" s="454"/>
      <c r="AX508" s="454"/>
      <c r="AY508" s="454"/>
      <c r="AZ508" s="454"/>
      <c r="BA508" s="454"/>
      <c r="BB508" s="454"/>
      <c r="BC508" s="454"/>
      <c r="BD508" s="454"/>
      <c r="BE508" s="454"/>
      <c r="BF508" s="454"/>
      <c r="BG508" s="454"/>
      <c r="BH508" s="454"/>
      <c r="BI508" s="454"/>
      <c r="BJ508" s="454"/>
      <c r="BK508" s="454"/>
      <c r="BL508" s="454"/>
      <c r="BM508" s="454"/>
      <c r="BN508" s="454"/>
      <c r="BO508" s="454"/>
      <c r="BP508" s="454"/>
      <c r="BQ508" s="454"/>
      <c r="BR508" s="454"/>
      <c r="BS508" s="454"/>
      <c r="BT508" s="454"/>
      <c r="BU508" s="454"/>
      <c r="BV508" s="454"/>
      <c r="BW508" s="454"/>
      <c r="BX508" s="454"/>
      <c r="BY508" s="454"/>
      <c r="BZ508" s="454"/>
      <c r="CA508" s="454"/>
      <c r="CB508" s="454"/>
      <c r="CC508" s="454"/>
      <c r="CD508" s="454"/>
      <c r="CE508" s="454"/>
      <c r="CF508" s="454"/>
      <c r="CG508" s="454"/>
      <c r="CH508" s="454"/>
      <c r="CI508" s="454"/>
      <c r="CJ508" s="454"/>
      <c r="CK508" s="454"/>
      <c r="CL508" s="454"/>
      <c r="CM508" s="454"/>
      <c r="CN508" s="454"/>
      <c r="CO508" s="454"/>
      <c r="CP508" s="454"/>
      <c r="CQ508" s="454"/>
      <c r="CR508" s="454"/>
      <c r="CS508" s="454"/>
      <c r="CT508" s="454"/>
      <c r="CU508" s="454"/>
      <c r="CV508" s="454"/>
      <c r="CW508" s="454"/>
      <c r="CX508" s="454"/>
      <c r="CY508" s="454"/>
      <c r="CZ508" s="454"/>
      <c r="DA508" s="454"/>
      <c r="DB508" s="454"/>
      <c r="DC508" s="454"/>
      <c r="DD508" s="454"/>
      <c r="DE508" s="454"/>
      <c r="DF508" s="454"/>
      <c r="DG508" s="454"/>
      <c r="DH508" s="454"/>
      <c r="DI508" s="454"/>
      <c r="DJ508" s="454"/>
      <c r="DK508" s="454"/>
      <c r="DL508" s="454"/>
      <c r="DM508" s="454"/>
      <c r="DN508" s="454"/>
      <c r="DO508" s="454"/>
      <c r="DP508" s="454"/>
      <c r="DQ508" s="454"/>
      <c r="DR508" s="454"/>
      <c r="DS508" s="454"/>
      <c r="DT508" s="454"/>
      <c r="DU508" s="454"/>
      <c r="DV508" s="454"/>
      <c r="DW508" s="454"/>
      <c r="DX508" s="454"/>
      <c r="DY508" s="454"/>
      <c r="DZ508" s="454"/>
      <c r="EA508" s="454"/>
      <c r="EB508" s="454"/>
      <c r="EC508" s="454"/>
      <c r="ED508" s="454"/>
      <c r="EE508" s="454"/>
      <c r="EF508" s="454"/>
      <c r="EG508" s="454"/>
      <c r="EH508" s="454"/>
      <c r="EI508" s="454"/>
      <c r="EJ508" s="454"/>
      <c r="EK508" s="454"/>
      <c r="EL508" s="454"/>
      <c r="EM508" s="454"/>
      <c r="EN508" s="454"/>
      <c r="EO508" s="454"/>
      <c r="EP508" s="454"/>
      <c r="EQ508" s="454"/>
      <c r="ER508" s="454"/>
      <c r="ES508" s="454"/>
      <c r="ET508" s="454"/>
      <c r="EU508" s="454"/>
      <c r="EV508" s="454"/>
      <c r="EW508" s="454"/>
      <c r="EX508" s="454"/>
      <c r="EY508" s="454"/>
      <c r="EZ508" s="454"/>
      <c r="FA508" s="454"/>
      <c r="FB508" s="454"/>
      <c r="FC508" s="454"/>
      <c r="FD508" s="454"/>
      <c r="FE508" s="454"/>
      <c r="FF508" s="454"/>
      <c r="FG508" s="454"/>
      <c r="FH508" s="454"/>
      <c r="FI508" s="454"/>
      <c r="FJ508" s="454"/>
      <c r="FK508" s="454"/>
      <c r="FL508" s="454"/>
      <c r="FM508" s="454"/>
      <c r="FN508" s="454"/>
      <c r="FO508" s="454"/>
      <c r="FP508" s="454"/>
      <c r="FQ508" s="454"/>
      <c r="FR508" s="454"/>
      <c r="FS508" s="454"/>
      <c r="FT508" s="454"/>
      <c r="FU508" s="454"/>
      <c r="FV508" s="454"/>
      <c r="FW508" s="454"/>
      <c r="FX508" s="454"/>
      <c r="FY508" s="454"/>
      <c r="FZ508" s="454"/>
      <c r="GA508" s="454"/>
      <c r="GB508" s="454"/>
      <c r="GC508" s="454"/>
      <c r="GD508" s="454"/>
      <c r="GE508" s="454"/>
      <c r="GF508" s="454"/>
      <c r="GG508" s="454"/>
      <c r="GH508" s="454"/>
      <c r="GI508" s="454"/>
      <c r="GJ508" s="454"/>
      <c r="GK508" s="454"/>
      <c r="GL508" s="454"/>
      <c r="GM508" s="454"/>
      <c r="GN508" s="454"/>
      <c r="GO508" s="454"/>
      <c r="GP508" s="454"/>
      <c r="GQ508" s="454"/>
      <c r="GR508" s="454"/>
      <c r="GS508" s="454"/>
      <c r="GT508" s="454"/>
      <c r="GU508" s="454"/>
      <c r="GV508" s="454"/>
      <c r="GW508" s="454"/>
      <c r="GX508" s="454"/>
      <c r="GY508" s="454"/>
      <c r="GZ508" s="454"/>
      <c r="HA508" s="454"/>
      <c r="HB508" s="454"/>
      <c r="HC508" s="454"/>
      <c r="HD508" s="454"/>
      <c r="HE508" s="454"/>
      <c r="HF508" s="454"/>
      <c r="HG508" s="454"/>
      <c r="HH508" s="454"/>
      <c r="HI508" s="454"/>
      <c r="HJ508" s="454"/>
      <c r="HK508" s="454"/>
      <c r="HL508" s="454"/>
      <c r="HM508" s="454"/>
      <c r="HN508" s="454"/>
      <c r="HO508" s="454"/>
      <c r="HP508" s="454"/>
      <c r="HQ508" s="454"/>
      <c r="HR508" s="454"/>
      <c r="HS508" s="454"/>
      <c r="HT508" s="454"/>
      <c r="HU508" s="454"/>
      <c r="HV508" s="454"/>
      <c r="HW508" s="454"/>
      <c r="HX508" s="454"/>
      <c r="HY508" s="454"/>
      <c r="HZ508" s="454"/>
      <c r="IA508" s="454"/>
      <c r="IB508" s="454"/>
      <c r="IC508" s="454"/>
      <c r="ID508" s="454"/>
      <c r="IE508" s="454"/>
      <c r="IF508" s="454"/>
      <c r="IG508" s="454"/>
      <c r="IH508" s="454"/>
      <c r="II508" s="454"/>
      <c r="IJ508" s="454"/>
      <c r="IK508" s="454"/>
      <c r="IL508" s="454"/>
      <c r="IM508" s="454"/>
      <c r="IN508" s="454"/>
      <c r="IO508" s="454"/>
      <c r="IP508" s="454"/>
      <c r="IQ508" s="454"/>
      <c r="IR508" s="454"/>
      <c r="IS508" s="454"/>
      <c r="IT508" s="454"/>
      <c r="IU508" s="454"/>
      <c r="IV508" s="454"/>
      <c r="IW508" s="454"/>
    </row>
    <row r="509" customFormat="false" ht="12.75" hidden="false" customHeight="false" outlineLevel="1" collapsed="false">
      <c r="A509" s="339"/>
      <c r="B509" s="461"/>
      <c r="C509" s="461"/>
      <c r="D509" s="461"/>
      <c r="E509" s="461"/>
      <c r="F509" s="461"/>
      <c r="G509" s="461"/>
      <c r="H509" s="461"/>
      <c r="I509" s="461"/>
      <c r="J509" s="461"/>
      <c r="K509" s="461"/>
      <c r="L509" s="461"/>
      <c r="M509" s="461"/>
      <c r="N509" s="461"/>
      <c r="O509" s="461"/>
      <c r="P509" s="461"/>
      <c r="Q509" s="461"/>
      <c r="R509" s="461"/>
      <c r="S509" s="461"/>
      <c r="T509" s="461"/>
      <c r="U509" s="461"/>
      <c r="V509" s="454"/>
      <c r="W509" s="454"/>
      <c r="X509" s="454"/>
      <c r="Y509" s="454"/>
      <c r="Z509" s="454"/>
      <c r="AA509" s="454"/>
      <c r="AB509" s="454"/>
      <c r="AC509" s="454"/>
      <c r="AD509" s="454"/>
      <c r="AE509" s="454"/>
      <c r="AF509" s="454"/>
      <c r="AG509" s="454"/>
      <c r="AH509" s="454"/>
      <c r="AI509" s="454"/>
      <c r="AJ509" s="454"/>
      <c r="AK509" s="454"/>
      <c r="AL509" s="454"/>
      <c r="AM509" s="454"/>
      <c r="AN509" s="454"/>
      <c r="AO509" s="454"/>
      <c r="AP509" s="454"/>
      <c r="AQ509" s="454"/>
      <c r="AR509" s="454"/>
      <c r="AS509" s="454"/>
      <c r="AT509" s="454"/>
      <c r="AU509" s="454"/>
      <c r="AV509" s="454"/>
      <c r="AW509" s="454"/>
      <c r="AX509" s="454"/>
      <c r="AY509" s="454"/>
      <c r="AZ509" s="454"/>
      <c r="BA509" s="454"/>
      <c r="BB509" s="454"/>
      <c r="BC509" s="454"/>
      <c r="BD509" s="454"/>
      <c r="BE509" s="454"/>
      <c r="BF509" s="454"/>
      <c r="BG509" s="454"/>
      <c r="BH509" s="454"/>
      <c r="BI509" s="454"/>
      <c r="BJ509" s="454"/>
      <c r="BK509" s="454"/>
      <c r="BL509" s="454"/>
      <c r="BM509" s="454"/>
      <c r="BN509" s="454"/>
      <c r="BO509" s="454"/>
      <c r="BP509" s="454"/>
      <c r="BQ509" s="454"/>
      <c r="BR509" s="454"/>
      <c r="BS509" s="454"/>
      <c r="BT509" s="454"/>
      <c r="BU509" s="454"/>
      <c r="BV509" s="454"/>
      <c r="BW509" s="454"/>
      <c r="BX509" s="454"/>
      <c r="BY509" s="454"/>
      <c r="BZ509" s="454"/>
      <c r="CA509" s="454"/>
      <c r="CB509" s="454"/>
      <c r="CC509" s="454"/>
      <c r="CD509" s="454"/>
      <c r="CE509" s="454"/>
      <c r="CF509" s="454"/>
      <c r="CG509" s="454"/>
      <c r="CH509" s="454"/>
      <c r="CI509" s="454"/>
      <c r="CJ509" s="454"/>
      <c r="CK509" s="454"/>
      <c r="CL509" s="454"/>
      <c r="CM509" s="454"/>
      <c r="CN509" s="454"/>
      <c r="CO509" s="454"/>
      <c r="CP509" s="454"/>
      <c r="CQ509" s="454"/>
      <c r="CR509" s="454"/>
      <c r="CS509" s="454"/>
      <c r="CT509" s="454"/>
      <c r="CU509" s="454"/>
      <c r="CV509" s="454"/>
      <c r="CW509" s="454"/>
      <c r="CX509" s="454"/>
      <c r="CY509" s="454"/>
      <c r="CZ509" s="454"/>
      <c r="DA509" s="454"/>
      <c r="DB509" s="454"/>
      <c r="DC509" s="454"/>
      <c r="DD509" s="454"/>
      <c r="DE509" s="454"/>
      <c r="DF509" s="454"/>
      <c r="DG509" s="454"/>
      <c r="DH509" s="454"/>
      <c r="DI509" s="454"/>
      <c r="DJ509" s="454"/>
      <c r="DK509" s="454"/>
      <c r="DL509" s="454"/>
      <c r="DM509" s="454"/>
      <c r="DN509" s="454"/>
      <c r="DO509" s="454"/>
      <c r="DP509" s="454"/>
      <c r="DQ509" s="454"/>
      <c r="DR509" s="454"/>
      <c r="DS509" s="454"/>
      <c r="DT509" s="454"/>
      <c r="DU509" s="454"/>
      <c r="DV509" s="454"/>
      <c r="DW509" s="454"/>
      <c r="DX509" s="454"/>
      <c r="DY509" s="454"/>
      <c r="DZ509" s="454"/>
      <c r="EA509" s="454"/>
      <c r="EB509" s="454"/>
      <c r="EC509" s="454"/>
      <c r="ED509" s="454"/>
      <c r="EE509" s="454"/>
      <c r="EF509" s="454"/>
      <c r="EG509" s="454"/>
      <c r="EH509" s="454"/>
      <c r="EI509" s="454"/>
      <c r="EJ509" s="454"/>
      <c r="EK509" s="454"/>
      <c r="EL509" s="454"/>
      <c r="EM509" s="454"/>
      <c r="EN509" s="454"/>
      <c r="EO509" s="454"/>
      <c r="EP509" s="454"/>
      <c r="EQ509" s="454"/>
      <c r="ER509" s="454"/>
      <c r="ES509" s="454"/>
      <c r="ET509" s="454"/>
      <c r="EU509" s="454"/>
      <c r="EV509" s="454"/>
      <c r="EW509" s="454"/>
      <c r="EX509" s="454"/>
      <c r="EY509" s="454"/>
      <c r="EZ509" s="454"/>
      <c r="FA509" s="454"/>
      <c r="FB509" s="454"/>
      <c r="FC509" s="454"/>
      <c r="FD509" s="454"/>
      <c r="FE509" s="454"/>
      <c r="FF509" s="454"/>
      <c r="FG509" s="454"/>
      <c r="FH509" s="454"/>
      <c r="FI509" s="454"/>
      <c r="FJ509" s="454"/>
      <c r="FK509" s="454"/>
      <c r="FL509" s="454"/>
      <c r="FM509" s="454"/>
      <c r="FN509" s="454"/>
      <c r="FO509" s="454"/>
      <c r="FP509" s="454"/>
      <c r="FQ509" s="454"/>
      <c r="FR509" s="454"/>
      <c r="FS509" s="454"/>
      <c r="FT509" s="454"/>
      <c r="FU509" s="454"/>
      <c r="FV509" s="454"/>
      <c r="FW509" s="454"/>
      <c r="FX509" s="454"/>
      <c r="FY509" s="454"/>
      <c r="FZ509" s="454"/>
      <c r="GA509" s="454"/>
      <c r="GB509" s="454"/>
      <c r="GC509" s="454"/>
      <c r="GD509" s="454"/>
      <c r="GE509" s="454"/>
      <c r="GF509" s="454"/>
      <c r="GG509" s="454"/>
      <c r="GH509" s="454"/>
      <c r="GI509" s="454"/>
      <c r="GJ509" s="454"/>
      <c r="GK509" s="454"/>
      <c r="GL509" s="454"/>
      <c r="GM509" s="454"/>
      <c r="GN509" s="454"/>
      <c r="GO509" s="454"/>
      <c r="GP509" s="454"/>
      <c r="GQ509" s="454"/>
      <c r="GR509" s="454"/>
      <c r="GS509" s="454"/>
      <c r="GT509" s="454"/>
      <c r="GU509" s="454"/>
      <c r="GV509" s="454"/>
      <c r="GW509" s="454"/>
      <c r="GX509" s="454"/>
      <c r="GY509" s="454"/>
      <c r="GZ509" s="454"/>
      <c r="HA509" s="454"/>
      <c r="HB509" s="454"/>
      <c r="HC509" s="454"/>
      <c r="HD509" s="454"/>
      <c r="HE509" s="454"/>
      <c r="HF509" s="454"/>
      <c r="HG509" s="454"/>
      <c r="HH509" s="454"/>
      <c r="HI509" s="454"/>
      <c r="HJ509" s="454"/>
      <c r="HK509" s="454"/>
      <c r="HL509" s="454"/>
      <c r="HM509" s="454"/>
      <c r="HN509" s="454"/>
      <c r="HO509" s="454"/>
      <c r="HP509" s="454"/>
      <c r="HQ509" s="454"/>
      <c r="HR509" s="454"/>
      <c r="HS509" s="454"/>
      <c r="HT509" s="454"/>
      <c r="HU509" s="454"/>
      <c r="HV509" s="454"/>
      <c r="HW509" s="454"/>
      <c r="HX509" s="454"/>
      <c r="HY509" s="454"/>
      <c r="HZ509" s="454"/>
      <c r="IA509" s="454"/>
      <c r="IB509" s="454"/>
      <c r="IC509" s="454"/>
      <c r="ID509" s="454"/>
      <c r="IE509" s="454"/>
      <c r="IF509" s="454"/>
      <c r="IG509" s="454"/>
      <c r="IH509" s="454"/>
      <c r="II509" s="454"/>
      <c r="IJ509" s="454"/>
      <c r="IK509" s="454"/>
      <c r="IL509" s="454"/>
      <c r="IM509" s="454"/>
      <c r="IN509" s="454"/>
      <c r="IO509" s="454"/>
      <c r="IP509" s="454"/>
      <c r="IQ509" s="454"/>
      <c r="IR509" s="454"/>
      <c r="IS509" s="454"/>
      <c r="IT509" s="454"/>
      <c r="IU509" s="454"/>
      <c r="IV509" s="454"/>
      <c r="IW509" s="454"/>
    </row>
    <row r="510" customFormat="false" ht="12.75" hidden="false" customHeight="false" outlineLevel="1" collapsed="false">
      <c r="A510" s="339"/>
      <c r="B510" s="461"/>
      <c r="C510" s="461"/>
      <c r="D510" s="461"/>
      <c r="E510" s="461"/>
      <c r="F510" s="461"/>
      <c r="G510" s="461"/>
      <c r="H510" s="461"/>
      <c r="I510" s="461"/>
      <c r="J510" s="461"/>
      <c r="K510" s="461"/>
      <c r="L510" s="461"/>
      <c r="M510" s="461"/>
      <c r="N510" s="461"/>
      <c r="O510" s="461"/>
      <c r="P510" s="461"/>
      <c r="Q510" s="461"/>
      <c r="R510" s="461"/>
      <c r="S510" s="461"/>
      <c r="T510" s="461"/>
      <c r="U510" s="461"/>
      <c r="V510" s="454"/>
      <c r="W510" s="454"/>
      <c r="X510" s="454"/>
      <c r="Y510" s="454"/>
      <c r="Z510" s="454"/>
      <c r="AA510" s="454"/>
      <c r="AB510" s="454"/>
      <c r="AC510" s="454"/>
      <c r="AD510" s="454"/>
      <c r="AE510" s="454"/>
      <c r="AF510" s="454"/>
      <c r="AG510" s="454"/>
      <c r="AH510" s="454"/>
      <c r="AI510" s="454"/>
      <c r="AJ510" s="454"/>
      <c r="AK510" s="454"/>
      <c r="AL510" s="454"/>
      <c r="AM510" s="454"/>
      <c r="AN510" s="454"/>
      <c r="AO510" s="454"/>
      <c r="AP510" s="454"/>
      <c r="AQ510" s="454"/>
      <c r="AR510" s="454"/>
      <c r="AS510" s="454"/>
      <c r="AT510" s="454"/>
      <c r="AU510" s="454"/>
      <c r="AV510" s="454"/>
      <c r="AW510" s="454"/>
      <c r="AX510" s="454"/>
      <c r="AY510" s="454"/>
      <c r="AZ510" s="454"/>
      <c r="BA510" s="454"/>
      <c r="BB510" s="454"/>
      <c r="BC510" s="454"/>
      <c r="BD510" s="454"/>
      <c r="BE510" s="454"/>
      <c r="BF510" s="454"/>
      <c r="BG510" s="454"/>
      <c r="BH510" s="454"/>
      <c r="BI510" s="454"/>
      <c r="BJ510" s="454"/>
      <c r="BK510" s="454"/>
      <c r="BL510" s="454"/>
      <c r="BM510" s="454"/>
      <c r="BN510" s="454"/>
      <c r="BO510" s="454"/>
      <c r="BP510" s="454"/>
      <c r="BQ510" s="454"/>
      <c r="BR510" s="454"/>
      <c r="BS510" s="454"/>
      <c r="BT510" s="454"/>
      <c r="BU510" s="454"/>
      <c r="BV510" s="454"/>
      <c r="BW510" s="454"/>
      <c r="BX510" s="454"/>
      <c r="BY510" s="454"/>
      <c r="BZ510" s="454"/>
      <c r="CA510" s="454"/>
      <c r="CB510" s="454"/>
      <c r="CC510" s="454"/>
      <c r="CD510" s="454"/>
      <c r="CE510" s="454"/>
      <c r="CF510" s="454"/>
      <c r="CG510" s="454"/>
      <c r="CH510" s="454"/>
      <c r="CI510" s="454"/>
      <c r="CJ510" s="454"/>
      <c r="CK510" s="454"/>
      <c r="CL510" s="454"/>
      <c r="CM510" s="454"/>
      <c r="CN510" s="454"/>
      <c r="CO510" s="454"/>
      <c r="CP510" s="454"/>
      <c r="CQ510" s="454"/>
      <c r="CR510" s="454"/>
      <c r="CS510" s="454"/>
      <c r="CT510" s="454"/>
      <c r="CU510" s="454"/>
      <c r="CV510" s="454"/>
      <c r="CW510" s="454"/>
      <c r="CX510" s="454"/>
      <c r="CY510" s="454"/>
      <c r="CZ510" s="454"/>
      <c r="DA510" s="454"/>
      <c r="DB510" s="454"/>
      <c r="DC510" s="454"/>
      <c r="DD510" s="454"/>
      <c r="DE510" s="454"/>
      <c r="DF510" s="454"/>
      <c r="DG510" s="454"/>
      <c r="DH510" s="454"/>
      <c r="DI510" s="454"/>
      <c r="DJ510" s="454"/>
      <c r="DK510" s="454"/>
      <c r="DL510" s="454"/>
      <c r="DM510" s="454"/>
      <c r="DN510" s="454"/>
      <c r="DO510" s="454"/>
      <c r="DP510" s="454"/>
      <c r="DQ510" s="454"/>
      <c r="DR510" s="454"/>
      <c r="DS510" s="454"/>
      <c r="DT510" s="454"/>
      <c r="DU510" s="454"/>
      <c r="DV510" s="454"/>
      <c r="DW510" s="454"/>
      <c r="DX510" s="454"/>
      <c r="DY510" s="454"/>
      <c r="DZ510" s="454"/>
      <c r="EA510" s="454"/>
      <c r="EB510" s="454"/>
      <c r="EC510" s="454"/>
      <c r="ED510" s="454"/>
      <c r="EE510" s="454"/>
      <c r="EF510" s="454"/>
      <c r="EG510" s="454"/>
      <c r="EH510" s="454"/>
      <c r="EI510" s="454"/>
      <c r="EJ510" s="454"/>
      <c r="EK510" s="454"/>
      <c r="EL510" s="454"/>
      <c r="EM510" s="454"/>
      <c r="EN510" s="454"/>
      <c r="EO510" s="454"/>
      <c r="EP510" s="454"/>
      <c r="EQ510" s="454"/>
      <c r="ER510" s="454"/>
      <c r="ES510" s="454"/>
      <c r="ET510" s="454"/>
      <c r="EU510" s="454"/>
      <c r="EV510" s="454"/>
      <c r="EW510" s="454"/>
      <c r="EX510" s="454"/>
      <c r="EY510" s="454"/>
      <c r="EZ510" s="454"/>
      <c r="FA510" s="454"/>
      <c r="FB510" s="454"/>
      <c r="FC510" s="454"/>
      <c r="FD510" s="454"/>
      <c r="FE510" s="454"/>
      <c r="FF510" s="454"/>
      <c r="FG510" s="454"/>
      <c r="FH510" s="454"/>
      <c r="FI510" s="454"/>
      <c r="FJ510" s="454"/>
      <c r="FK510" s="454"/>
      <c r="FL510" s="454"/>
      <c r="FM510" s="454"/>
      <c r="FN510" s="454"/>
      <c r="FO510" s="454"/>
      <c r="FP510" s="454"/>
      <c r="FQ510" s="454"/>
      <c r="FR510" s="454"/>
      <c r="FS510" s="454"/>
      <c r="FT510" s="454"/>
      <c r="FU510" s="454"/>
      <c r="FV510" s="454"/>
      <c r="FW510" s="454"/>
      <c r="FX510" s="454"/>
      <c r="FY510" s="454"/>
      <c r="FZ510" s="454"/>
      <c r="GA510" s="454"/>
      <c r="GB510" s="454"/>
      <c r="GC510" s="454"/>
      <c r="GD510" s="454"/>
      <c r="GE510" s="454"/>
      <c r="GF510" s="454"/>
      <c r="GG510" s="454"/>
      <c r="GH510" s="454"/>
      <c r="GI510" s="454"/>
      <c r="GJ510" s="454"/>
      <c r="GK510" s="454"/>
      <c r="GL510" s="454"/>
      <c r="GM510" s="454"/>
      <c r="GN510" s="454"/>
      <c r="GO510" s="454"/>
      <c r="GP510" s="454"/>
      <c r="GQ510" s="454"/>
      <c r="GR510" s="454"/>
      <c r="GS510" s="454"/>
      <c r="GT510" s="454"/>
      <c r="GU510" s="454"/>
      <c r="GV510" s="454"/>
      <c r="GW510" s="454"/>
      <c r="GX510" s="454"/>
      <c r="GY510" s="454"/>
      <c r="GZ510" s="454"/>
      <c r="HA510" s="454"/>
      <c r="HB510" s="454"/>
      <c r="HC510" s="454"/>
      <c r="HD510" s="454"/>
      <c r="HE510" s="454"/>
      <c r="HF510" s="454"/>
      <c r="HG510" s="454"/>
      <c r="HH510" s="454"/>
      <c r="HI510" s="454"/>
      <c r="HJ510" s="454"/>
      <c r="HK510" s="454"/>
      <c r="HL510" s="454"/>
      <c r="HM510" s="454"/>
      <c r="HN510" s="454"/>
      <c r="HO510" s="454"/>
      <c r="HP510" s="454"/>
      <c r="HQ510" s="454"/>
      <c r="HR510" s="454"/>
      <c r="HS510" s="454"/>
      <c r="HT510" s="454"/>
      <c r="HU510" s="454"/>
      <c r="HV510" s="454"/>
      <c r="HW510" s="454"/>
      <c r="HX510" s="454"/>
      <c r="HY510" s="454"/>
      <c r="HZ510" s="454"/>
      <c r="IA510" s="454"/>
      <c r="IB510" s="454"/>
      <c r="IC510" s="454"/>
      <c r="ID510" s="454"/>
      <c r="IE510" s="454"/>
      <c r="IF510" s="454"/>
      <c r="IG510" s="454"/>
      <c r="IH510" s="454"/>
      <c r="II510" s="454"/>
      <c r="IJ510" s="454"/>
      <c r="IK510" s="454"/>
      <c r="IL510" s="454"/>
      <c r="IM510" s="454"/>
      <c r="IN510" s="454"/>
      <c r="IO510" s="454"/>
      <c r="IP510" s="454"/>
      <c r="IQ510" s="454"/>
      <c r="IR510" s="454"/>
      <c r="IS510" s="454"/>
      <c r="IT510" s="454"/>
      <c r="IU510" s="454"/>
      <c r="IV510" s="454"/>
      <c r="IW510" s="454"/>
    </row>
    <row r="511" customFormat="false" ht="12.75" hidden="false" customHeight="false" outlineLevel="1" collapsed="false">
      <c r="A511" s="419"/>
      <c r="B511" s="461"/>
      <c r="C511" s="461"/>
      <c r="D511" s="461"/>
      <c r="E511" s="461"/>
      <c r="F511" s="461"/>
      <c r="G511" s="461"/>
      <c r="H511" s="461"/>
      <c r="I511" s="461"/>
      <c r="J511" s="461"/>
      <c r="K511" s="461"/>
      <c r="L511" s="461"/>
      <c r="M511" s="461"/>
      <c r="N511" s="461"/>
      <c r="O511" s="461"/>
      <c r="P511" s="461"/>
      <c r="Q511" s="461"/>
      <c r="R511" s="461"/>
      <c r="S511" s="461"/>
      <c r="T511" s="461"/>
      <c r="U511" s="461"/>
      <c r="V511" s="454"/>
      <c r="W511" s="454"/>
      <c r="X511" s="454"/>
      <c r="Y511" s="454"/>
      <c r="Z511" s="454"/>
      <c r="AA511" s="454"/>
      <c r="AB511" s="454"/>
      <c r="AC511" s="454"/>
      <c r="AD511" s="454"/>
      <c r="AE511" s="454"/>
      <c r="AF511" s="454"/>
      <c r="AG511" s="454"/>
      <c r="AH511" s="454"/>
      <c r="AI511" s="454"/>
      <c r="AJ511" s="454"/>
      <c r="AK511" s="454"/>
      <c r="AL511" s="454"/>
      <c r="AM511" s="454"/>
      <c r="AN511" s="454"/>
      <c r="AO511" s="454"/>
      <c r="AP511" s="454"/>
      <c r="AQ511" s="454"/>
      <c r="AR511" s="454"/>
      <c r="AS511" s="454"/>
      <c r="AT511" s="454"/>
      <c r="AU511" s="454"/>
      <c r="AV511" s="454"/>
      <c r="AW511" s="454"/>
      <c r="AX511" s="454"/>
      <c r="AY511" s="454"/>
      <c r="AZ511" s="454"/>
      <c r="BA511" s="454"/>
      <c r="BB511" s="454"/>
      <c r="BC511" s="454"/>
      <c r="BD511" s="454"/>
      <c r="BE511" s="454"/>
      <c r="BF511" s="454"/>
      <c r="BG511" s="454"/>
      <c r="BH511" s="454"/>
      <c r="BI511" s="454"/>
      <c r="BJ511" s="454"/>
      <c r="BK511" s="454"/>
      <c r="BL511" s="454"/>
      <c r="BM511" s="454"/>
      <c r="BN511" s="454"/>
      <c r="BO511" s="454"/>
      <c r="BP511" s="454"/>
      <c r="BQ511" s="454"/>
      <c r="BR511" s="454"/>
      <c r="BS511" s="454"/>
      <c r="BT511" s="454"/>
      <c r="BU511" s="454"/>
      <c r="BV511" s="454"/>
      <c r="BW511" s="454"/>
      <c r="BX511" s="454"/>
      <c r="BY511" s="454"/>
      <c r="BZ511" s="454"/>
      <c r="CA511" s="454"/>
      <c r="CB511" s="454"/>
      <c r="CC511" s="454"/>
      <c r="CD511" s="454"/>
      <c r="CE511" s="454"/>
      <c r="CF511" s="454"/>
      <c r="CG511" s="454"/>
      <c r="CH511" s="454"/>
      <c r="CI511" s="454"/>
      <c r="CJ511" s="454"/>
      <c r="CK511" s="454"/>
      <c r="CL511" s="454"/>
      <c r="CM511" s="454"/>
      <c r="CN511" s="454"/>
      <c r="CO511" s="454"/>
      <c r="CP511" s="454"/>
      <c r="CQ511" s="454"/>
      <c r="CR511" s="454"/>
      <c r="CS511" s="454"/>
      <c r="CT511" s="454"/>
      <c r="CU511" s="454"/>
      <c r="CV511" s="454"/>
      <c r="CW511" s="454"/>
      <c r="CX511" s="454"/>
      <c r="CY511" s="454"/>
      <c r="CZ511" s="454"/>
      <c r="DA511" s="454"/>
      <c r="DB511" s="454"/>
      <c r="DC511" s="454"/>
      <c r="DD511" s="454"/>
      <c r="DE511" s="454"/>
      <c r="DF511" s="454"/>
      <c r="DG511" s="454"/>
      <c r="DH511" s="454"/>
      <c r="DI511" s="454"/>
      <c r="DJ511" s="454"/>
      <c r="DK511" s="454"/>
      <c r="DL511" s="454"/>
      <c r="DM511" s="454"/>
      <c r="DN511" s="454"/>
      <c r="DO511" s="454"/>
      <c r="DP511" s="454"/>
      <c r="DQ511" s="454"/>
      <c r="DR511" s="454"/>
      <c r="DS511" s="454"/>
      <c r="DT511" s="454"/>
      <c r="DU511" s="454"/>
      <c r="DV511" s="454"/>
      <c r="DW511" s="454"/>
      <c r="DX511" s="454"/>
      <c r="DY511" s="454"/>
      <c r="DZ511" s="454"/>
      <c r="EA511" s="454"/>
      <c r="EB511" s="454"/>
      <c r="EC511" s="454"/>
      <c r="ED511" s="454"/>
      <c r="EE511" s="454"/>
      <c r="EF511" s="454"/>
      <c r="EG511" s="454"/>
      <c r="EH511" s="454"/>
      <c r="EI511" s="454"/>
      <c r="EJ511" s="454"/>
      <c r="EK511" s="454"/>
      <c r="EL511" s="454"/>
      <c r="EM511" s="454"/>
      <c r="EN511" s="454"/>
      <c r="EO511" s="454"/>
      <c r="EP511" s="454"/>
      <c r="EQ511" s="454"/>
      <c r="ER511" s="454"/>
      <c r="ES511" s="454"/>
      <c r="ET511" s="454"/>
      <c r="EU511" s="454"/>
      <c r="EV511" s="454"/>
      <c r="EW511" s="454"/>
      <c r="EX511" s="454"/>
      <c r="EY511" s="454"/>
      <c r="EZ511" s="454"/>
      <c r="FA511" s="454"/>
      <c r="FB511" s="454"/>
      <c r="FC511" s="454"/>
      <c r="FD511" s="454"/>
      <c r="FE511" s="454"/>
      <c r="FF511" s="454"/>
      <c r="FG511" s="454"/>
      <c r="FH511" s="454"/>
      <c r="FI511" s="454"/>
      <c r="FJ511" s="454"/>
      <c r="FK511" s="454"/>
      <c r="FL511" s="454"/>
      <c r="FM511" s="454"/>
      <c r="FN511" s="454"/>
      <c r="FO511" s="454"/>
      <c r="FP511" s="454"/>
      <c r="FQ511" s="454"/>
      <c r="FR511" s="454"/>
      <c r="FS511" s="454"/>
      <c r="FT511" s="454"/>
      <c r="FU511" s="454"/>
      <c r="FV511" s="454"/>
      <c r="FW511" s="454"/>
      <c r="FX511" s="454"/>
      <c r="FY511" s="454"/>
      <c r="FZ511" s="454"/>
      <c r="GA511" s="454"/>
      <c r="GB511" s="454"/>
      <c r="GC511" s="454"/>
      <c r="GD511" s="454"/>
      <c r="GE511" s="454"/>
      <c r="GF511" s="454"/>
      <c r="GG511" s="454"/>
      <c r="GH511" s="454"/>
      <c r="GI511" s="454"/>
      <c r="GJ511" s="454"/>
      <c r="GK511" s="454"/>
      <c r="GL511" s="454"/>
      <c r="GM511" s="454"/>
      <c r="GN511" s="454"/>
      <c r="GO511" s="454"/>
      <c r="GP511" s="454"/>
      <c r="GQ511" s="454"/>
      <c r="GR511" s="454"/>
      <c r="GS511" s="454"/>
      <c r="GT511" s="454"/>
      <c r="GU511" s="454"/>
      <c r="GV511" s="454"/>
      <c r="GW511" s="454"/>
      <c r="GX511" s="454"/>
      <c r="GY511" s="454"/>
      <c r="GZ511" s="454"/>
      <c r="HA511" s="454"/>
      <c r="HB511" s="454"/>
      <c r="HC511" s="454"/>
      <c r="HD511" s="454"/>
      <c r="HE511" s="454"/>
      <c r="HF511" s="454"/>
      <c r="HG511" s="454"/>
      <c r="HH511" s="454"/>
      <c r="HI511" s="454"/>
      <c r="HJ511" s="454"/>
      <c r="HK511" s="454"/>
      <c r="HL511" s="454"/>
      <c r="HM511" s="454"/>
      <c r="HN511" s="454"/>
      <c r="HO511" s="454"/>
      <c r="HP511" s="454"/>
      <c r="HQ511" s="454"/>
      <c r="HR511" s="454"/>
      <c r="HS511" s="454"/>
      <c r="HT511" s="454"/>
      <c r="HU511" s="454"/>
      <c r="HV511" s="454"/>
      <c r="HW511" s="454"/>
      <c r="HX511" s="454"/>
      <c r="HY511" s="454"/>
      <c r="HZ511" s="454"/>
      <c r="IA511" s="454"/>
      <c r="IB511" s="454"/>
      <c r="IC511" s="454"/>
      <c r="ID511" s="454"/>
      <c r="IE511" s="454"/>
      <c r="IF511" s="454"/>
      <c r="IG511" s="454"/>
      <c r="IH511" s="454"/>
      <c r="II511" s="454"/>
      <c r="IJ511" s="454"/>
      <c r="IK511" s="454"/>
      <c r="IL511" s="454"/>
      <c r="IM511" s="454"/>
      <c r="IN511" s="454"/>
      <c r="IO511" s="454"/>
      <c r="IP511" s="454"/>
      <c r="IQ511" s="454"/>
      <c r="IR511" s="454"/>
      <c r="IS511" s="454"/>
      <c r="IT511" s="454"/>
      <c r="IU511" s="454"/>
      <c r="IV511" s="454"/>
      <c r="IW511" s="454"/>
    </row>
    <row r="512" customFormat="false" ht="12.75" hidden="false" customHeight="false" outlineLevel="1" collapsed="false">
      <c r="A512" s="466"/>
      <c r="B512" s="461"/>
      <c r="C512" s="461"/>
      <c r="D512" s="461"/>
      <c r="E512" s="461"/>
      <c r="F512" s="461"/>
      <c r="G512" s="461"/>
      <c r="H512" s="461"/>
      <c r="I512" s="461"/>
      <c r="J512" s="461"/>
      <c r="K512" s="461"/>
      <c r="L512" s="461"/>
      <c r="M512" s="461"/>
      <c r="N512" s="461"/>
      <c r="O512" s="461"/>
      <c r="P512" s="461"/>
      <c r="Q512" s="461"/>
      <c r="R512" s="461"/>
      <c r="S512" s="461"/>
      <c r="T512" s="461"/>
      <c r="U512" s="461"/>
      <c r="V512" s="465"/>
      <c r="W512" s="465"/>
      <c r="X512" s="465"/>
      <c r="Y512" s="465"/>
      <c r="Z512" s="465"/>
      <c r="AA512" s="465"/>
      <c r="AB512" s="465"/>
      <c r="AC512" s="465"/>
      <c r="AD512" s="465"/>
      <c r="AE512" s="465"/>
      <c r="AF512" s="465"/>
      <c r="AG512" s="465"/>
      <c r="AH512" s="465"/>
      <c r="AI512" s="465"/>
      <c r="AJ512" s="465"/>
      <c r="AK512" s="465"/>
      <c r="AL512" s="465"/>
      <c r="AM512" s="465"/>
      <c r="AN512" s="465"/>
      <c r="AO512" s="465"/>
      <c r="AP512" s="465"/>
      <c r="AQ512" s="465"/>
      <c r="AR512" s="465"/>
      <c r="AS512" s="465"/>
      <c r="AT512" s="465"/>
      <c r="AU512" s="465"/>
      <c r="AV512" s="465"/>
      <c r="AW512" s="465"/>
      <c r="AX512" s="465"/>
      <c r="AY512" s="465"/>
      <c r="AZ512" s="465"/>
      <c r="BA512" s="465"/>
      <c r="BB512" s="465"/>
      <c r="BC512" s="465"/>
      <c r="BD512" s="465"/>
      <c r="BE512" s="465"/>
      <c r="BF512" s="465"/>
      <c r="BG512" s="465"/>
      <c r="BH512" s="465"/>
      <c r="BI512" s="465"/>
      <c r="BJ512" s="465"/>
      <c r="BK512" s="465"/>
      <c r="BL512" s="465"/>
      <c r="BM512" s="465"/>
      <c r="BN512" s="465"/>
      <c r="BO512" s="465"/>
      <c r="BP512" s="465"/>
      <c r="BQ512" s="465"/>
      <c r="BR512" s="465"/>
      <c r="BS512" s="465"/>
      <c r="BT512" s="465"/>
      <c r="BU512" s="465"/>
      <c r="BV512" s="465"/>
      <c r="BW512" s="465"/>
      <c r="BX512" s="465"/>
      <c r="BY512" s="465"/>
      <c r="BZ512" s="465"/>
      <c r="CA512" s="465"/>
      <c r="CB512" s="465"/>
      <c r="CC512" s="465"/>
      <c r="CD512" s="465"/>
      <c r="CE512" s="465"/>
      <c r="CF512" s="465"/>
      <c r="CG512" s="465"/>
      <c r="CH512" s="465"/>
      <c r="CI512" s="465"/>
      <c r="CJ512" s="465"/>
      <c r="CK512" s="465"/>
      <c r="CL512" s="465"/>
      <c r="CM512" s="465"/>
      <c r="CN512" s="465"/>
      <c r="CO512" s="465"/>
      <c r="CP512" s="465"/>
      <c r="CQ512" s="465"/>
      <c r="CR512" s="465"/>
      <c r="CS512" s="465"/>
      <c r="CT512" s="465"/>
      <c r="CU512" s="465"/>
      <c r="CV512" s="465"/>
      <c r="CW512" s="465"/>
      <c r="CX512" s="465"/>
      <c r="CY512" s="465"/>
      <c r="CZ512" s="465"/>
      <c r="DA512" s="465"/>
      <c r="DB512" s="465"/>
      <c r="DC512" s="465"/>
      <c r="DD512" s="465"/>
      <c r="DE512" s="465"/>
      <c r="DF512" s="465"/>
      <c r="DG512" s="465"/>
      <c r="DH512" s="465"/>
      <c r="DI512" s="465"/>
      <c r="DJ512" s="465"/>
      <c r="DK512" s="465"/>
      <c r="DL512" s="465"/>
      <c r="DM512" s="465"/>
      <c r="DN512" s="465"/>
      <c r="DO512" s="465"/>
      <c r="DP512" s="465"/>
      <c r="DQ512" s="465"/>
      <c r="DR512" s="465"/>
      <c r="DS512" s="465"/>
      <c r="DT512" s="465"/>
      <c r="DU512" s="465"/>
      <c r="DV512" s="465"/>
      <c r="DW512" s="465"/>
      <c r="DX512" s="465"/>
      <c r="DY512" s="465"/>
      <c r="DZ512" s="465"/>
      <c r="EA512" s="465"/>
      <c r="EB512" s="465"/>
      <c r="EC512" s="465"/>
      <c r="ED512" s="465"/>
      <c r="EE512" s="465"/>
      <c r="EF512" s="465"/>
      <c r="EG512" s="465"/>
      <c r="EH512" s="465"/>
      <c r="EI512" s="465"/>
      <c r="EJ512" s="465"/>
      <c r="EK512" s="465"/>
      <c r="EL512" s="465"/>
      <c r="EM512" s="465"/>
      <c r="EN512" s="465"/>
      <c r="EO512" s="465"/>
      <c r="EP512" s="465"/>
      <c r="EQ512" s="465"/>
      <c r="ER512" s="465"/>
      <c r="ES512" s="465"/>
      <c r="ET512" s="465"/>
      <c r="EU512" s="465"/>
      <c r="EV512" s="465"/>
      <c r="EW512" s="465"/>
      <c r="EX512" s="465"/>
      <c r="EY512" s="465"/>
      <c r="EZ512" s="465"/>
      <c r="FA512" s="465"/>
      <c r="FB512" s="465"/>
      <c r="FC512" s="465"/>
      <c r="FD512" s="465"/>
      <c r="FE512" s="465"/>
      <c r="FF512" s="465"/>
      <c r="FG512" s="465"/>
      <c r="FH512" s="465"/>
      <c r="FI512" s="465"/>
      <c r="FJ512" s="465"/>
      <c r="FK512" s="465"/>
      <c r="FL512" s="465"/>
      <c r="FM512" s="465"/>
      <c r="FN512" s="465"/>
      <c r="FO512" s="465"/>
      <c r="FP512" s="465"/>
      <c r="FQ512" s="465"/>
      <c r="FR512" s="465"/>
      <c r="FS512" s="465"/>
      <c r="FT512" s="465"/>
      <c r="FU512" s="465"/>
      <c r="FV512" s="465"/>
      <c r="FW512" s="465"/>
      <c r="FX512" s="465"/>
      <c r="FY512" s="465"/>
      <c r="FZ512" s="465"/>
      <c r="GA512" s="465"/>
      <c r="GB512" s="465"/>
      <c r="GC512" s="465"/>
      <c r="GD512" s="465"/>
      <c r="GE512" s="465"/>
      <c r="GF512" s="465"/>
      <c r="GG512" s="465"/>
      <c r="GH512" s="465"/>
      <c r="GI512" s="465"/>
      <c r="GJ512" s="465"/>
      <c r="GK512" s="465"/>
      <c r="GL512" s="465"/>
      <c r="GM512" s="465"/>
      <c r="GN512" s="465"/>
      <c r="GO512" s="465"/>
      <c r="GP512" s="465"/>
      <c r="GQ512" s="465"/>
      <c r="GR512" s="465"/>
      <c r="GS512" s="465"/>
      <c r="GT512" s="465"/>
      <c r="GU512" s="465"/>
      <c r="GV512" s="465"/>
      <c r="GW512" s="465"/>
      <c r="GX512" s="465"/>
      <c r="GY512" s="465"/>
      <c r="GZ512" s="465"/>
      <c r="HA512" s="465"/>
      <c r="HB512" s="465"/>
      <c r="HC512" s="465"/>
      <c r="HD512" s="465"/>
      <c r="HE512" s="465"/>
      <c r="HF512" s="465"/>
      <c r="HG512" s="465"/>
      <c r="HH512" s="465"/>
      <c r="HI512" s="465"/>
      <c r="HJ512" s="465"/>
      <c r="HK512" s="465"/>
      <c r="HL512" s="465"/>
      <c r="HM512" s="465"/>
      <c r="HN512" s="465"/>
      <c r="HO512" s="465"/>
      <c r="HP512" s="465"/>
      <c r="HQ512" s="465"/>
      <c r="HR512" s="465"/>
      <c r="HS512" s="465"/>
      <c r="HT512" s="465"/>
      <c r="HU512" s="465"/>
      <c r="HV512" s="465"/>
      <c r="HW512" s="465"/>
      <c r="HX512" s="465"/>
      <c r="HY512" s="465"/>
      <c r="HZ512" s="465"/>
      <c r="IA512" s="465"/>
      <c r="IB512" s="465"/>
      <c r="IC512" s="465"/>
      <c r="ID512" s="465"/>
      <c r="IE512" s="465"/>
      <c r="IF512" s="465"/>
      <c r="IG512" s="465"/>
      <c r="IH512" s="465"/>
      <c r="II512" s="465"/>
      <c r="IJ512" s="465"/>
      <c r="IK512" s="465"/>
      <c r="IL512" s="465"/>
      <c r="IM512" s="465"/>
      <c r="IN512" s="465"/>
      <c r="IO512" s="465"/>
      <c r="IP512" s="465"/>
      <c r="IQ512" s="465"/>
      <c r="IR512" s="465"/>
      <c r="IS512" s="465"/>
      <c r="IT512" s="465"/>
      <c r="IU512" s="465"/>
      <c r="IV512" s="465"/>
      <c r="IW512" s="465"/>
    </row>
    <row r="513" customFormat="false" ht="12.75" hidden="false" customHeight="false" outlineLevel="1" collapsed="false">
      <c r="A513" s="339"/>
      <c r="B513" s="461"/>
      <c r="C513" s="461"/>
      <c r="D513" s="461"/>
      <c r="E513" s="461"/>
      <c r="F513" s="461"/>
      <c r="G513" s="461"/>
      <c r="H513" s="461"/>
      <c r="I513" s="461"/>
      <c r="J513" s="461"/>
      <c r="K513" s="461"/>
      <c r="L513" s="461"/>
      <c r="M513" s="461"/>
      <c r="N513" s="461"/>
      <c r="O513" s="461"/>
      <c r="P513" s="461"/>
      <c r="Q513" s="461"/>
      <c r="R513" s="461"/>
      <c r="S513" s="461"/>
      <c r="T513" s="461"/>
      <c r="U513" s="461"/>
      <c r="V513" s="454"/>
      <c r="W513" s="454"/>
      <c r="X513" s="454"/>
      <c r="Y513" s="454"/>
      <c r="Z513" s="454"/>
      <c r="AA513" s="454"/>
      <c r="AB513" s="454"/>
      <c r="AC513" s="454"/>
      <c r="AD513" s="454"/>
      <c r="AE513" s="454"/>
      <c r="AF513" s="454"/>
      <c r="AG513" s="454"/>
      <c r="AH513" s="454"/>
      <c r="AI513" s="454"/>
      <c r="AJ513" s="454"/>
      <c r="AK513" s="454"/>
      <c r="AL513" s="454"/>
      <c r="AM513" s="454"/>
      <c r="AN513" s="454"/>
      <c r="AO513" s="454"/>
      <c r="AP513" s="454"/>
      <c r="AQ513" s="454"/>
      <c r="AR513" s="454"/>
      <c r="AS513" s="454"/>
      <c r="AT513" s="454"/>
      <c r="AU513" s="454"/>
      <c r="AV513" s="454"/>
      <c r="AW513" s="454"/>
      <c r="AX513" s="454"/>
      <c r="AY513" s="454"/>
      <c r="AZ513" s="454"/>
      <c r="BA513" s="454"/>
      <c r="BB513" s="454"/>
      <c r="BC513" s="454"/>
      <c r="BD513" s="454"/>
      <c r="BE513" s="454"/>
      <c r="BF513" s="454"/>
      <c r="BG513" s="454"/>
      <c r="BH513" s="454"/>
      <c r="BI513" s="454"/>
      <c r="BJ513" s="454"/>
      <c r="BK513" s="454"/>
      <c r="BL513" s="454"/>
      <c r="BM513" s="454"/>
      <c r="BN513" s="454"/>
      <c r="BO513" s="454"/>
      <c r="BP513" s="454"/>
      <c r="BQ513" s="454"/>
      <c r="BR513" s="454"/>
      <c r="BS513" s="454"/>
      <c r="BT513" s="454"/>
      <c r="BU513" s="454"/>
      <c r="BV513" s="454"/>
      <c r="BW513" s="454"/>
      <c r="BX513" s="454"/>
      <c r="BY513" s="454"/>
      <c r="BZ513" s="454"/>
      <c r="CA513" s="454"/>
      <c r="CB513" s="454"/>
      <c r="CC513" s="454"/>
      <c r="CD513" s="454"/>
      <c r="CE513" s="454"/>
      <c r="CF513" s="454"/>
      <c r="CG513" s="454"/>
      <c r="CH513" s="454"/>
      <c r="CI513" s="454"/>
      <c r="CJ513" s="454"/>
      <c r="CK513" s="454"/>
      <c r="CL513" s="454"/>
      <c r="CM513" s="454"/>
      <c r="CN513" s="454"/>
      <c r="CO513" s="454"/>
      <c r="CP513" s="454"/>
      <c r="CQ513" s="454"/>
      <c r="CR513" s="454"/>
      <c r="CS513" s="454"/>
      <c r="CT513" s="454"/>
      <c r="CU513" s="454"/>
      <c r="CV513" s="454"/>
      <c r="CW513" s="454"/>
      <c r="CX513" s="454"/>
      <c r="CY513" s="454"/>
      <c r="CZ513" s="454"/>
      <c r="DA513" s="454"/>
      <c r="DB513" s="454"/>
      <c r="DC513" s="454"/>
      <c r="DD513" s="454"/>
      <c r="DE513" s="454"/>
      <c r="DF513" s="454"/>
      <c r="DG513" s="454"/>
      <c r="DH513" s="454"/>
      <c r="DI513" s="454"/>
      <c r="DJ513" s="454"/>
      <c r="DK513" s="454"/>
      <c r="DL513" s="454"/>
      <c r="DM513" s="454"/>
      <c r="DN513" s="454"/>
      <c r="DO513" s="454"/>
      <c r="DP513" s="454"/>
      <c r="DQ513" s="454"/>
      <c r="DR513" s="454"/>
      <c r="DS513" s="454"/>
      <c r="DT513" s="454"/>
      <c r="DU513" s="454"/>
      <c r="DV513" s="454"/>
      <c r="DW513" s="454"/>
      <c r="DX513" s="454"/>
      <c r="DY513" s="454"/>
      <c r="DZ513" s="454"/>
      <c r="EA513" s="454"/>
      <c r="EB513" s="454"/>
      <c r="EC513" s="454"/>
      <c r="ED513" s="454"/>
      <c r="EE513" s="454"/>
      <c r="EF513" s="454"/>
      <c r="EG513" s="454"/>
      <c r="EH513" s="454"/>
      <c r="EI513" s="454"/>
      <c r="EJ513" s="454"/>
      <c r="EK513" s="454"/>
      <c r="EL513" s="454"/>
      <c r="EM513" s="454"/>
      <c r="EN513" s="454"/>
      <c r="EO513" s="454"/>
      <c r="EP513" s="454"/>
      <c r="EQ513" s="454"/>
      <c r="ER513" s="454"/>
      <c r="ES513" s="454"/>
      <c r="ET513" s="454"/>
      <c r="EU513" s="454"/>
      <c r="EV513" s="454"/>
      <c r="EW513" s="454"/>
      <c r="EX513" s="454"/>
      <c r="EY513" s="454"/>
      <c r="EZ513" s="454"/>
      <c r="FA513" s="454"/>
      <c r="FB513" s="454"/>
      <c r="FC513" s="454"/>
      <c r="FD513" s="454"/>
      <c r="FE513" s="454"/>
      <c r="FF513" s="454"/>
      <c r="FG513" s="454"/>
      <c r="FH513" s="454"/>
      <c r="FI513" s="454"/>
      <c r="FJ513" s="454"/>
      <c r="FK513" s="454"/>
      <c r="FL513" s="454"/>
      <c r="FM513" s="454"/>
      <c r="FN513" s="454"/>
      <c r="FO513" s="454"/>
      <c r="FP513" s="454"/>
      <c r="FQ513" s="454"/>
      <c r="FR513" s="454"/>
      <c r="FS513" s="454"/>
      <c r="FT513" s="454"/>
      <c r="FU513" s="454"/>
      <c r="FV513" s="454"/>
      <c r="FW513" s="454"/>
      <c r="FX513" s="454"/>
      <c r="FY513" s="454"/>
      <c r="FZ513" s="454"/>
      <c r="GA513" s="454"/>
      <c r="GB513" s="454"/>
      <c r="GC513" s="454"/>
      <c r="GD513" s="454"/>
      <c r="GE513" s="454"/>
      <c r="GF513" s="454"/>
      <c r="GG513" s="454"/>
      <c r="GH513" s="454"/>
      <c r="GI513" s="454"/>
      <c r="GJ513" s="454"/>
      <c r="GK513" s="454"/>
      <c r="GL513" s="454"/>
      <c r="GM513" s="454"/>
      <c r="GN513" s="454"/>
      <c r="GO513" s="454"/>
      <c r="GP513" s="454"/>
      <c r="GQ513" s="454"/>
      <c r="GR513" s="454"/>
      <c r="GS513" s="454"/>
      <c r="GT513" s="454"/>
      <c r="GU513" s="454"/>
      <c r="GV513" s="454"/>
      <c r="GW513" s="454"/>
      <c r="GX513" s="454"/>
      <c r="GY513" s="454"/>
      <c r="GZ513" s="454"/>
      <c r="HA513" s="454"/>
      <c r="HB513" s="454"/>
      <c r="HC513" s="454"/>
      <c r="HD513" s="454"/>
      <c r="HE513" s="454"/>
      <c r="HF513" s="454"/>
      <c r="HG513" s="454"/>
      <c r="HH513" s="454"/>
      <c r="HI513" s="454"/>
      <c r="HJ513" s="454"/>
      <c r="HK513" s="454"/>
      <c r="HL513" s="454"/>
      <c r="HM513" s="454"/>
      <c r="HN513" s="454"/>
      <c r="HO513" s="454"/>
      <c r="HP513" s="454"/>
      <c r="HQ513" s="454"/>
      <c r="HR513" s="454"/>
      <c r="HS513" s="454"/>
      <c r="HT513" s="454"/>
      <c r="HU513" s="454"/>
      <c r="HV513" s="454"/>
      <c r="HW513" s="454"/>
      <c r="HX513" s="454"/>
      <c r="HY513" s="454"/>
      <c r="HZ513" s="454"/>
      <c r="IA513" s="454"/>
      <c r="IB513" s="454"/>
      <c r="IC513" s="454"/>
      <c r="ID513" s="454"/>
      <c r="IE513" s="454"/>
      <c r="IF513" s="454"/>
      <c r="IG513" s="454"/>
      <c r="IH513" s="454"/>
      <c r="II513" s="454"/>
      <c r="IJ513" s="454"/>
      <c r="IK513" s="454"/>
      <c r="IL513" s="454"/>
      <c r="IM513" s="454"/>
      <c r="IN513" s="454"/>
      <c r="IO513" s="454"/>
      <c r="IP513" s="454"/>
      <c r="IQ513" s="454"/>
      <c r="IR513" s="454"/>
      <c r="IS513" s="454"/>
      <c r="IT513" s="454"/>
      <c r="IU513" s="454"/>
      <c r="IV513" s="454"/>
      <c r="IW513" s="454"/>
    </row>
    <row r="514" customFormat="false" ht="12.75" hidden="false" customHeight="false" outlineLevel="1" collapsed="false">
      <c r="A514" s="436"/>
      <c r="B514" s="461"/>
      <c r="C514" s="461"/>
      <c r="D514" s="461"/>
      <c r="E514" s="461"/>
      <c r="F514" s="461"/>
      <c r="G514" s="461"/>
      <c r="H514" s="461"/>
      <c r="I514" s="461"/>
      <c r="J514" s="461"/>
      <c r="K514" s="461"/>
      <c r="L514" s="461"/>
      <c r="M514" s="461"/>
      <c r="N514" s="461"/>
      <c r="O514" s="461"/>
      <c r="P514" s="461"/>
      <c r="Q514" s="461"/>
      <c r="R514" s="461"/>
      <c r="S514" s="461"/>
      <c r="T514" s="461"/>
      <c r="U514" s="461"/>
      <c r="V514" s="454"/>
      <c r="W514" s="454"/>
      <c r="X514" s="454"/>
      <c r="Y514" s="454"/>
      <c r="Z514" s="454"/>
      <c r="AA514" s="454"/>
      <c r="AB514" s="454"/>
      <c r="AC514" s="454"/>
      <c r="AD514" s="454"/>
      <c r="AE514" s="454"/>
      <c r="AF514" s="454"/>
      <c r="AG514" s="454"/>
      <c r="AH514" s="454"/>
      <c r="AI514" s="454"/>
      <c r="AJ514" s="454"/>
      <c r="AK514" s="454"/>
      <c r="AL514" s="454"/>
      <c r="AM514" s="454"/>
      <c r="AN514" s="454"/>
      <c r="AO514" s="454"/>
      <c r="AP514" s="454"/>
      <c r="AQ514" s="454"/>
      <c r="AR514" s="454"/>
      <c r="AS514" s="454"/>
      <c r="AT514" s="454"/>
      <c r="AU514" s="454"/>
      <c r="AV514" s="454"/>
      <c r="AW514" s="454"/>
      <c r="AX514" s="454"/>
      <c r="AY514" s="454"/>
      <c r="AZ514" s="454"/>
      <c r="BA514" s="454"/>
      <c r="BB514" s="454"/>
      <c r="BC514" s="454"/>
      <c r="BD514" s="454"/>
      <c r="BE514" s="454"/>
      <c r="BF514" s="454"/>
      <c r="BG514" s="454"/>
      <c r="BH514" s="454"/>
      <c r="BI514" s="454"/>
      <c r="BJ514" s="454"/>
      <c r="BK514" s="454"/>
      <c r="BL514" s="454"/>
      <c r="BM514" s="454"/>
      <c r="BN514" s="454"/>
      <c r="BO514" s="454"/>
      <c r="BP514" s="454"/>
      <c r="BQ514" s="454"/>
      <c r="BR514" s="454"/>
      <c r="BS514" s="454"/>
      <c r="BT514" s="454"/>
      <c r="BU514" s="454"/>
      <c r="BV514" s="454"/>
      <c r="BW514" s="454"/>
      <c r="BX514" s="454"/>
      <c r="BY514" s="454"/>
      <c r="BZ514" s="454"/>
      <c r="CA514" s="454"/>
      <c r="CB514" s="454"/>
      <c r="CC514" s="454"/>
      <c r="CD514" s="454"/>
      <c r="CE514" s="454"/>
      <c r="CF514" s="454"/>
      <c r="CG514" s="454"/>
      <c r="CH514" s="454"/>
      <c r="CI514" s="454"/>
      <c r="CJ514" s="454"/>
      <c r="CK514" s="454"/>
      <c r="CL514" s="454"/>
      <c r="CM514" s="454"/>
      <c r="CN514" s="454"/>
      <c r="CO514" s="454"/>
      <c r="CP514" s="454"/>
      <c r="CQ514" s="454"/>
      <c r="CR514" s="454"/>
      <c r="CS514" s="454"/>
      <c r="CT514" s="454"/>
      <c r="CU514" s="454"/>
      <c r="CV514" s="454"/>
      <c r="CW514" s="454"/>
      <c r="CX514" s="454"/>
      <c r="CY514" s="454"/>
      <c r="CZ514" s="454"/>
      <c r="DA514" s="454"/>
      <c r="DB514" s="454"/>
      <c r="DC514" s="454"/>
      <c r="DD514" s="454"/>
      <c r="DE514" s="454"/>
      <c r="DF514" s="454"/>
      <c r="DG514" s="454"/>
      <c r="DH514" s="454"/>
      <c r="DI514" s="454"/>
      <c r="DJ514" s="454"/>
      <c r="DK514" s="454"/>
      <c r="DL514" s="454"/>
      <c r="DM514" s="454"/>
      <c r="DN514" s="454"/>
      <c r="DO514" s="454"/>
      <c r="DP514" s="454"/>
      <c r="DQ514" s="454"/>
      <c r="DR514" s="454"/>
      <c r="DS514" s="454"/>
      <c r="DT514" s="454"/>
      <c r="DU514" s="454"/>
      <c r="DV514" s="454"/>
      <c r="DW514" s="454"/>
      <c r="DX514" s="454"/>
      <c r="DY514" s="454"/>
      <c r="DZ514" s="454"/>
      <c r="EA514" s="454"/>
      <c r="EB514" s="454"/>
      <c r="EC514" s="454"/>
      <c r="ED514" s="454"/>
      <c r="EE514" s="454"/>
      <c r="EF514" s="454"/>
      <c r="EG514" s="454"/>
      <c r="EH514" s="454"/>
      <c r="EI514" s="454"/>
      <c r="EJ514" s="454"/>
      <c r="EK514" s="454"/>
      <c r="EL514" s="454"/>
      <c r="EM514" s="454"/>
      <c r="EN514" s="454"/>
      <c r="EO514" s="454"/>
      <c r="EP514" s="454"/>
      <c r="EQ514" s="454"/>
      <c r="ER514" s="454"/>
      <c r="ES514" s="454"/>
      <c r="ET514" s="454"/>
      <c r="EU514" s="454"/>
      <c r="EV514" s="454"/>
      <c r="EW514" s="454"/>
      <c r="EX514" s="454"/>
      <c r="EY514" s="454"/>
      <c r="EZ514" s="454"/>
      <c r="FA514" s="454"/>
      <c r="FB514" s="454"/>
      <c r="FC514" s="454"/>
      <c r="FD514" s="454"/>
      <c r="FE514" s="454"/>
      <c r="FF514" s="454"/>
      <c r="FG514" s="454"/>
      <c r="FH514" s="454"/>
      <c r="FI514" s="454"/>
      <c r="FJ514" s="454"/>
      <c r="FK514" s="454"/>
      <c r="FL514" s="454"/>
      <c r="FM514" s="454"/>
      <c r="FN514" s="454"/>
      <c r="FO514" s="454"/>
      <c r="FP514" s="454"/>
      <c r="FQ514" s="454"/>
      <c r="FR514" s="454"/>
      <c r="FS514" s="454"/>
      <c r="FT514" s="454"/>
      <c r="FU514" s="454"/>
      <c r="FV514" s="454"/>
      <c r="FW514" s="454"/>
      <c r="FX514" s="454"/>
      <c r="FY514" s="454"/>
      <c r="FZ514" s="454"/>
      <c r="GA514" s="454"/>
      <c r="GB514" s="454"/>
      <c r="GC514" s="454"/>
      <c r="GD514" s="454"/>
      <c r="GE514" s="454"/>
      <c r="GF514" s="454"/>
      <c r="GG514" s="454"/>
      <c r="GH514" s="454"/>
      <c r="GI514" s="454"/>
      <c r="GJ514" s="454"/>
      <c r="GK514" s="454"/>
      <c r="GL514" s="454"/>
      <c r="GM514" s="454"/>
      <c r="GN514" s="454"/>
      <c r="GO514" s="454"/>
      <c r="GP514" s="454"/>
      <c r="GQ514" s="454"/>
      <c r="GR514" s="454"/>
      <c r="GS514" s="454"/>
      <c r="GT514" s="454"/>
      <c r="GU514" s="454"/>
      <c r="GV514" s="454"/>
      <c r="GW514" s="454"/>
      <c r="GX514" s="454"/>
      <c r="GY514" s="454"/>
      <c r="GZ514" s="454"/>
      <c r="HA514" s="454"/>
      <c r="HB514" s="454"/>
      <c r="HC514" s="454"/>
      <c r="HD514" s="454"/>
      <c r="HE514" s="454"/>
      <c r="HF514" s="454"/>
      <c r="HG514" s="454"/>
      <c r="HH514" s="454"/>
      <c r="HI514" s="454"/>
      <c r="HJ514" s="454"/>
      <c r="HK514" s="454"/>
      <c r="HL514" s="454"/>
      <c r="HM514" s="454"/>
      <c r="HN514" s="454"/>
      <c r="HO514" s="454"/>
      <c r="HP514" s="454"/>
      <c r="HQ514" s="454"/>
      <c r="HR514" s="454"/>
      <c r="HS514" s="454"/>
      <c r="HT514" s="454"/>
      <c r="HU514" s="454"/>
      <c r="HV514" s="454"/>
      <c r="HW514" s="454"/>
      <c r="HX514" s="454"/>
      <c r="HY514" s="454"/>
      <c r="HZ514" s="454"/>
      <c r="IA514" s="454"/>
      <c r="IB514" s="454"/>
      <c r="IC514" s="454"/>
      <c r="ID514" s="454"/>
      <c r="IE514" s="454"/>
      <c r="IF514" s="454"/>
      <c r="IG514" s="454"/>
      <c r="IH514" s="454"/>
      <c r="II514" s="454"/>
      <c r="IJ514" s="454"/>
      <c r="IK514" s="454"/>
      <c r="IL514" s="454"/>
      <c r="IM514" s="454"/>
      <c r="IN514" s="454"/>
      <c r="IO514" s="454"/>
      <c r="IP514" s="454"/>
      <c r="IQ514" s="454"/>
      <c r="IR514" s="454"/>
      <c r="IS514" s="454"/>
      <c r="IT514" s="454"/>
      <c r="IU514" s="454"/>
      <c r="IV514" s="454"/>
      <c r="IW514" s="454"/>
    </row>
    <row r="515" customFormat="false" ht="12.75" hidden="false" customHeight="false" outlineLevel="1" collapsed="false">
      <c r="A515" s="436"/>
      <c r="B515" s="461"/>
      <c r="C515" s="461"/>
      <c r="D515" s="461"/>
      <c r="E515" s="461"/>
      <c r="F515" s="461"/>
      <c r="G515" s="461"/>
      <c r="H515" s="461"/>
      <c r="I515" s="461"/>
      <c r="J515" s="461"/>
      <c r="K515" s="461"/>
      <c r="L515" s="461"/>
      <c r="M515" s="461"/>
      <c r="N515" s="461"/>
      <c r="O515" s="461"/>
      <c r="P515" s="461"/>
      <c r="Q515" s="461"/>
      <c r="R515" s="461"/>
      <c r="S515" s="461"/>
      <c r="T515" s="461"/>
      <c r="U515" s="461"/>
      <c r="V515" s="454"/>
      <c r="W515" s="454"/>
      <c r="X515" s="454"/>
      <c r="Y515" s="454"/>
      <c r="Z515" s="454"/>
      <c r="AA515" s="454"/>
      <c r="AB515" s="454"/>
      <c r="AC515" s="454"/>
      <c r="AD515" s="454"/>
      <c r="AE515" s="454"/>
      <c r="AF515" s="454"/>
      <c r="AG515" s="454"/>
      <c r="AH515" s="454"/>
      <c r="AI515" s="454"/>
      <c r="AJ515" s="454"/>
      <c r="AK515" s="454"/>
      <c r="AL515" s="454"/>
      <c r="AM515" s="454"/>
      <c r="AN515" s="454"/>
      <c r="AO515" s="454"/>
      <c r="AP515" s="454"/>
      <c r="AQ515" s="454"/>
      <c r="AR515" s="454"/>
      <c r="AS515" s="454"/>
      <c r="AT515" s="454"/>
      <c r="AU515" s="454"/>
      <c r="AV515" s="454"/>
      <c r="AW515" s="454"/>
      <c r="AX515" s="454"/>
      <c r="AY515" s="454"/>
      <c r="AZ515" s="454"/>
      <c r="BA515" s="454"/>
      <c r="BB515" s="454"/>
      <c r="BC515" s="454"/>
      <c r="BD515" s="454"/>
      <c r="BE515" s="454"/>
      <c r="BF515" s="454"/>
      <c r="BG515" s="454"/>
      <c r="BH515" s="454"/>
      <c r="BI515" s="454"/>
      <c r="BJ515" s="454"/>
      <c r="BK515" s="454"/>
      <c r="BL515" s="454"/>
      <c r="BM515" s="454"/>
      <c r="BN515" s="454"/>
      <c r="BO515" s="454"/>
      <c r="BP515" s="454"/>
      <c r="BQ515" s="454"/>
      <c r="BR515" s="454"/>
      <c r="BS515" s="454"/>
      <c r="BT515" s="454"/>
      <c r="BU515" s="454"/>
      <c r="BV515" s="454"/>
      <c r="BW515" s="454"/>
      <c r="BX515" s="454"/>
      <c r="BY515" s="454"/>
      <c r="BZ515" s="454"/>
      <c r="CA515" s="454"/>
      <c r="CB515" s="454"/>
      <c r="CC515" s="454"/>
      <c r="CD515" s="454"/>
      <c r="CE515" s="454"/>
      <c r="CF515" s="454"/>
      <c r="CG515" s="454"/>
      <c r="CH515" s="454"/>
      <c r="CI515" s="454"/>
      <c r="CJ515" s="454"/>
      <c r="CK515" s="454"/>
      <c r="CL515" s="454"/>
      <c r="CM515" s="454"/>
      <c r="CN515" s="454"/>
      <c r="CO515" s="454"/>
      <c r="CP515" s="454"/>
      <c r="CQ515" s="454"/>
      <c r="CR515" s="454"/>
      <c r="CS515" s="454"/>
      <c r="CT515" s="454"/>
      <c r="CU515" s="454"/>
      <c r="CV515" s="454"/>
      <c r="CW515" s="454"/>
      <c r="CX515" s="454"/>
      <c r="CY515" s="454"/>
      <c r="CZ515" s="454"/>
      <c r="DA515" s="454"/>
      <c r="DB515" s="454"/>
      <c r="DC515" s="454"/>
      <c r="DD515" s="454"/>
      <c r="DE515" s="454"/>
      <c r="DF515" s="454"/>
      <c r="DG515" s="454"/>
      <c r="DH515" s="454"/>
      <c r="DI515" s="454"/>
      <c r="DJ515" s="454"/>
      <c r="DK515" s="454"/>
      <c r="DL515" s="454"/>
      <c r="DM515" s="454"/>
      <c r="DN515" s="454"/>
      <c r="DO515" s="454"/>
      <c r="DP515" s="454"/>
      <c r="DQ515" s="454"/>
      <c r="DR515" s="454"/>
      <c r="DS515" s="454"/>
      <c r="DT515" s="454"/>
      <c r="DU515" s="454"/>
      <c r="DV515" s="454"/>
      <c r="DW515" s="454"/>
      <c r="DX515" s="454"/>
      <c r="DY515" s="454"/>
      <c r="DZ515" s="454"/>
      <c r="EA515" s="454"/>
      <c r="EB515" s="454"/>
      <c r="EC515" s="454"/>
      <c r="ED515" s="454"/>
      <c r="EE515" s="454"/>
      <c r="EF515" s="454"/>
      <c r="EG515" s="454"/>
      <c r="EH515" s="454"/>
      <c r="EI515" s="454"/>
      <c r="EJ515" s="454"/>
      <c r="EK515" s="454"/>
      <c r="EL515" s="454"/>
      <c r="EM515" s="454"/>
      <c r="EN515" s="454"/>
      <c r="EO515" s="454"/>
      <c r="EP515" s="454"/>
      <c r="EQ515" s="454"/>
      <c r="ER515" s="454"/>
      <c r="ES515" s="454"/>
      <c r="ET515" s="454"/>
      <c r="EU515" s="454"/>
      <c r="EV515" s="454"/>
      <c r="EW515" s="454"/>
      <c r="EX515" s="454"/>
      <c r="EY515" s="454"/>
      <c r="EZ515" s="454"/>
      <c r="FA515" s="454"/>
      <c r="FB515" s="454"/>
      <c r="FC515" s="454"/>
      <c r="FD515" s="454"/>
      <c r="FE515" s="454"/>
      <c r="FF515" s="454"/>
      <c r="FG515" s="454"/>
      <c r="FH515" s="454"/>
      <c r="FI515" s="454"/>
      <c r="FJ515" s="454"/>
      <c r="FK515" s="454"/>
      <c r="FL515" s="454"/>
      <c r="FM515" s="454"/>
      <c r="FN515" s="454"/>
      <c r="FO515" s="454"/>
      <c r="FP515" s="454"/>
      <c r="FQ515" s="454"/>
      <c r="FR515" s="454"/>
      <c r="FS515" s="454"/>
      <c r="FT515" s="454"/>
      <c r="FU515" s="454"/>
      <c r="FV515" s="454"/>
      <c r="FW515" s="454"/>
      <c r="FX515" s="454"/>
      <c r="FY515" s="454"/>
      <c r="FZ515" s="454"/>
      <c r="GA515" s="454"/>
      <c r="GB515" s="454"/>
      <c r="GC515" s="454"/>
      <c r="GD515" s="454"/>
      <c r="GE515" s="454"/>
      <c r="GF515" s="454"/>
      <c r="GG515" s="454"/>
      <c r="GH515" s="454"/>
      <c r="GI515" s="454"/>
      <c r="GJ515" s="454"/>
      <c r="GK515" s="454"/>
      <c r="GL515" s="454"/>
      <c r="GM515" s="454"/>
      <c r="GN515" s="454"/>
      <c r="GO515" s="454"/>
      <c r="GP515" s="454"/>
      <c r="GQ515" s="454"/>
      <c r="GR515" s="454"/>
      <c r="GS515" s="454"/>
      <c r="GT515" s="454"/>
      <c r="GU515" s="454"/>
      <c r="GV515" s="454"/>
      <c r="GW515" s="454"/>
      <c r="GX515" s="454"/>
      <c r="GY515" s="454"/>
      <c r="GZ515" s="454"/>
      <c r="HA515" s="454"/>
      <c r="HB515" s="454"/>
      <c r="HC515" s="454"/>
      <c r="HD515" s="454"/>
      <c r="HE515" s="454"/>
      <c r="HF515" s="454"/>
      <c r="HG515" s="454"/>
      <c r="HH515" s="454"/>
      <c r="HI515" s="454"/>
      <c r="HJ515" s="454"/>
      <c r="HK515" s="454"/>
      <c r="HL515" s="454"/>
      <c r="HM515" s="454"/>
      <c r="HN515" s="454"/>
      <c r="HO515" s="454"/>
      <c r="HP515" s="454"/>
      <c r="HQ515" s="454"/>
      <c r="HR515" s="454"/>
      <c r="HS515" s="454"/>
      <c r="HT515" s="454"/>
      <c r="HU515" s="454"/>
      <c r="HV515" s="454"/>
      <c r="HW515" s="454"/>
      <c r="HX515" s="454"/>
      <c r="HY515" s="454"/>
      <c r="HZ515" s="454"/>
      <c r="IA515" s="454"/>
      <c r="IB515" s="454"/>
      <c r="IC515" s="454"/>
      <c r="ID515" s="454"/>
      <c r="IE515" s="454"/>
      <c r="IF515" s="454"/>
      <c r="IG515" s="454"/>
      <c r="IH515" s="454"/>
      <c r="II515" s="454"/>
      <c r="IJ515" s="454"/>
      <c r="IK515" s="454"/>
      <c r="IL515" s="454"/>
      <c r="IM515" s="454"/>
      <c r="IN515" s="454"/>
      <c r="IO515" s="454"/>
      <c r="IP515" s="454"/>
      <c r="IQ515" s="454"/>
      <c r="IR515" s="454"/>
      <c r="IS515" s="454"/>
      <c r="IT515" s="454"/>
      <c r="IU515" s="454"/>
      <c r="IV515" s="454"/>
      <c r="IW515" s="454"/>
    </row>
    <row r="516" customFormat="false" ht="12.75" hidden="false" customHeight="false" outlineLevel="1" collapsed="false">
      <c r="A516" s="436"/>
      <c r="B516" s="461"/>
      <c r="C516" s="461"/>
      <c r="D516" s="461"/>
      <c r="E516" s="461"/>
      <c r="F516" s="461"/>
      <c r="G516" s="461"/>
      <c r="H516" s="461"/>
      <c r="I516" s="461"/>
      <c r="J516" s="461"/>
      <c r="K516" s="461"/>
      <c r="L516" s="461"/>
      <c r="M516" s="461"/>
      <c r="N516" s="461"/>
      <c r="O516" s="461"/>
      <c r="P516" s="461"/>
      <c r="Q516" s="461"/>
      <c r="R516" s="461"/>
      <c r="S516" s="461"/>
      <c r="T516" s="461"/>
      <c r="U516" s="461"/>
      <c r="V516" s="454"/>
      <c r="W516" s="454"/>
      <c r="X516" s="454"/>
      <c r="Y516" s="454"/>
      <c r="Z516" s="454"/>
      <c r="AA516" s="454"/>
      <c r="AB516" s="454"/>
      <c r="AC516" s="454"/>
      <c r="AD516" s="454"/>
      <c r="AE516" s="454"/>
      <c r="AF516" s="454"/>
      <c r="AG516" s="454"/>
      <c r="AH516" s="454"/>
      <c r="AI516" s="454"/>
      <c r="AJ516" s="454"/>
      <c r="AK516" s="454"/>
      <c r="AL516" s="454"/>
      <c r="AM516" s="454"/>
      <c r="AN516" s="454"/>
      <c r="AO516" s="454"/>
      <c r="AP516" s="454"/>
      <c r="AQ516" s="454"/>
      <c r="AR516" s="454"/>
      <c r="AS516" s="454"/>
      <c r="AT516" s="454"/>
      <c r="AU516" s="454"/>
      <c r="AV516" s="454"/>
      <c r="AW516" s="454"/>
      <c r="AX516" s="454"/>
      <c r="AY516" s="454"/>
      <c r="AZ516" s="454"/>
      <c r="BA516" s="454"/>
      <c r="BB516" s="454"/>
      <c r="BC516" s="454"/>
      <c r="BD516" s="454"/>
      <c r="BE516" s="454"/>
      <c r="BF516" s="454"/>
      <c r="BG516" s="454"/>
      <c r="BH516" s="454"/>
      <c r="BI516" s="454"/>
      <c r="BJ516" s="454"/>
      <c r="BK516" s="454"/>
      <c r="BL516" s="454"/>
      <c r="BM516" s="454"/>
      <c r="BN516" s="454"/>
      <c r="BO516" s="454"/>
      <c r="BP516" s="454"/>
      <c r="BQ516" s="454"/>
      <c r="BR516" s="454"/>
      <c r="BS516" s="454"/>
      <c r="BT516" s="454"/>
      <c r="BU516" s="454"/>
      <c r="BV516" s="454"/>
      <c r="BW516" s="454"/>
      <c r="BX516" s="454"/>
      <c r="BY516" s="454"/>
      <c r="BZ516" s="454"/>
      <c r="CA516" s="454"/>
      <c r="CB516" s="454"/>
      <c r="CC516" s="454"/>
      <c r="CD516" s="454"/>
      <c r="CE516" s="454"/>
      <c r="CF516" s="454"/>
      <c r="CG516" s="454"/>
      <c r="CH516" s="454"/>
      <c r="CI516" s="454"/>
      <c r="CJ516" s="454"/>
      <c r="CK516" s="454"/>
      <c r="CL516" s="454"/>
      <c r="CM516" s="454"/>
      <c r="CN516" s="454"/>
      <c r="CO516" s="454"/>
      <c r="CP516" s="454"/>
      <c r="CQ516" s="454"/>
      <c r="CR516" s="454"/>
      <c r="CS516" s="454"/>
      <c r="CT516" s="454"/>
      <c r="CU516" s="454"/>
      <c r="CV516" s="454"/>
      <c r="CW516" s="454"/>
      <c r="CX516" s="454"/>
      <c r="CY516" s="454"/>
      <c r="CZ516" s="454"/>
      <c r="DA516" s="454"/>
      <c r="DB516" s="454"/>
      <c r="DC516" s="454"/>
      <c r="DD516" s="454"/>
      <c r="DE516" s="454"/>
      <c r="DF516" s="454"/>
      <c r="DG516" s="454"/>
      <c r="DH516" s="454"/>
      <c r="DI516" s="454"/>
      <c r="DJ516" s="454"/>
      <c r="DK516" s="454"/>
      <c r="DL516" s="454"/>
      <c r="DM516" s="454"/>
      <c r="DN516" s="454"/>
      <c r="DO516" s="454"/>
      <c r="DP516" s="454"/>
      <c r="DQ516" s="454"/>
      <c r="DR516" s="454"/>
      <c r="DS516" s="454"/>
      <c r="DT516" s="454"/>
      <c r="DU516" s="454"/>
      <c r="DV516" s="454"/>
      <c r="DW516" s="454"/>
      <c r="DX516" s="454"/>
      <c r="DY516" s="454"/>
      <c r="DZ516" s="454"/>
      <c r="EA516" s="454"/>
      <c r="EB516" s="454"/>
      <c r="EC516" s="454"/>
      <c r="ED516" s="454"/>
      <c r="EE516" s="454"/>
      <c r="EF516" s="454"/>
      <c r="EG516" s="454"/>
      <c r="EH516" s="454"/>
      <c r="EI516" s="454"/>
      <c r="EJ516" s="454"/>
      <c r="EK516" s="454"/>
      <c r="EL516" s="454"/>
      <c r="EM516" s="454"/>
      <c r="EN516" s="454"/>
      <c r="EO516" s="454"/>
      <c r="EP516" s="454"/>
      <c r="EQ516" s="454"/>
      <c r="ER516" s="454"/>
      <c r="ES516" s="454"/>
      <c r="ET516" s="454"/>
      <c r="EU516" s="454"/>
      <c r="EV516" s="454"/>
      <c r="EW516" s="454"/>
      <c r="EX516" s="454"/>
      <c r="EY516" s="454"/>
      <c r="EZ516" s="454"/>
      <c r="FA516" s="454"/>
      <c r="FB516" s="454"/>
      <c r="FC516" s="454"/>
      <c r="FD516" s="454"/>
      <c r="FE516" s="454"/>
      <c r="FF516" s="454"/>
      <c r="FG516" s="454"/>
      <c r="FH516" s="454"/>
      <c r="FI516" s="454"/>
      <c r="FJ516" s="454"/>
      <c r="FK516" s="454"/>
      <c r="FL516" s="454"/>
      <c r="FM516" s="454"/>
      <c r="FN516" s="454"/>
      <c r="FO516" s="454"/>
      <c r="FP516" s="454"/>
      <c r="FQ516" s="454"/>
      <c r="FR516" s="454"/>
      <c r="FS516" s="454"/>
      <c r="FT516" s="454"/>
      <c r="FU516" s="454"/>
      <c r="FV516" s="454"/>
      <c r="FW516" s="454"/>
      <c r="FX516" s="454"/>
      <c r="FY516" s="454"/>
      <c r="FZ516" s="454"/>
      <c r="GA516" s="454"/>
      <c r="GB516" s="454"/>
      <c r="GC516" s="454"/>
      <c r="GD516" s="454"/>
      <c r="GE516" s="454"/>
      <c r="GF516" s="454"/>
      <c r="GG516" s="454"/>
      <c r="GH516" s="454"/>
      <c r="GI516" s="454"/>
      <c r="GJ516" s="454"/>
      <c r="GK516" s="454"/>
      <c r="GL516" s="454"/>
      <c r="GM516" s="454"/>
      <c r="GN516" s="454"/>
      <c r="GO516" s="454"/>
      <c r="GP516" s="454"/>
      <c r="GQ516" s="454"/>
      <c r="GR516" s="454"/>
      <c r="GS516" s="454"/>
      <c r="GT516" s="454"/>
      <c r="GU516" s="454"/>
      <c r="GV516" s="454"/>
      <c r="GW516" s="454"/>
      <c r="GX516" s="454"/>
      <c r="GY516" s="454"/>
      <c r="GZ516" s="454"/>
      <c r="HA516" s="454"/>
      <c r="HB516" s="454"/>
      <c r="HC516" s="454"/>
      <c r="HD516" s="454"/>
      <c r="HE516" s="454"/>
      <c r="HF516" s="454"/>
      <c r="HG516" s="454"/>
      <c r="HH516" s="454"/>
      <c r="HI516" s="454"/>
      <c r="HJ516" s="454"/>
      <c r="HK516" s="454"/>
      <c r="HL516" s="454"/>
      <c r="HM516" s="454"/>
      <c r="HN516" s="454"/>
      <c r="HO516" s="454"/>
      <c r="HP516" s="454"/>
      <c r="HQ516" s="454"/>
      <c r="HR516" s="454"/>
      <c r="HS516" s="454"/>
      <c r="HT516" s="454"/>
      <c r="HU516" s="454"/>
      <c r="HV516" s="454"/>
      <c r="HW516" s="454"/>
      <c r="HX516" s="454"/>
      <c r="HY516" s="454"/>
      <c r="HZ516" s="454"/>
      <c r="IA516" s="454"/>
      <c r="IB516" s="454"/>
      <c r="IC516" s="454"/>
      <c r="ID516" s="454"/>
      <c r="IE516" s="454"/>
      <c r="IF516" s="454"/>
      <c r="IG516" s="454"/>
      <c r="IH516" s="454"/>
      <c r="II516" s="454"/>
      <c r="IJ516" s="454"/>
      <c r="IK516" s="454"/>
      <c r="IL516" s="454"/>
      <c r="IM516" s="454"/>
      <c r="IN516" s="454"/>
      <c r="IO516" s="454"/>
      <c r="IP516" s="454"/>
      <c r="IQ516" s="454"/>
      <c r="IR516" s="454"/>
      <c r="IS516" s="454"/>
      <c r="IT516" s="454"/>
      <c r="IU516" s="454"/>
      <c r="IV516" s="454"/>
      <c r="IW516" s="454"/>
    </row>
    <row r="517" customFormat="false" ht="12.75" hidden="false" customHeight="false" outlineLevel="1" collapsed="false">
      <c r="A517" s="339"/>
      <c r="B517" s="461"/>
      <c r="C517" s="461"/>
      <c r="D517" s="461"/>
      <c r="E517" s="461"/>
      <c r="F517" s="461"/>
      <c r="G517" s="461"/>
      <c r="H517" s="461"/>
      <c r="I517" s="461"/>
      <c r="J517" s="461"/>
      <c r="K517" s="461"/>
      <c r="L517" s="461"/>
      <c r="M517" s="461"/>
      <c r="N517" s="461"/>
      <c r="O517" s="461"/>
      <c r="P517" s="461"/>
      <c r="Q517" s="461"/>
      <c r="R517" s="461"/>
      <c r="S517" s="461"/>
      <c r="T517" s="461"/>
      <c r="U517" s="461"/>
      <c r="V517" s="454"/>
      <c r="W517" s="454"/>
      <c r="X517" s="454"/>
      <c r="Y517" s="454"/>
      <c r="Z517" s="454"/>
      <c r="AA517" s="454"/>
      <c r="AB517" s="454"/>
      <c r="AC517" s="454"/>
      <c r="AD517" s="454"/>
      <c r="AE517" s="454"/>
      <c r="AF517" s="454"/>
      <c r="AG517" s="454"/>
      <c r="AH517" s="454"/>
      <c r="AI517" s="454"/>
      <c r="AJ517" s="454"/>
      <c r="AK517" s="454"/>
      <c r="AL517" s="454"/>
      <c r="AM517" s="454"/>
      <c r="AN517" s="454"/>
      <c r="AO517" s="454"/>
      <c r="AP517" s="454"/>
      <c r="AQ517" s="454"/>
      <c r="AR517" s="454"/>
      <c r="AS517" s="454"/>
      <c r="AT517" s="454"/>
      <c r="AU517" s="454"/>
      <c r="AV517" s="454"/>
      <c r="AW517" s="454"/>
      <c r="AX517" s="454"/>
      <c r="AY517" s="454"/>
      <c r="AZ517" s="454"/>
      <c r="BA517" s="454"/>
      <c r="BB517" s="454"/>
      <c r="BC517" s="454"/>
      <c r="BD517" s="454"/>
      <c r="BE517" s="454"/>
      <c r="BF517" s="454"/>
      <c r="BG517" s="454"/>
      <c r="BH517" s="454"/>
      <c r="BI517" s="454"/>
      <c r="BJ517" s="454"/>
      <c r="BK517" s="454"/>
      <c r="BL517" s="454"/>
      <c r="BM517" s="454"/>
      <c r="BN517" s="454"/>
      <c r="BO517" s="454"/>
      <c r="BP517" s="454"/>
      <c r="BQ517" s="454"/>
      <c r="BR517" s="454"/>
      <c r="BS517" s="454"/>
      <c r="BT517" s="454"/>
      <c r="BU517" s="454"/>
      <c r="BV517" s="454"/>
      <c r="BW517" s="454"/>
      <c r="BX517" s="454"/>
      <c r="BY517" s="454"/>
      <c r="BZ517" s="454"/>
      <c r="CA517" s="454"/>
      <c r="CB517" s="454"/>
      <c r="CC517" s="454"/>
      <c r="CD517" s="454"/>
      <c r="CE517" s="454"/>
      <c r="CF517" s="454"/>
      <c r="CG517" s="454"/>
      <c r="CH517" s="454"/>
      <c r="CI517" s="454"/>
      <c r="CJ517" s="454"/>
      <c r="CK517" s="454"/>
      <c r="CL517" s="454"/>
      <c r="CM517" s="454"/>
      <c r="CN517" s="454"/>
      <c r="CO517" s="454"/>
      <c r="CP517" s="454"/>
      <c r="CQ517" s="454"/>
      <c r="CR517" s="454"/>
      <c r="CS517" s="454"/>
      <c r="CT517" s="454"/>
      <c r="CU517" s="454"/>
      <c r="CV517" s="454"/>
      <c r="CW517" s="454"/>
      <c r="CX517" s="454"/>
      <c r="CY517" s="454"/>
      <c r="CZ517" s="454"/>
      <c r="DA517" s="454"/>
      <c r="DB517" s="454"/>
      <c r="DC517" s="454"/>
      <c r="DD517" s="454"/>
      <c r="DE517" s="454"/>
      <c r="DF517" s="454"/>
      <c r="DG517" s="454"/>
      <c r="DH517" s="454"/>
      <c r="DI517" s="454"/>
      <c r="DJ517" s="454"/>
      <c r="DK517" s="454"/>
      <c r="DL517" s="454"/>
      <c r="DM517" s="454"/>
      <c r="DN517" s="454"/>
      <c r="DO517" s="454"/>
      <c r="DP517" s="454"/>
      <c r="DQ517" s="454"/>
      <c r="DR517" s="454"/>
      <c r="DS517" s="454"/>
      <c r="DT517" s="454"/>
      <c r="DU517" s="454"/>
      <c r="DV517" s="454"/>
      <c r="DW517" s="454"/>
      <c r="DX517" s="454"/>
      <c r="DY517" s="454"/>
      <c r="DZ517" s="454"/>
      <c r="EA517" s="454"/>
      <c r="EB517" s="454"/>
      <c r="EC517" s="454"/>
      <c r="ED517" s="454"/>
      <c r="EE517" s="454"/>
      <c r="EF517" s="454"/>
      <c r="EG517" s="454"/>
      <c r="EH517" s="454"/>
      <c r="EI517" s="454"/>
      <c r="EJ517" s="454"/>
      <c r="EK517" s="454"/>
      <c r="EL517" s="454"/>
      <c r="EM517" s="454"/>
      <c r="EN517" s="454"/>
      <c r="EO517" s="454"/>
      <c r="EP517" s="454"/>
      <c r="EQ517" s="454"/>
      <c r="ER517" s="454"/>
      <c r="ES517" s="454"/>
      <c r="ET517" s="454"/>
      <c r="EU517" s="454"/>
      <c r="EV517" s="454"/>
      <c r="EW517" s="454"/>
      <c r="EX517" s="454"/>
      <c r="EY517" s="454"/>
      <c r="EZ517" s="454"/>
      <c r="FA517" s="454"/>
      <c r="FB517" s="454"/>
      <c r="FC517" s="454"/>
      <c r="FD517" s="454"/>
      <c r="FE517" s="454"/>
      <c r="FF517" s="454"/>
      <c r="FG517" s="454"/>
      <c r="FH517" s="454"/>
      <c r="FI517" s="454"/>
      <c r="FJ517" s="454"/>
      <c r="FK517" s="454"/>
      <c r="FL517" s="454"/>
      <c r="FM517" s="454"/>
      <c r="FN517" s="454"/>
      <c r="FO517" s="454"/>
      <c r="FP517" s="454"/>
      <c r="FQ517" s="454"/>
      <c r="FR517" s="454"/>
      <c r="FS517" s="454"/>
      <c r="FT517" s="454"/>
      <c r="FU517" s="454"/>
      <c r="FV517" s="454"/>
      <c r="FW517" s="454"/>
      <c r="FX517" s="454"/>
      <c r="FY517" s="454"/>
      <c r="FZ517" s="454"/>
      <c r="GA517" s="454"/>
      <c r="GB517" s="454"/>
      <c r="GC517" s="454"/>
      <c r="GD517" s="454"/>
      <c r="GE517" s="454"/>
      <c r="GF517" s="454"/>
      <c r="GG517" s="454"/>
      <c r="GH517" s="454"/>
      <c r="GI517" s="454"/>
      <c r="GJ517" s="454"/>
      <c r="GK517" s="454"/>
      <c r="GL517" s="454"/>
      <c r="GM517" s="454"/>
      <c r="GN517" s="454"/>
      <c r="GO517" s="454"/>
      <c r="GP517" s="454"/>
      <c r="GQ517" s="454"/>
      <c r="GR517" s="454"/>
      <c r="GS517" s="454"/>
      <c r="GT517" s="454"/>
      <c r="GU517" s="454"/>
      <c r="GV517" s="454"/>
      <c r="GW517" s="454"/>
      <c r="GX517" s="454"/>
      <c r="GY517" s="454"/>
      <c r="GZ517" s="454"/>
      <c r="HA517" s="454"/>
      <c r="HB517" s="454"/>
      <c r="HC517" s="454"/>
      <c r="HD517" s="454"/>
      <c r="HE517" s="454"/>
      <c r="HF517" s="454"/>
      <c r="HG517" s="454"/>
      <c r="HH517" s="454"/>
      <c r="HI517" s="454"/>
      <c r="HJ517" s="454"/>
      <c r="HK517" s="454"/>
      <c r="HL517" s="454"/>
      <c r="HM517" s="454"/>
      <c r="HN517" s="454"/>
      <c r="HO517" s="454"/>
      <c r="HP517" s="454"/>
      <c r="HQ517" s="454"/>
      <c r="HR517" s="454"/>
      <c r="HS517" s="454"/>
      <c r="HT517" s="454"/>
      <c r="HU517" s="454"/>
      <c r="HV517" s="454"/>
      <c r="HW517" s="454"/>
      <c r="HX517" s="454"/>
      <c r="HY517" s="454"/>
      <c r="HZ517" s="454"/>
      <c r="IA517" s="454"/>
      <c r="IB517" s="454"/>
      <c r="IC517" s="454"/>
      <c r="ID517" s="454"/>
      <c r="IE517" s="454"/>
      <c r="IF517" s="454"/>
      <c r="IG517" s="454"/>
      <c r="IH517" s="454"/>
      <c r="II517" s="454"/>
      <c r="IJ517" s="454"/>
      <c r="IK517" s="454"/>
      <c r="IL517" s="454"/>
      <c r="IM517" s="454"/>
      <c r="IN517" s="454"/>
      <c r="IO517" s="454"/>
      <c r="IP517" s="454"/>
      <c r="IQ517" s="454"/>
      <c r="IR517" s="454"/>
      <c r="IS517" s="454"/>
      <c r="IT517" s="454"/>
      <c r="IU517" s="454"/>
      <c r="IV517" s="454"/>
      <c r="IW517" s="454"/>
    </row>
    <row r="518" customFormat="false" ht="12.75" hidden="false" customHeight="false" outlineLevel="1" collapsed="false">
      <c r="A518" s="464"/>
      <c r="B518" s="461"/>
      <c r="C518" s="461"/>
      <c r="D518" s="461"/>
      <c r="E518" s="461"/>
      <c r="F518" s="461"/>
      <c r="G518" s="461"/>
      <c r="H518" s="461"/>
      <c r="I518" s="461"/>
      <c r="J518" s="461"/>
      <c r="K518" s="461"/>
      <c r="L518" s="461"/>
      <c r="M518" s="461"/>
      <c r="N518" s="461"/>
      <c r="O518" s="461"/>
      <c r="P518" s="461"/>
      <c r="Q518" s="461"/>
      <c r="R518" s="461"/>
      <c r="S518" s="461"/>
      <c r="T518" s="461"/>
      <c r="U518" s="461"/>
      <c r="V518" s="465"/>
      <c r="W518" s="465"/>
      <c r="X518" s="465"/>
      <c r="Y518" s="465"/>
      <c r="Z518" s="465"/>
      <c r="AA518" s="465"/>
      <c r="AB518" s="465"/>
      <c r="AC518" s="465"/>
      <c r="AD518" s="465"/>
      <c r="AE518" s="465"/>
      <c r="AF518" s="465"/>
      <c r="AG518" s="465"/>
      <c r="AH518" s="465"/>
      <c r="AI518" s="465"/>
      <c r="AJ518" s="465"/>
      <c r="AK518" s="465"/>
      <c r="AL518" s="465"/>
      <c r="AM518" s="465"/>
      <c r="AN518" s="465"/>
      <c r="AO518" s="465"/>
      <c r="AP518" s="465"/>
      <c r="AQ518" s="465"/>
      <c r="AR518" s="465"/>
      <c r="AS518" s="465"/>
      <c r="AT518" s="465"/>
      <c r="AU518" s="465"/>
      <c r="AV518" s="465"/>
      <c r="AW518" s="465"/>
      <c r="AX518" s="465"/>
      <c r="AY518" s="465"/>
      <c r="AZ518" s="465"/>
      <c r="BA518" s="465"/>
      <c r="BB518" s="465"/>
      <c r="BC518" s="465"/>
      <c r="BD518" s="465"/>
      <c r="BE518" s="465"/>
      <c r="BF518" s="465"/>
      <c r="BG518" s="465"/>
      <c r="BH518" s="465"/>
      <c r="BI518" s="465"/>
      <c r="BJ518" s="465"/>
      <c r="BK518" s="465"/>
      <c r="BL518" s="465"/>
      <c r="BM518" s="465"/>
      <c r="BN518" s="465"/>
      <c r="BO518" s="465"/>
      <c r="BP518" s="465"/>
      <c r="BQ518" s="465"/>
      <c r="BR518" s="465"/>
      <c r="BS518" s="465"/>
      <c r="BT518" s="465"/>
      <c r="BU518" s="465"/>
      <c r="BV518" s="465"/>
      <c r="BW518" s="465"/>
      <c r="BX518" s="465"/>
      <c r="BY518" s="465"/>
      <c r="BZ518" s="465"/>
      <c r="CA518" s="465"/>
      <c r="CB518" s="465"/>
      <c r="CC518" s="465"/>
      <c r="CD518" s="465"/>
      <c r="CE518" s="465"/>
      <c r="CF518" s="465"/>
      <c r="CG518" s="465"/>
      <c r="CH518" s="465"/>
      <c r="CI518" s="465"/>
      <c r="CJ518" s="465"/>
      <c r="CK518" s="465"/>
      <c r="CL518" s="465"/>
      <c r="CM518" s="465"/>
      <c r="CN518" s="465"/>
      <c r="CO518" s="465"/>
      <c r="CP518" s="465"/>
      <c r="CQ518" s="465"/>
      <c r="CR518" s="465"/>
      <c r="CS518" s="465"/>
      <c r="CT518" s="465"/>
      <c r="CU518" s="465"/>
      <c r="CV518" s="465"/>
      <c r="CW518" s="465"/>
      <c r="CX518" s="465"/>
      <c r="CY518" s="465"/>
      <c r="CZ518" s="465"/>
      <c r="DA518" s="465"/>
      <c r="DB518" s="465"/>
      <c r="DC518" s="465"/>
      <c r="DD518" s="465"/>
      <c r="DE518" s="465"/>
      <c r="DF518" s="465"/>
      <c r="DG518" s="465"/>
      <c r="DH518" s="465"/>
      <c r="DI518" s="465"/>
      <c r="DJ518" s="465"/>
      <c r="DK518" s="465"/>
      <c r="DL518" s="465"/>
      <c r="DM518" s="465"/>
      <c r="DN518" s="465"/>
      <c r="DO518" s="465"/>
      <c r="DP518" s="465"/>
      <c r="DQ518" s="465"/>
      <c r="DR518" s="465"/>
      <c r="DS518" s="465"/>
      <c r="DT518" s="465"/>
      <c r="DU518" s="465"/>
      <c r="DV518" s="465"/>
      <c r="DW518" s="465"/>
      <c r="DX518" s="465"/>
      <c r="DY518" s="465"/>
      <c r="DZ518" s="465"/>
      <c r="EA518" s="465"/>
      <c r="EB518" s="465"/>
      <c r="EC518" s="465"/>
      <c r="ED518" s="465"/>
      <c r="EE518" s="465"/>
      <c r="EF518" s="465"/>
      <c r="EG518" s="465"/>
      <c r="EH518" s="465"/>
      <c r="EI518" s="465"/>
      <c r="EJ518" s="465"/>
      <c r="EK518" s="465"/>
      <c r="EL518" s="465"/>
      <c r="EM518" s="465"/>
      <c r="EN518" s="465"/>
      <c r="EO518" s="465"/>
      <c r="EP518" s="465"/>
      <c r="EQ518" s="465"/>
      <c r="ER518" s="465"/>
      <c r="ES518" s="465"/>
      <c r="ET518" s="465"/>
      <c r="EU518" s="465"/>
      <c r="EV518" s="465"/>
      <c r="EW518" s="465"/>
      <c r="EX518" s="465"/>
      <c r="EY518" s="465"/>
      <c r="EZ518" s="465"/>
      <c r="FA518" s="465"/>
      <c r="FB518" s="465"/>
      <c r="FC518" s="465"/>
      <c r="FD518" s="465"/>
      <c r="FE518" s="465"/>
      <c r="FF518" s="465"/>
      <c r="FG518" s="465"/>
      <c r="FH518" s="465"/>
      <c r="FI518" s="465"/>
      <c r="FJ518" s="465"/>
      <c r="FK518" s="465"/>
      <c r="FL518" s="465"/>
      <c r="FM518" s="465"/>
      <c r="FN518" s="465"/>
      <c r="FO518" s="465"/>
      <c r="FP518" s="465"/>
      <c r="FQ518" s="465"/>
      <c r="FR518" s="465"/>
      <c r="FS518" s="465"/>
      <c r="FT518" s="465"/>
      <c r="FU518" s="465"/>
      <c r="FV518" s="465"/>
      <c r="FW518" s="465"/>
      <c r="FX518" s="465"/>
      <c r="FY518" s="465"/>
      <c r="FZ518" s="465"/>
      <c r="GA518" s="465"/>
      <c r="GB518" s="465"/>
      <c r="GC518" s="465"/>
      <c r="GD518" s="465"/>
      <c r="GE518" s="465"/>
      <c r="GF518" s="465"/>
      <c r="GG518" s="465"/>
      <c r="GH518" s="465"/>
      <c r="GI518" s="465"/>
      <c r="GJ518" s="465"/>
      <c r="GK518" s="465"/>
      <c r="GL518" s="465"/>
      <c r="GM518" s="465"/>
      <c r="GN518" s="465"/>
      <c r="GO518" s="465"/>
      <c r="GP518" s="465"/>
      <c r="GQ518" s="465"/>
      <c r="GR518" s="465"/>
      <c r="GS518" s="465"/>
      <c r="GT518" s="465"/>
      <c r="GU518" s="465"/>
      <c r="GV518" s="465"/>
      <c r="GW518" s="465"/>
      <c r="GX518" s="465"/>
      <c r="GY518" s="465"/>
      <c r="GZ518" s="465"/>
      <c r="HA518" s="465"/>
      <c r="HB518" s="465"/>
      <c r="HC518" s="465"/>
      <c r="HD518" s="465"/>
      <c r="HE518" s="465"/>
      <c r="HF518" s="465"/>
      <c r="HG518" s="465"/>
      <c r="HH518" s="465"/>
      <c r="HI518" s="465"/>
      <c r="HJ518" s="465"/>
      <c r="HK518" s="465"/>
      <c r="HL518" s="465"/>
      <c r="HM518" s="465"/>
      <c r="HN518" s="465"/>
      <c r="HO518" s="465"/>
      <c r="HP518" s="465"/>
      <c r="HQ518" s="465"/>
      <c r="HR518" s="465"/>
      <c r="HS518" s="465"/>
      <c r="HT518" s="465"/>
      <c r="HU518" s="465"/>
      <c r="HV518" s="465"/>
      <c r="HW518" s="465"/>
      <c r="HX518" s="465"/>
      <c r="HY518" s="465"/>
      <c r="HZ518" s="465"/>
      <c r="IA518" s="465"/>
      <c r="IB518" s="465"/>
      <c r="IC518" s="465"/>
      <c r="ID518" s="465"/>
      <c r="IE518" s="465"/>
      <c r="IF518" s="465"/>
      <c r="IG518" s="465"/>
      <c r="IH518" s="465"/>
      <c r="II518" s="465"/>
      <c r="IJ518" s="465"/>
      <c r="IK518" s="465"/>
      <c r="IL518" s="465"/>
      <c r="IM518" s="465"/>
      <c r="IN518" s="465"/>
      <c r="IO518" s="465"/>
      <c r="IP518" s="465"/>
      <c r="IQ518" s="465"/>
      <c r="IR518" s="465"/>
      <c r="IS518" s="465"/>
      <c r="IT518" s="465"/>
      <c r="IU518" s="465"/>
      <c r="IV518" s="465"/>
      <c r="IW518" s="465"/>
    </row>
    <row r="519" customFormat="false" ht="12.75" hidden="false" customHeight="false" outlineLevel="1" collapsed="false">
      <c r="A519" s="339"/>
      <c r="B519" s="461"/>
      <c r="C519" s="461"/>
      <c r="D519" s="461"/>
      <c r="E519" s="461"/>
      <c r="F519" s="461"/>
      <c r="G519" s="461"/>
      <c r="H519" s="461"/>
      <c r="I519" s="461"/>
      <c r="J519" s="461"/>
      <c r="K519" s="461"/>
      <c r="L519" s="461"/>
      <c r="M519" s="461"/>
      <c r="N519" s="461"/>
      <c r="O519" s="461"/>
      <c r="P519" s="461"/>
      <c r="Q519" s="461"/>
      <c r="R519" s="461"/>
      <c r="S519" s="461"/>
      <c r="T519" s="461"/>
      <c r="U519" s="461"/>
      <c r="V519" s="454"/>
      <c r="W519" s="454"/>
      <c r="X519" s="454"/>
      <c r="Y519" s="454"/>
      <c r="Z519" s="454"/>
      <c r="AA519" s="454"/>
      <c r="AB519" s="454"/>
      <c r="AC519" s="454"/>
      <c r="AD519" s="454"/>
      <c r="AE519" s="454"/>
      <c r="AF519" s="454"/>
      <c r="AG519" s="454"/>
      <c r="AH519" s="454"/>
      <c r="AI519" s="454"/>
      <c r="AJ519" s="454"/>
      <c r="AK519" s="454"/>
      <c r="AL519" s="454"/>
      <c r="AM519" s="454"/>
      <c r="AN519" s="454"/>
      <c r="AO519" s="454"/>
      <c r="AP519" s="454"/>
      <c r="AQ519" s="454"/>
      <c r="AR519" s="454"/>
      <c r="AS519" s="454"/>
      <c r="AT519" s="454"/>
      <c r="AU519" s="454"/>
      <c r="AV519" s="454"/>
      <c r="AW519" s="454"/>
      <c r="AX519" s="454"/>
      <c r="AY519" s="454"/>
      <c r="AZ519" s="454"/>
      <c r="BA519" s="454"/>
      <c r="BB519" s="454"/>
      <c r="BC519" s="454"/>
      <c r="BD519" s="454"/>
      <c r="BE519" s="454"/>
      <c r="BF519" s="454"/>
      <c r="BG519" s="454"/>
      <c r="BH519" s="454"/>
      <c r="BI519" s="454"/>
      <c r="BJ519" s="454"/>
      <c r="BK519" s="454"/>
      <c r="BL519" s="454"/>
      <c r="BM519" s="454"/>
      <c r="BN519" s="454"/>
      <c r="BO519" s="454"/>
      <c r="BP519" s="454"/>
      <c r="BQ519" s="454"/>
      <c r="BR519" s="454"/>
      <c r="BS519" s="454"/>
      <c r="BT519" s="454"/>
      <c r="BU519" s="454"/>
      <c r="BV519" s="454"/>
      <c r="BW519" s="454"/>
      <c r="BX519" s="454"/>
      <c r="BY519" s="454"/>
      <c r="BZ519" s="454"/>
      <c r="CA519" s="454"/>
      <c r="CB519" s="454"/>
      <c r="CC519" s="454"/>
      <c r="CD519" s="454"/>
      <c r="CE519" s="454"/>
      <c r="CF519" s="454"/>
      <c r="CG519" s="454"/>
      <c r="CH519" s="454"/>
      <c r="CI519" s="454"/>
      <c r="CJ519" s="454"/>
      <c r="CK519" s="454"/>
      <c r="CL519" s="454"/>
      <c r="CM519" s="454"/>
      <c r="CN519" s="454"/>
      <c r="CO519" s="454"/>
      <c r="CP519" s="454"/>
      <c r="CQ519" s="454"/>
      <c r="CR519" s="454"/>
      <c r="CS519" s="454"/>
      <c r="CT519" s="454"/>
      <c r="CU519" s="454"/>
      <c r="CV519" s="454"/>
      <c r="CW519" s="454"/>
      <c r="CX519" s="454"/>
      <c r="CY519" s="454"/>
      <c r="CZ519" s="454"/>
      <c r="DA519" s="454"/>
      <c r="DB519" s="454"/>
      <c r="DC519" s="454"/>
      <c r="DD519" s="454"/>
      <c r="DE519" s="454"/>
      <c r="DF519" s="454"/>
      <c r="DG519" s="454"/>
      <c r="DH519" s="454"/>
      <c r="DI519" s="454"/>
      <c r="DJ519" s="454"/>
      <c r="DK519" s="454"/>
      <c r="DL519" s="454"/>
      <c r="DM519" s="454"/>
      <c r="DN519" s="454"/>
      <c r="DO519" s="454"/>
      <c r="DP519" s="454"/>
      <c r="DQ519" s="454"/>
      <c r="DR519" s="454"/>
      <c r="DS519" s="454"/>
      <c r="DT519" s="454"/>
      <c r="DU519" s="454"/>
      <c r="DV519" s="454"/>
      <c r="DW519" s="454"/>
      <c r="DX519" s="454"/>
      <c r="DY519" s="454"/>
      <c r="DZ519" s="454"/>
      <c r="EA519" s="454"/>
      <c r="EB519" s="454"/>
      <c r="EC519" s="454"/>
      <c r="ED519" s="454"/>
      <c r="EE519" s="454"/>
      <c r="EF519" s="454"/>
      <c r="EG519" s="454"/>
      <c r="EH519" s="454"/>
      <c r="EI519" s="454"/>
      <c r="EJ519" s="454"/>
      <c r="EK519" s="454"/>
      <c r="EL519" s="454"/>
      <c r="EM519" s="454"/>
      <c r="EN519" s="454"/>
      <c r="EO519" s="454"/>
      <c r="EP519" s="454"/>
      <c r="EQ519" s="454"/>
      <c r="ER519" s="454"/>
      <c r="ES519" s="454"/>
      <c r="ET519" s="454"/>
      <c r="EU519" s="454"/>
      <c r="EV519" s="454"/>
      <c r="EW519" s="454"/>
      <c r="EX519" s="454"/>
      <c r="EY519" s="454"/>
      <c r="EZ519" s="454"/>
      <c r="FA519" s="454"/>
      <c r="FB519" s="454"/>
      <c r="FC519" s="454"/>
      <c r="FD519" s="454"/>
      <c r="FE519" s="454"/>
      <c r="FF519" s="454"/>
      <c r="FG519" s="454"/>
      <c r="FH519" s="454"/>
      <c r="FI519" s="454"/>
      <c r="FJ519" s="454"/>
      <c r="FK519" s="454"/>
      <c r="FL519" s="454"/>
      <c r="FM519" s="454"/>
      <c r="FN519" s="454"/>
      <c r="FO519" s="454"/>
      <c r="FP519" s="454"/>
      <c r="FQ519" s="454"/>
      <c r="FR519" s="454"/>
      <c r="FS519" s="454"/>
      <c r="FT519" s="454"/>
      <c r="FU519" s="454"/>
      <c r="FV519" s="454"/>
      <c r="FW519" s="454"/>
      <c r="FX519" s="454"/>
      <c r="FY519" s="454"/>
      <c r="FZ519" s="454"/>
      <c r="GA519" s="454"/>
      <c r="GB519" s="454"/>
      <c r="GC519" s="454"/>
      <c r="GD519" s="454"/>
      <c r="GE519" s="454"/>
      <c r="GF519" s="454"/>
      <c r="GG519" s="454"/>
      <c r="GH519" s="454"/>
      <c r="GI519" s="454"/>
      <c r="GJ519" s="454"/>
      <c r="GK519" s="454"/>
      <c r="GL519" s="454"/>
      <c r="GM519" s="454"/>
      <c r="GN519" s="454"/>
      <c r="GO519" s="454"/>
      <c r="GP519" s="454"/>
      <c r="GQ519" s="454"/>
      <c r="GR519" s="454"/>
      <c r="GS519" s="454"/>
      <c r="GT519" s="454"/>
      <c r="GU519" s="454"/>
      <c r="GV519" s="454"/>
      <c r="GW519" s="454"/>
      <c r="GX519" s="454"/>
      <c r="GY519" s="454"/>
      <c r="GZ519" s="454"/>
      <c r="HA519" s="454"/>
      <c r="HB519" s="454"/>
      <c r="HC519" s="454"/>
      <c r="HD519" s="454"/>
      <c r="HE519" s="454"/>
      <c r="HF519" s="454"/>
      <c r="HG519" s="454"/>
      <c r="HH519" s="454"/>
      <c r="HI519" s="454"/>
      <c r="HJ519" s="454"/>
      <c r="HK519" s="454"/>
      <c r="HL519" s="454"/>
      <c r="HM519" s="454"/>
      <c r="HN519" s="454"/>
      <c r="HO519" s="454"/>
      <c r="HP519" s="454"/>
      <c r="HQ519" s="454"/>
      <c r="HR519" s="454"/>
      <c r="HS519" s="454"/>
      <c r="HT519" s="454"/>
      <c r="HU519" s="454"/>
      <c r="HV519" s="454"/>
      <c r="HW519" s="454"/>
      <c r="HX519" s="454"/>
      <c r="HY519" s="454"/>
      <c r="HZ519" s="454"/>
      <c r="IA519" s="454"/>
      <c r="IB519" s="454"/>
      <c r="IC519" s="454"/>
      <c r="ID519" s="454"/>
      <c r="IE519" s="454"/>
      <c r="IF519" s="454"/>
      <c r="IG519" s="454"/>
      <c r="IH519" s="454"/>
      <c r="II519" s="454"/>
      <c r="IJ519" s="454"/>
      <c r="IK519" s="454"/>
      <c r="IL519" s="454"/>
      <c r="IM519" s="454"/>
      <c r="IN519" s="454"/>
      <c r="IO519" s="454"/>
      <c r="IP519" s="454"/>
      <c r="IQ519" s="454"/>
      <c r="IR519" s="454"/>
      <c r="IS519" s="454"/>
      <c r="IT519" s="454"/>
      <c r="IU519" s="454"/>
      <c r="IV519" s="454"/>
      <c r="IW519" s="454"/>
    </row>
    <row r="520" customFormat="false" ht="12.75" hidden="false" customHeight="false" outlineLevel="1" collapsed="false">
      <c r="A520" s="436"/>
      <c r="B520" s="461"/>
      <c r="C520" s="461"/>
      <c r="D520" s="461"/>
      <c r="E520" s="461"/>
      <c r="F520" s="461"/>
      <c r="G520" s="461"/>
      <c r="H520" s="461"/>
      <c r="I520" s="461"/>
      <c r="J520" s="461"/>
      <c r="K520" s="461"/>
      <c r="L520" s="461"/>
      <c r="M520" s="461"/>
      <c r="N520" s="461"/>
      <c r="O520" s="461"/>
      <c r="P520" s="461"/>
      <c r="Q520" s="461"/>
      <c r="R520" s="461"/>
      <c r="S520" s="461"/>
      <c r="T520" s="461"/>
      <c r="U520" s="461"/>
      <c r="V520" s="454"/>
      <c r="W520" s="454"/>
      <c r="X520" s="454"/>
      <c r="Y520" s="454"/>
      <c r="Z520" s="454"/>
      <c r="AA520" s="454"/>
      <c r="AB520" s="454"/>
      <c r="AC520" s="454"/>
      <c r="AD520" s="454"/>
      <c r="AE520" s="454"/>
      <c r="AF520" s="454"/>
      <c r="AG520" s="454"/>
      <c r="AH520" s="454"/>
      <c r="AI520" s="454"/>
      <c r="AJ520" s="454"/>
      <c r="AK520" s="454"/>
      <c r="AL520" s="454"/>
      <c r="AM520" s="454"/>
      <c r="AN520" s="454"/>
      <c r="AO520" s="454"/>
      <c r="AP520" s="454"/>
      <c r="AQ520" s="454"/>
      <c r="AR520" s="454"/>
      <c r="AS520" s="454"/>
      <c r="AT520" s="454"/>
      <c r="AU520" s="454"/>
      <c r="AV520" s="454"/>
      <c r="AW520" s="454"/>
      <c r="AX520" s="454"/>
      <c r="AY520" s="454"/>
      <c r="AZ520" s="454"/>
      <c r="BA520" s="454"/>
      <c r="BB520" s="454"/>
      <c r="BC520" s="454"/>
      <c r="BD520" s="454"/>
      <c r="BE520" s="454"/>
      <c r="BF520" s="454"/>
      <c r="BG520" s="454"/>
      <c r="BH520" s="454"/>
      <c r="BI520" s="454"/>
      <c r="BJ520" s="454"/>
      <c r="BK520" s="454"/>
      <c r="BL520" s="454"/>
      <c r="BM520" s="454"/>
      <c r="BN520" s="454"/>
      <c r="BO520" s="454"/>
      <c r="BP520" s="454"/>
      <c r="BQ520" s="454"/>
      <c r="BR520" s="454"/>
      <c r="BS520" s="454"/>
      <c r="BT520" s="454"/>
      <c r="BU520" s="454"/>
      <c r="BV520" s="454"/>
      <c r="BW520" s="454"/>
      <c r="BX520" s="454"/>
      <c r="BY520" s="454"/>
      <c r="BZ520" s="454"/>
      <c r="CA520" s="454"/>
      <c r="CB520" s="454"/>
      <c r="CC520" s="454"/>
      <c r="CD520" s="454"/>
      <c r="CE520" s="454"/>
      <c r="CF520" s="454"/>
      <c r="CG520" s="454"/>
      <c r="CH520" s="454"/>
      <c r="CI520" s="454"/>
      <c r="CJ520" s="454"/>
      <c r="CK520" s="454"/>
      <c r="CL520" s="454"/>
      <c r="CM520" s="454"/>
      <c r="CN520" s="454"/>
      <c r="CO520" s="454"/>
      <c r="CP520" s="454"/>
      <c r="CQ520" s="454"/>
      <c r="CR520" s="454"/>
      <c r="CS520" s="454"/>
      <c r="CT520" s="454"/>
      <c r="CU520" s="454"/>
      <c r="CV520" s="454"/>
      <c r="CW520" s="454"/>
      <c r="CX520" s="454"/>
      <c r="CY520" s="454"/>
      <c r="CZ520" s="454"/>
      <c r="DA520" s="454"/>
      <c r="DB520" s="454"/>
      <c r="DC520" s="454"/>
      <c r="DD520" s="454"/>
      <c r="DE520" s="454"/>
      <c r="DF520" s="454"/>
      <c r="DG520" s="454"/>
      <c r="DH520" s="454"/>
      <c r="DI520" s="454"/>
      <c r="DJ520" s="454"/>
      <c r="DK520" s="454"/>
      <c r="DL520" s="454"/>
      <c r="DM520" s="454"/>
      <c r="DN520" s="454"/>
      <c r="DO520" s="454"/>
      <c r="DP520" s="454"/>
      <c r="DQ520" s="454"/>
      <c r="DR520" s="454"/>
      <c r="DS520" s="454"/>
      <c r="DT520" s="454"/>
      <c r="DU520" s="454"/>
      <c r="DV520" s="454"/>
      <c r="DW520" s="454"/>
      <c r="DX520" s="454"/>
      <c r="DY520" s="454"/>
      <c r="DZ520" s="454"/>
      <c r="EA520" s="454"/>
      <c r="EB520" s="454"/>
      <c r="EC520" s="454"/>
      <c r="ED520" s="454"/>
      <c r="EE520" s="454"/>
      <c r="EF520" s="454"/>
      <c r="EG520" s="454"/>
      <c r="EH520" s="454"/>
      <c r="EI520" s="454"/>
      <c r="EJ520" s="454"/>
      <c r="EK520" s="454"/>
      <c r="EL520" s="454"/>
      <c r="EM520" s="454"/>
      <c r="EN520" s="454"/>
      <c r="EO520" s="454"/>
      <c r="EP520" s="454"/>
      <c r="EQ520" s="454"/>
      <c r="ER520" s="454"/>
      <c r="ES520" s="454"/>
      <c r="ET520" s="454"/>
      <c r="EU520" s="454"/>
      <c r="EV520" s="454"/>
      <c r="EW520" s="454"/>
      <c r="EX520" s="454"/>
      <c r="EY520" s="454"/>
      <c r="EZ520" s="454"/>
      <c r="FA520" s="454"/>
      <c r="FB520" s="454"/>
      <c r="FC520" s="454"/>
      <c r="FD520" s="454"/>
      <c r="FE520" s="454"/>
      <c r="FF520" s="454"/>
      <c r="FG520" s="454"/>
      <c r="FH520" s="454"/>
      <c r="FI520" s="454"/>
      <c r="FJ520" s="454"/>
      <c r="FK520" s="454"/>
      <c r="FL520" s="454"/>
      <c r="FM520" s="454"/>
      <c r="FN520" s="454"/>
      <c r="FO520" s="454"/>
      <c r="FP520" s="454"/>
      <c r="FQ520" s="454"/>
      <c r="FR520" s="454"/>
      <c r="FS520" s="454"/>
      <c r="FT520" s="454"/>
      <c r="FU520" s="454"/>
      <c r="FV520" s="454"/>
      <c r="FW520" s="454"/>
      <c r="FX520" s="454"/>
      <c r="FY520" s="454"/>
      <c r="FZ520" s="454"/>
      <c r="GA520" s="454"/>
      <c r="GB520" s="454"/>
      <c r="GC520" s="454"/>
      <c r="GD520" s="454"/>
      <c r="GE520" s="454"/>
      <c r="GF520" s="454"/>
      <c r="GG520" s="454"/>
      <c r="GH520" s="454"/>
      <c r="GI520" s="454"/>
      <c r="GJ520" s="454"/>
      <c r="GK520" s="454"/>
      <c r="GL520" s="454"/>
      <c r="GM520" s="454"/>
      <c r="GN520" s="454"/>
      <c r="GO520" s="454"/>
      <c r="GP520" s="454"/>
      <c r="GQ520" s="454"/>
      <c r="GR520" s="454"/>
      <c r="GS520" s="454"/>
      <c r="GT520" s="454"/>
      <c r="GU520" s="454"/>
      <c r="GV520" s="454"/>
      <c r="GW520" s="454"/>
      <c r="GX520" s="454"/>
      <c r="GY520" s="454"/>
      <c r="GZ520" s="454"/>
      <c r="HA520" s="454"/>
      <c r="HB520" s="454"/>
      <c r="HC520" s="454"/>
      <c r="HD520" s="454"/>
      <c r="HE520" s="454"/>
      <c r="HF520" s="454"/>
      <c r="HG520" s="454"/>
      <c r="HH520" s="454"/>
      <c r="HI520" s="454"/>
      <c r="HJ520" s="454"/>
      <c r="HK520" s="454"/>
      <c r="HL520" s="454"/>
      <c r="HM520" s="454"/>
      <c r="HN520" s="454"/>
      <c r="HO520" s="454"/>
      <c r="HP520" s="454"/>
      <c r="HQ520" s="454"/>
      <c r="HR520" s="454"/>
      <c r="HS520" s="454"/>
      <c r="HT520" s="454"/>
      <c r="HU520" s="454"/>
      <c r="HV520" s="454"/>
      <c r="HW520" s="454"/>
      <c r="HX520" s="454"/>
      <c r="HY520" s="454"/>
      <c r="HZ520" s="454"/>
      <c r="IA520" s="454"/>
      <c r="IB520" s="454"/>
      <c r="IC520" s="454"/>
      <c r="ID520" s="454"/>
      <c r="IE520" s="454"/>
      <c r="IF520" s="454"/>
      <c r="IG520" s="454"/>
      <c r="IH520" s="454"/>
      <c r="II520" s="454"/>
      <c r="IJ520" s="454"/>
      <c r="IK520" s="454"/>
      <c r="IL520" s="454"/>
      <c r="IM520" s="454"/>
      <c r="IN520" s="454"/>
      <c r="IO520" s="454"/>
      <c r="IP520" s="454"/>
      <c r="IQ520" s="454"/>
      <c r="IR520" s="454"/>
      <c r="IS520" s="454"/>
      <c r="IT520" s="454"/>
      <c r="IU520" s="454"/>
      <c r="IV520" s="454"/>
      <c r="IW520" s="454"/>
    </row>
    <row r="521" customFormat="false" ht="12.75" hidden="false" customHeight="false" outlineLevel="1" collapsed="false">
      <c r="A521" s="336"/>
      <c r="B521" s="461"/>
      <c r="C521" s="461"/>
      <c r="D521" s="461"/>
      <c r="E521" s="461"/>
      <c r="F521" s="461"/>
      <c r="G521" s="461"/>
      <c r="H521" s="461"/>
      <c r="I521" s="461"/>
      <c r="J521" s="461"/>
      <c r="K521" s="461"/>
      <c r="L521" s="461"/>
      <c r="M521" s="461"/>
      <c r="N521" s="461"/>
      <c r="O521" s="461"/>
      <c r="P521" s="461"/>
      <c r="Q521" s="461"/>
      <c r="R521" s="461"/>
      <c r="S521" s="461"/>
      <c r="T521" s="461"/>
      <c r="U521" s="461"/>
      <c r="V521" s="454"/>
      <c r="W521" s="454"/>
      <c r="X521" s="454"/>
      <c r="Y521" s="454"/>
      <c r="Z521" s="454"/>
      <c r="AA521" s="454"/>
      <c r="AB521" s="454"/>
      <c r="AC521" s="454"/>
      <c r="AD521" s="454"/>
      <c r="AE521" s="454"/>
      <c r="AF521" s="454"/>
      <c r="AG521" s="454"/>
      <c r="AH521" s="454"/>
      <c r="AI521" s="454"/>
      <c r="AJ521" s="454"/>
      <c r="AK521" s="454"/>
      <c r="AL521" s="454"/>
      <c r="AM521" s="454"/>
      <c r="AN521" s="454"/>
      <c r="AO521" s="454"/>
      <c r="AP521" s="454"/>
      <c r="AQ521" s="454"/>
      <c r="AR521" s="454"/>
      <c r="AS521" s="454"/>
      <c r="AT521" s="454"/>
      <c r="AU521" s="454"/>
      <c r="AV521" s="454"/>
      <c r="AW521" s="454"/>
      <c r="AX521" s="454"/>
      <c r="AY521" s="454"/>
      <c r="AZ521" s="454"/>
      <c r="BA521" s="454"/>
      <c r="BB521" s="454"/>
      <c r="BC521" s="454"/>
      <c r="BD521" s="454"/>
      <c r="BE521" s="454"/>
      <c r="BF521" s="454"/>
      <c r="BG521" s="454"/>
      <c r="BH521" s="454"/>
      <c r="BI521" s="454"/>
      <c r="BJ521" s="454"/>
      <c r="BK521" s="454"/>
      <c r="BL521" s="454"/>
      <c r="BM521" s="454"/>
      <c r="BN521" s="454"/>
      <c r="BO521" s="454"/>
      <c r="BP521" s="454"/>
      <c r="BQ521" s="454"/>
      <c r="BR521" s="454"/>
      <c r="BS521" s="454"/>
      <c r="BT521" s="454"/>
      <c r="BU521" s="454"/>
      <c r="BV521" s="454"/>
      <c r="BW521" s="454"/>
      <c r="BX521" s="454"/>
      <c r="BY521" s="454"/>
      <c r="BZ521" s="454"/>
      <c r="CA521" s="454"/>
      <c r="CB521" s="454"/>
      <c r="CC521" s="454"/>
      <c r="CD521" s="454"/>
      <c r="CE521" s="454"/>
      <c r="CF521" s="454"/>
      <c r="CG521" s="454"/>
      <c r="CH521" s="454"/>
      <c r="CI521" s="454"/>
      <c r="CJ521" s="454"/>
      <c r="CK521" s="454"/>
      <c r="CL521" s="454"/>
      <c r="CM521" s="454"/>
      <c r="CN521" s="454"/>
      <c r="CO521" s="454"/>
      <c r="CP521" s="454"/>
      <c r="CQ521" s="454"/>
      <c r="CR521" s="454"/>
      <c r="CS521" s="454"/>
      <c r="CT521" s="454"/>
      <c r="CU521" s="454"/>
      <c r="CV521" s="454"/>
      <c r="CW521" s="454"/>
      <c r="CX521" s="454"/>
      <c r="CY521" s="454"/>
      <c r="CZ521" s="454"/>
      <c r="DA521" s="454"/>
      <c r="DB521" s="454"/>
      <c r="DC521" s="454"/>
      <c r="DD521" s="454"/>
      <c r="DE521" s="454"/>
      <c r="DF521" s="454"/>
      <c r="DG521" s="454"/>
      <c r="DH521" s="454"/>
      <c r="DI521" s="454"/>
      <c r="DJ521" s="454"/>
      <c r="DK521" s="454"/>
      <c r="DL521" s="454"/>
      <c r="DM521" s="454"/>
      <c r="DN521" s="454"/>
      <c r="DO521" s="454"/>
      <c r="DP521" s="454"/>
      <c r="DQ521" s="454"/>
      <c r="DR521" s="454"/>
      <c r="DS521" s="454"/>
      <c r="DT521" s="454"/>
      <c r="DU521" s="454"/>
      <c r="DV521" s="454"/>
      <c r="DW521" s="454"/>
      <c r="DX521" s="454"/>
      <c r="DY521" s="454"/>
      <c r="DZ521" s="454"/>
      <c r="EA521" s="454"/>
      <c r="EB521" s="454"/>
      <c r="EC521" s="454"/>
      <c r="ED521" s="454"/>
      <c r="EE521" s="454"/>
      <c r="EF521" s="454"/>
      <c r="EG521" s="454"/>
      <c r="EH521" s="454"/>
      <c r="EI521" s="454"/>
      <c r="EJ521" s="454"/>
      <c r="EK521" s="454"/>
      <c r="EL521" s="454"/>
      <c r="EM521" s="454"/>
      <c r="EN521" s="454"/>
      <c r="EO521" s="454"/>
      <c r="EP521" s="454"/>
      <c r="EQ521" s="454"/>
      <c r="ER521" s="454"/>
      <c r="ES521" s="454"/>
      <c r="ET521" s="454"/>
      <c r="EU521" s="454"/>
      <c r="EV521" s="454"/>
      <c r="EW521" s="454"/>
      <c r="EX521" s="454"/>
      <c r="EY521" s="454"/>
      <c r="EZ521" s="454"/>
      <c r="FA521" s="454"/>
      <c r="FB521" s="454"/>
      <c r="FC521" s="454"/>
      <c r="FD521" s="454"/>
      <c r="FE521" s="454"/>
      <c r="FF521" s="454"/>
      <c r="FG521" s="454"/>
      <c r="FH521" s="454"/>
      <c r="FI521" s="454"/>
      <c r="FJ521" s="454"/>
      <c r="FK521" s="454"/>
      <c r="FL521" s="454"/>
      <c r="FM521" s="454"/>
      <c r="FN521" s="454"/>
      <c r="FO521" s="454"/>
      <c r="FP521" s="454"/>
      <c r="FQ521" s="454"/>
      <c r="FR521" s="454"/>
      <c r="FS521" s="454"/>
      <c r="FT521" s="454"/>
      <c r="FU521" s="454"/>
      <c r="FV521" s="454"/>
      <c r="FW521" s="454"/>
      <c r="FX521" s="454"/>
      <c r="FY521" s="454"/>
      <c r="FZ521" s="454"/>
      <c r="GA521" s="454"/>
      <c r="GB521" s="454"/>
      <c r="GC521" s="454"/>
      <c r="GD521" s="454"/>
      <c r="GE521" s="454"/>
      <c r="GF521" s="454"/>
      <c r="GG521" s="454"/>
      <c r="GH521" s="454"/>
      <c r="GI521" s="454"/>
      <c r="GJ521" s="454"/>
      <c r="GK521" s="454"/>
      <c r="GL521" s="454"/>
      <c r="GM521" s="454"/>
      <c r="GN521" s="454"/>
      <c r="GO521" s="454"/>
      <c r="GP521" s="454"/>
      <c r="GQ521" s="454"/>
      <c r="GR521" s="454"/>
      <c r="GS521" s="454"/>
      <c r="GT521" s="454"/>
      <c r="GU521" s="454"/>
      <c r="GV521" s="454"/>
      <c r="GW521" s="454"/>
      <c r="GX521" s="454"/>
      <c r="GY521" s="454"/>
      <c r="GZ521" s="454"/>
      <c r="HA521" s="454"/>
      <c r="HB521" s="454"/>
      <c r="HC521" s="454"/>
      <c r="HD521" s="454"/>
      <c r="HE521" s="454"/>
      <c r="HF521" s="454"/>
      <c r="HG521" s="454"/>
      <c r="HH521" s="454"/>
      <c r="HI521" s="454"/>
      <c r="HJ521" s="454"/>
      <c r="HK521" s="454"/>
      <c r="HL521" s="454"/>
      <c r="HM521" s="454"/>
      <c r="HN521" s="454"/>
      <c r="HO521" s="454"/>
      <c r="HP521" s="454"/>
      <c r="HQ521" s="454"/>
      <c r="HR521" s="454"/>
      <c r="HS521" s="454"/>
      <c r="HT521" s="454"/>
      <c r="HU521" s="454"/>
      <c r="HV521" s="454"/>
      <c r="HW521" s="454"/>
      <c r="HX521" s="454"/>
      <c r="HY521" s="454"/>
      <c r="HZ521" s="454"/>
      <c r="IA521" s="454"/>
      <c r="IB521" s="454"/>
      <c r="IC521" s="454"/>
      <c r="ID521" s="454"/>
      <c r="IE521" s="454"/>
      <c r="IF521" s="454"/>
      <c r="IG521" s="454"/>
      <c r="IH521" s="454"/>
      <c r="II521" s="454"/>
      <c r="IJ521" s="454"/>
      <c r="IK521" s="454"/>
      <c r="IL521" s="454"/>
      <c r="IM521" s="454"/>
      <c r="IN521" s="454"/>
      <c r="IO521" s="454"/>
      <c r="IP521" s="454"/>
      <c r="IQ521" s="454"/>
      <c r="IR521" s="454"/>
      <c r="IS521" s="454"/>
      <c r="IT521" s="454"/>
      <c r="IU521" s="454"/>
      <c r="IV521" s="454"/>
      <c r="IW521" s="454"/>
    </row>
    <row r="522" customFormat="false" ht="12.75" hidden="false" customHeight="false" outlineLevel="1" collapsed="false">
      <c r="A522" s="466"/>
      <c r="B522" s="461"/>
      <c r="C522" s="461"/>
      <c r="D522" s="461"/>
      <c r="E522" s="461"/>
      <c r="F522" s="461"/>
      <c r="G522" s="461"/>
      <c r="H522" s="461"/>
      <c r="I522" s="461"/>
      <c r="J522" s="461"/>
      <c r="K522" s="461"/>
      <c r="L522" s="461"/>
      <c r="M522" s="461"/>
      <c r="N522" s="461"/>
      <c r="O522" s="461"/>
      <c r="P522" s="461"/>
      <c r="Q522" s="461"/>
      <c r="R522" s="461"/>
      <c r="S522" s="461"/>
      <c r="T522" s="461"/>
      <c r="U522" s="461"/>
      <c r="V522" s="465"/>
      <c r="W522" s="465"/>
      <c r="X522" s="465"/>
      <c r="Y522" s="465"/>
      <c r="Z522" s="465"/>
      <c r="AA522" s="465"/>
      <c r="AB522" s="465"/>
      <c r="AC522" s="465"/>
      <c r="AD522" s="465"/>
      <c r="AE522" s="465"/>
      <c r="AF522" s="465"/>
      <c r="AG522" s="465"/>
      <c r="AH522" s="465"/>
      <c r="AI522" s="465"/>
      <c r="AJ522" s="465"/>
      <c r="AK522" s="465"/>
      <c r="AL522" s="465"/>
      <c r="AM522" s="465"/>
      <c r="AN522" s="465"/>
      <c r="AO522" s="465"/>
      <c r="AP522" s="465"/>
      <c r="AQ522" s="465"/>
      <c r="AR522" s="465"/>
      <c r="AS522" s="465"/>
      <c r="AT522" s="465"/>
      <c r="AU522" s="465"/>
      <c r="AV522" s="465"/>
      <c r="AW522" s="465"/>
      <c r="AX522" s="465"/>
      <c r="AY522" s="465"/>
      <c r="AZ522" s="465"/>
      <c r="BA522" s="465"/>
      <c r="BB522" s="465"/>
      <c r="BC522" s="465"/>
      <c r="BD522" s="465"/>
      <c r="BE522" s="465"/>
      <c r="BF522" s="465"/>
      <c r="BG522" s="465"/>
      <c r="BH522" s="465"/>
      <c r="BI522" s="465"/>
      <c r="BJ522" s="465"/>
      <c r="BK522" s="465"/>
      <c r="BL522" s="465"/>
      <c r="BM522" s="465"/>
      <c r="BN522" s="465"/>
      <c r="BO522" s="465"/>
      <c r="BP522" s="465"/>
      <c r="BQ522" s="465"/>
      <c r="BR522" s="465"/>
      <c r="BS522" s="465"/>
      <c r="BT522" s="465"/>
      <c r="BU522" s="465"/>
      <c r="BV522" s="465"/>
      <c r="BW522" s="465"/>
      <c r="BX522" s="465"/>
      <c r="BY522" s="465"/>
      <c r="BZ522" s="465"/>
      <c r="CA522" s="465"/>
      <c r="CB522" s="465"/>
      <c r="CC522" s="465"/>
      <c r="CD522" s="465"/>
      <c r="CE522" s="465"/>
      <c r="CF522" s="465"/>
      <c r="CG522" s="465"/>
      <c r="CH522" s="465"/>
      <c r="CI522" s="465"/>
      <c r="CJ522" s="465"/>
      <c r="CK522" s="465"/>
      <c r="CL522" s="465"/>
      <c r="CM522" s="465"/>
      <c r="CN522" s="465"/>
      <c r="CO522" s="465"/>
      <c r="CP522" s="465"/>
      <c r="CQ522" s="465"/>
      <c r="CR522" s="465"/>
      <c r="CS522" s="465"/>
      <c r="CT522" s="465"/>
      <c r="CU522" s="465"/>
      <c r="CV522" s="465"/>
      <c r="CW522" s="465"/>
      <c r="CX522" s="465"/>
      <c r="CY522" s="465"/>
      <c r="CZ522" s="465"/>
      <c r="DA522" s="465"/>
      <c r="DB522" s="465"/>
      <c r="DC522" s="465"/>
      <c r="DD522" s="465"/>
      <c r="DE522" s="465"/>
      <c r="DF522" s="465"/>
      <c r="DG522" s="465"/>
      <c r="DH522" s="465"/>
      <c r="DI522" s="465"/>
      <c r="DJ522" s="465"/>
      <c r="DK522" s="465"/>
      <c r="DL522" s="465"/>
      <c r="DM522" s="465"/>
      <c r="DN522" s="465"/>
      <c r="DO522" s="465"/>
      <c r="DP522" s="465"/>
      <c r="DQ522" s="465"/>
      <c r="DR522" s="465"/>
      <c r="DS522" s="465"/>
      <c r="DT522" s="465"/>
      <c r="DU522" s="465"/>
      <c r="DV522" s="465"/>
      <c r="DW522" s="465"/>
      <c r="DX522" s="465"/>
      <c r="DY522" s="465"/>
      <c r="DZ522" s="465"/>
      <c r="EA522" s="465"/>
      <c r="EB522" s="465"/>
      <c r="EC522" s="465"/>
      <c r="ED522" s="465"/>
      <c r="EE522" s="465"/>
      <c r="EF522" s="465"/>
      <c r="EG522" s="465"/>
      <c r="EH522" s="465"/>
      <c r="EI522" s="465"/>
      <c r="EJ522" s="465"/>
      <c r="EK522" s="465"/>
      <c r="EL522" s="465"/>
      <c r="EM522" s="465"/>
      <c r="EN522" s="465"/>
      <c r="EO522" s="465"/>
      <c r="EP522" s="465"/>
      <c r="EQ522" s="465"/>
      <c r="ER522" s="465"/>
      <c r="ES522" s="465"/>
      <c r="ET522" s="465"/>
      <c r="EU522" s="465"/>
      <c r="EV522" s="465"/>
      <c r="EW522" s="465"/>
      <c r="EX522" s="465"/>
      <c r="EY522" s="465"/>
      <c r="EZ522" s="465"/>
      <c r="FA522" s="465"/>
      <c r="FB522" s="465"/>
      <c r="FC522" s="465"/>
      <c r="FD522" s="465"/>
      <c r="FE522" s="465"/>
      <c r="FF522" s="465"/>
      <c r="FG522" s="465"/>
      <c r="FH522" s="465"/>
      <c r="FI522" s="465"/>
      <c r="FJ522" s="465"/>
      <c r="FK522" s="465"/>
      <c r="FL522" s="465"/>
      <c r="FM522" s="465"/>
      <c r="FN522" s="465"/>
      <c r="FO522" s="465"/>
      <c r="FP522" s="465"/>
      <c r="FQ522" s="465"/>
      <c r="FR522" s="465"/>
      <c r="FS522" s="465"/>
      <c r="FT522" s="465"/>
      <c r="FU522" s="465"/>
      <c r="FV522" s="465"/>
      <c r="FW522" s="465"/>
      <c r="FX522" s="465"/>
      <c r="FY522" s="465"/>
      <c r="FZ522" s="465"/>
      <c r="GA522" s="465"/>
      <c r="GB522" s="465"/>
      <c r="GC522" s="465"/>
      <c r="GD522" s="465"/>
      <c r="GE522" s="465"/>
      <c r="GF522" s="465"/>
      <c r="GG522" s="465"/>
      <c r="GH522" s="465"/>
      <c r="GI522" s="465"/>
      <c r="GJ522" s="465"/>
      <c r="GK522" s="465"/>
      <c r="GL522" s="465"/>
      <c r="GM522" s="465"/>
      <c r="GN522" s="465"/>
      <c r="GO522" s="465"/>
      <c r="GP522" s="465"/>
      <c r="GQ522" s="465"/>
      <c r="GR522" s="465"/>
      <c r="GS522" s="465"/>
      <c r="GT522" s="465"/>
      <c r="GU522" s="465"/>
      <c r="GV522" s="465"/>
      <c r="GW522" s="465"/>
      <c r="GX522" s="465"/>
      <c r="GY522" s="465"/>
      <c r="GZ522" s="465"/>
      <c r="HA522" s="465"/>
      <c r="HB522" s="465"/>
      <c r="HC522" s="465"/>
      <c r="HD522" s="465"/>
      <c r="HE522" s="465"/>
      <c r="HF522" s="465"/>
      <c r="HG522" s="465"/>
      <c r="HH522" s="465"/>
      <c r="HI522" s="465"/>
      <c r="HJ522" s="465"/>
      <c r="HK522" s="465"/>
      <c r="HL522" s="465"/>
      <c r="HM522" s="465"/>
      <c r="HN522" s="465"/>
      <c r="HO522" s="465"/>
      <c r="HP522" s="465"/>
      <c r="HQ522" s="465"/>
      <c r="HR522" s="465"/>
      <c r="HS522" s="465"/>
      <c r="HT522" s="465"/>
      <c r="HU522" s="465"/>
      <c r="HV522" s="465"/>
      <c r="HW522" s="465"/>
      <c r="HX522" s="465"/>
      <c r="HY522" s="465"/>
      <c r="HZ522" s="465"/>
      <c r="IA522" s="465"/>
      <c r="IB522" s="465"/>
      <c r="IC522" s="465"/>
      <c r="ID522" s="465"/>
      <c r="IE522" s="465"/>
      <c r="IF522" s="465"/>
      <c r="IG522" s="465"/>
      <c r="IH522" s="465"/>
      <c r="II522" s="465"/>
      <c r="IJ522" s="465"/>
      <c r="IK522" s="465"/>
      <c r="IL522" s="465"/>
      <c r="IM522" s="465"/>
      <c r="IN522" s="465"/>
      <c r="IO522" s="465"/>
      <c r="IP522" s="465"/>
      <c r="IQ522" s="465"/>
      <c r="IR522" s="465"/>
      <c r="IS522" s="465"/>
      <c r="IT522" s="465"/>
      <c r="IU522" s="465"/>
      <c r="IV522" s="465"/>
      <c r="IW522" s="465"/>
    </row>
    <row r="523" customFormat="false" ht="12.75" hidden="false" customHeight="false" outlineLevel="1" collapsed="false">
      <c r="A523" s="419"/>
      <c r="B523" s="461"/>
      <c r="C523" s="461"/>
      <c r="D523" s="461"/>
      <c r="E523" s="461"/>
      <c r="F523" s="461"/>
      <c r="G523" s="461"/>
      <c r="H523" s="461"/>
      <c r="I523" s="461"/>
      <c r="J523" s="461"/>
      <c r="K523" s="461"/>
      <c r="L523" s="461"/>
      <c r="M523" s="461"/>
      <c r="N523" s="461"/>
      <c r="O523" s="461"/>
      <c r="P523" s="461"/>
      <c r="Q523" s="461"/>
      <c r="R523" s="461"/>
      <c r="S523" s="461"/>
      <c r="T523" s="461"/>
      <c r="U523" s="461"/>
      <c r="V523" s="454"/>
      <c r="W523" s="454"/>
      <c r="X523" s="454"/>
      <c r="Y523" s="454"/>
      <c r="Z523" s="454"/>
      <c r="AA523" s="454"/>
      <c r="AB523" s="454"/>
      <c r="AC523" s="454"/>
      <c r="AD523" s="454"/>
      <c r="AE523" s="454"/>
      <c r="AF523" s="454"/>
      <c r="AG523" s="454"/>
      <c r="AH523" s="454"/>
      <c r="AI523" s="454"/>
      <c r="AJ523" s="454"/>
      <c r="AK523" s="454"/>
      <c r="AL523" s="454"/>
      <c r="AM523" s="454"/>
      <c r="AN523" s="454"/>
      <c r="AO523" s="454"/>
      <c r="AP523" s="454"/>
      <c r="AQ523" s="454"/>
      <c r="AR523" s="454"/>
      <c r="AS523" s="454"/>
      <c r="AT523" s="454"/>
      <c r="AU523" s="454"/>
      <c r="AV523" s="454"/>
      <c r="AW523" s="454"/>
      <c r="AX523" s="454"/>
      <c r="AY523" s="454"/>
      <c r="AZ523" s="454"/>
      <c r="BA523" s="454"/>
      <c r="BB523" s="454"/>
      <c r="BC523" s="454"/>
      <c r="BD523" s="454"/>
      <c r="BE523" s="454"/>
      <c r="BF523" s="454"/>
      <c r="BG523" s="454"/>
      <c r="BH523" s="454"/>
      <c r="BI523" s="454"/>
      <c r="BJ523" s="454"/>
      <c r="BK523" s="454"/>
      <c r="BL523" s="454"/>
      <c r="BM523" s="454"/>
      <c r="BN523" s="454"/>
      <c r="BO523" s="454"/>
      <c r="BP523" s="454"/>
      <c r="BQ523" s="454"/>
      <c r="BR523" s="454"/>
      <c r="BS523" s="454"/>
      <c r="BT523" s="454"/>
      <c r="BU523" s="454"/>
      <c r="BV523" s="454"/>
      <c r="BW523" s="454"/>
      <c r="BX523" s="454"/>
      <c r="BY523" s="454"/>
      <c r="BZ523" s="454"/>
      <c r="CA523" s="454"/>
      <c r="CB523" s="454"/>
      <c r="CC523" s="454"/>
      <c r="CD523" s="454"/>
      <c r="CE523" s="454"/>
      <c r="CF523" s="454"/>
      <c r="CG523" s="454"/>
      <c r="CH523" s="454"/>
      <c r="CI523" s="454"/>
      <c r="CJ523" s="454"/>
      <c r="CK523" s="454"/>
      <c r="CL523" s="454"/>
      <c r="CM523" s="454"/>
      <c r="CN523" s="454"/>
      <c r="CO523" s="454"/>
      <c r="CP523" s="454"/>
      <c r="CQ523" s="454"/>
      <c r="CR523" s="454"/>
      <c r="CS523" s="454"/>
      <c r="CT523" s="454"/>
      <c r="CU523" s="454"/>
      <c r="CV523" s="454"/>
      <c r="CW523" s="454"/>
      <c r="CX523" s="454"/>
      <c r="CY523" s="454"/>
      <c r="CZ523" s="454"/>
      <c r="DA523" s="454"/>
      <c r="DB523" s="454"/>
      <c r="DC523" s="454"/>
      <c r="DD523" s="454"/>
      <c r="DE523" s="454"/>
      <c r="DF523" s="454"/>
      <c r="DG523" s="454"/>
      <c r="DH523" s="454"/>
      <c r="DI523" s="454"/>
      <c r="DJ523" s="454"/>
      <c r="DK523" s="454"/>
      <c r="DL523" s="454"/>
      <c r="DM523" s="454"/>
      <c r="DN523" s="454"/>
      <c r="DO523" s="454"/>
      <c r="DP523" s="454"/>
      <c r="DQ523" s="454"/>
      <c r="DR523" s="454"/>
      <c r="DS523" s="454"/>
      <c r="DT523" s="454"/>
      <c r="DU523" s="454"/>
      <c r="DV523" s="454"/>
      <c r="DW523" s="454"/>
      <c r="DX523" s="454"/>
      <c r="DY523" s="454"/>
      <c r="DZ523" s="454"/>
      <c r="EA523" s="454"/>
      <c r="EB523" s="454"/>
      <c r="EC523" s="454"/>
      <c r="ED523" s="454"/>
      <c r="EE523" s="454"/>
      <c r="EF523" s="454"/>
      <c r="EG523" s="454"/>
      <c r="EH523" s="454"/>
      <c r="EI523" s="454"/>
      <c r="EJ523" s="454"/>
      <c r="EK523" s="454"/>
      <c r="EL523" s="454"/>
      <c r="EM523" s="454"/>
      <c r="EN523" s="454"/>
      <c r="EO523" s="454"/>
      <c r="EP523" s="454"/>
      <c r="EQ523" s="454"/>
      <c r="ER523" s="454"/>
      <c r="ES523" s="454"/>
      <c r="ET523" s="454"/>
      <c r="EU523" s="454"/>
      <c r="EV523" s="454"/>
      <c r="EW523" s="454"/>
      <c r="EX523" s="454"/>
      <c r="EY523" s="454"/>
      <c r="EZ523" s="454"/>
      <c r="FA523" s="454"/>
      <c r="FB523" s="454"/>
      <c r="FC523" s="454"/>
      <c r="FD523" s="454"/>
      <c r="FE523" s="454"/>
      <c r="FF523" s="454"/>
      <c r="FG523" s="454"/>
      <c r="FH523" s="454"/>
      <c r="FI523" s="454"/>
      <c r="FJ523" s="454"/>
      <c r="FK523" s="454"/>
      <c r="FL523" s="454"/>
      <c r="FM523" s="454"/>
      <c r="FN523" s="454"/>
      <c r="FO523" s="454"/>
      <c r="FP523" s="454"/>
      <c r="FQ523" s="454"/>
      <c r="FR523" s="454"/>
      <c r="FS523" s="454"/>
      <c r="FT523" s="454"/>
      <c r="FU523" s="454"/>
      <c r="FV523" s="454"/>
      <c r="FW523" s="454"/>
      <c r="FX523" s="454"/>
      <c r="FY523" s="454"/>
      <c r="FZ523" s="454"/>
      <c r="GA523" s="454"/>
      <c r="GB523" s="454"/>
      <c r="GC523" s="454"/>
      <c r="GD523" s="454"/>
      <c r="GE523" s="454"/>
      <c r="GF523" s="454"/>
      <c r="GG523" s="454"/>
      <c r="GH523" s="454"/>
      <c r="GI523" s="454"/>
      <c r="GJ523" s="454"/>
      <c r="GK523" s="454"/>
      <c r="GL523" s="454"/>
      <c r="GM523" s="454"/>
      <c r="GN523" s="454"/>
      <c r="GO523" s="454"/>
      <c r="GP523" s="454"/>
      <c r="GQ523" s="454"/>
      <c r="GR523" s="454"/>
      <c r="GS523" s="454"/>
      <c r="GT523" s="454"/>
      <c r="GU523" s="454"/>
      <c r="GV523" s="454"/>
      <c r="GW523" s="454"/>
      <c r="GX523" s="454"/>
      <c r="GY523" s="454"/>
      <c r="GZ523" s="454"/>
      <c r="HA523" s="454"/>
      <c r="HB523" s="454"/>
      <c r="HC523" s="454"/>
      <c r="HD523" s="454"/>
      <c r="HE523" s="454"/>
      <c r="HF523" s="454"/>
      <c r="HG523" s="454"/>
      <c r="HH523" s="454"/>
      <c r="HI523" s="454"/>
      <c r="HJ523" s="454"/>
      <c r="HK523" s="454"/>
      <c r="HL523" s="454"/>
      <c r="HM523" s="454"/>
      <c r="HN523" s="454"/>
      <c r="HO523" s="454"/>
      <c r="HP523" s="454"/>
      <c r="HQ523" s="454"/>
      <c r="HR523" s="454"/>
      <c r="HS523" s="454"/>
      <c r="HT523" s="454"/>
      <c r="HU523" s="454"/>
      <c r="HV523" s="454"/>
      <c r="HW523" s="454"/>
      <c r="HX523" s="454"/>
      <c r="HY523" s="454"/>
      <c r="HZ523" s="454"/>
      <c r="IA523" s="454"/>
      <c r="IB523" s="454"/>
      <c r="IC523" s="454"/>
      <c r="ID523" s="454"/>
      <c r="IE523" s="454"/>
      <c r="IF523" s="454"/>
      <c r="IG523" s="454"/>
      <c r="IH523" s="454"/>
      <c r="II523" s="454"/>
      <c r="IJ523" s="454"/>
      <c r="IK523" s="454"/>
      <c r="IL523" s="454"/>
      <c r="IM523" s="454"/>
      <c r="IN523" s="454"/>
      <c r="IO523" s="454"/>
      <c r="IP523" s="454"/>
      <c r="IQ523" s="454"/>
      <c r="IR523" s="454"/>
      <c r="IS523" s="454"/>
      <c r="IT523" s="454"/>
      <c r="IU523" s="454"/>
      <c r="IV523" s="454"/>
      <c r="IW523" s="454"/>
    </row>
    <row r="524" customFormat="false" ht="12.75" hidden="false" customHeight="false" outlineLevel="1" collapsed="false">
      <c r="A524" s="466"/>
      <c r="B524" s="461"/>
      <c r="C524" s="461"/>
      <c r="D524" s="461"/>
      <c r="E524" s="461"/>
      <c r="F524" s="461"/>
      <c r="G524" s="461"/>
      <c r="H524" s="461"/>
      <c r="I524" s="461"/>
      <c r="J524" s="461"/>
      <c r="K524" s="461"/>
      <c r="L524" s="461"/>
      <c r="M524" s="461"/>
      <c r="N524" s="461"/>
      <c r="O524" s="461"/>
      <c r="P524" s="461"/>
      <c r="Q524" s="461"/>
      <c r="R524" s="461"/>
      <c r="S524" s="461"/>
      <c r="T524" s="461"/>
      <c r="U524" s="461"/>
      <c r="V524" s="465"/>
      <c r="W524" s="465"/>
      <c r="X524" s="465"/>
      <c r="Y524" s="465"/>
      <c r="Z524" s="465"/>
      <c r="AA524" s="465"/>
      <c r="AB524" s="465"/>
      <c r="AC524" s="465"/>
      <c r="AD524" s="465"/>
      <c r="AE524" s="465"/>
      <c r="AF524" s="465"/>
      <c r="AG524" s="465"/>
      <c r="AH524" s="465"/>
      <c r="AI524" s="465"/>
      <c r="AJ524" s="465"/>
      <c r="AK524" s="465"/>
      <c r="AL524" s="465"/>
      <c r="AM524" s="465"/>
      <c r="AN524" s="465"/>
      <c r="AO524" s="465"/>
      <c r="AP524" s="465"/>
      <c r="AQ524" s="465"/>
      <c r="AR524" s="465"/>
      <c r="AS524" s="465"/>
      <c r="AT524" s="465"/>
      <c r="AU524" s="465"/>
      <c r="AV524" s="465"/>
      <c r="AW524" s="465"/>
      <c r="AX524" s="465"/>
      <c r="AY524" s="465"/>
      <c r="AZ524" s="465"/>
      <c r="BA524" s="465"/>
      <c r="BB524" s="465"/>
      <c r="BC524" s="465"/>
      <c r="BD524" s="465"/>
      <c r="BE524" s="465"/>
      <c r="BF524" s="465"/>
      <c r="BG524" s="465"/>
      <c r="BH524" s="465"/>
      <c r="BI524" s="465"/>
      <c r="BJ524" s="465"/>
      <c r="BK524" s="465"/>
      <c r="BL524" s="465"/>
      <c r="BM524" s="465"/>
      <c r="BN524" s="465"/>
      <c r="BO524" s="465"/>
      <c r="BP524" s="465"/>
      <c r="BQ524" s="465"/>
      <c r="BR524" s="465"/>
      <c r="BS524" s="465"/>
      <c r="BT524" s="465"/>
      <c r="BU524" s="465"/>
      <c r="BV524" s="465"/>
      <c r="BW524" s="465"/>
      <c r="BX524" s="465"/>
      <c r="BY524" s="465"/>
      <c r="BZ524" s="465"/>
      <c r="CA524" s="465"/>
      <c r="CB524" s="465"/>
      <c r="CC524" s="465"/>
      <c r="CD524" s="465"/>
      <c r="CE524" s="465"/>
      <c r="CF524" s="465"/>
      <c r="CG524" s="465"/>
      <c r="CH524" s="465"/>
      <c r="CI524" s="465"/>
      <c r="CJ524" s="465"/>
      <c r="CK524" s="465"/>
      <c r="CL524" s="465"/>
      <c r="CM524" s="465"/>
      <c r="CN524" s="465"/>
      <c r="CO524" s="465"/>
      <c r="CP524" s="465"/>
      <c r="CQ524" s="465"/>
      <c r="CR524" s="465"/>
      <c r="CS524" s="465"/>
      <c r="CT524" s="465"/>
      <c r="CU524" s="465"/>
      <c r="CV524" s="465"/>
      <c r="CW524" s="465"/>
      <c r="CX524" s="465"/>
      <c r="CY524" s="465"/>
      <c r="CZ524" s="465"/>
      <c r="DA524" s="465"/>
      <c r="DB524" s="465"/>
      <c r="DC524" s="465"/>
      <c r="DD524" s="465"/>
      <c r="DE524" s="465"/>
      <c r="DF524" s="465"/>
      <c r="DG524" s="465"/>
      <c r="DH524" s="465"/>
      <c r="DI524" s="465"/>
      <c r="DJ524" s="465"/>
      <c r="DK524" s="465"/>
      <c r="DL524" s="465"/>
      <c r="DM524" s="465"/>
      <c r="DN524" s="465"/>
      <c r="DO524" s="465"/>
      <c r="DP524" s="465"/>
      <c r="DQ524" s="465"/>
      <c r="DR524" s="465"/>
      <c r="DS524" s="465"/>
      <c r="DT524" s="465"/>
      <c r="DU524" s="465"/>
      <c r="DV524" s="465"/>
      <c r="DW524" s="465"/>
      <c r="DX524" s="465"/>
      <c r="DY524" s="465"/>
      <c r="DZ524" s="465"/>
      <c r="EA524" s="465"/>
      <c r="EB524" s="465"/>
      <c r="EC524" s="465"/>
      <c r="ED524" s="465"/>
      <c r="EE524" s="465"/>
      <c r="EF524" s="465"/>
      <c r="EG524" s="465"/>
      <c r="EH524" s="465"/>
      <c r="EI524" s="465"/>
      <c r="EJ524" s="465"/>
      <c r="EK524" s="465"/>
      <c r="EL524" s="465"/>
      <c r="EM524" s="465"/>
      <c r="EN524" s="465"/>
      <c r="EO524" s="465"/>
      <c r="EP524" s="465"/>
      <c r="EQ524" s="465"/>
      <c r="ER524" s="465"/>
      <c r="ES524" s="465"/>
      <c r="ET524" s="465"/>
      <c r="EU524" s="465"/>
      <c r="EV524" s="465"/>
      <c r="EW524" s="465"/>
      <c r="EX524" s="465"/>
      <c r="EY524" s="465"/>
      <c r="EZ524" s="465"/>
      <c r="FA524" s="465"/>
      <c r="FB524" s="465"/>
      <c r="FC524" s="465"/>
      <c r="FD524" s="465"/>
      <c r="FE524" s="465"/>
      <c r="FF524" s="465"/>
      <c r="FG524" s="465"/>
      <c r="FH524" s="465"/>
      <c r="FI524" s="465"/>
      <c r="FJ524" s="465"/>
      <c r="FK524" s="465"/>
      <c r="FL524" s="465"/>
      <c r="FM524" s="465"/>
      <c r="FN524" s="465"/>
      <c r="FO524" s="465"/>
      <c r="FP524" s="465"/>
      <c r="FQ524" s="465"/>
      <c r="FR524" s="465"/>
      <c r="FS524" s="465"/>
      <c r="FT524" s="465"/>
      <c r="FU524" s="465"/>
      <c r="FV524" s="465"/>
      <c r="FW524" s="465"/>
      <c r="FX524" s="465"/>
      <c r="FY524" s="465"/>
      <c r="FZ524" s="465"/>
      <c r="GA524" s="465"/>
      <c r="GB524" s="465"/>
      <c r="GC524" s="465"/>
      <c r="GD524" s="465"/>
      <c r="GE524" s="465"/>
      <c r="GF524" s="465"/>
      <c r="GG524" s="465"/>
      <c r="GH524" s="465"/>
      <c r="GI524" s="465"/>
      <c r="GJ524" s="465"/>
      <c r="GK524" s="465"/>
      <c r="GL524" s="465"/>
      <c r="GM524" s="465"/>
      <c r="GN524" s="465"/>
      <c r="GO524" s="465"/>
      <c r="GP524" s="465"/>
      <c r="GQ524" s="465"/>
      <c r="GR524" s="465"/>
      <c r="GS524" s="465"/>
      <c r="GT524" s="465"/>
      <c r="GU524" s="465"/>
      <c r="GV524" s="465"/>
      <c r="GW524" s="465"/>
      <c r="GX524" s="465"/>
      <c r="GY524" s="465"/>
      <c r="GZ524" s="465"/>
      <c r="HA524" s="465"/>
      <c r="HB524" s="465"/>
      <c r="HC524" s="465"/>
      <c r="HD524" s="465"/>
      <c r="HE524" s="465"/>
      <c r="HF524" s="465"/>
      <c r="HG524" s="465"/>
      <c r="HH524" s="465"/>
      <c r="HI524" s="465"/>
      <c r="HJ524" s="465"/>
      <c r="HK524" s="465"/>
      <c r="HL524" s="465"/>
      <c r="HM524" s="465"/>
      <c r="HN524" s="465"/>
      <c r="HO524" s="465"/>
      <c r="HP524" s="465"/>
      <c r="HQ524" s="465"/>
      <c r="HR524" s="465"/>
      <c r="HS524" s="465"/>
      <c r="HT524" s="465"/>
      <c r="HU524" s="465"/>
      <c r="HV524" s="465"/>
      <c r="HW524" s="465"/>
      <c r="HX524" s="465"/>
      <c r="HY524" s="465"/>
      <c r="HZ524" s="465"/>
      <c r="IA524" s="465"/>
      <c r="IB524" s="465"/>
      <c r="IC524" s="465"/>
      <c r="ID524" s="465"/>
      <c r="IE524" s="465"/>
      <c r="IF524" s="465"/>
      <c r="IG524" s="465"/>
      <c r="IH524" s="465"/>
      <c r="II524" s="465"/>
      <c r="IJ524" s="465"/>
      <c r="IK524" s="465"/>
      <c r="IL524" s="465"/>
      <c r="IM524" s="465"/>
      <c r="IN524" s="465"/>
      <c r="IO524" s="465"/>
      <c r="IP524" s="465"/>
      <c r="IQ524" s="465"/>
      <c r="IR524" s="465"/>
      <c r="IS524" s="465"/>
      <c r="IT524" s="465"/>
      <c r="IU524" s="465"/>
      <c r="IV524" s="465"/>
      <c r="IW524" s="465"/>
    </row>
    <row r="525" customFormat="false" ht="12.75" hidden="false" customHeight="false" outlineLevel="1" collapsed="false">
      <c r="A525" s="419"/>
      <c r="B525" s="461"/>
      <c r="C525" s="461"/>
      <c r="D525" s="461"/>
      <c r="E525" s="461"/>
      <c r="F525" s="461"/>
      <c r="G525" s="461"/>
      <c r="H525" s="461"/>
      <c r="I525" s="461"/>
      <c r="J525" s="461"/>
      <c r="K525" s="461"/>
      <c r="L525" s="461"/>
      <c r="M525" s="461"/>
      <c r="N525" s="461"/>
      <c r="O525" s="461"/>
      <c r="P525" s="461"/>
      <c r="Q525" s="461"/>
      <c r="R525" s="461"/>
      <c r="S525" s="461"/>
      <c r="T525" s="461"/>
      <c r="U525" s="461"/>
      <c r="V525" s="454"/>
      <c r="W525" s="454"/>
      <c r="X525" s="454"/>
      <c r="Y525" s="454"/>
      <c r="Z525" s="454"/>
      <c r="AA525" s="454"/>
      <c r="AB525" s="454"/>
      <c r="AC525" s="454"/>
      <c r="AD525" s="454"/>
      <c r="AE525" s="454"/>
      <c r="AF525" s="454"/>
      <c r="AG525" s="454"/>
      <c r="AH525" s="454"/>
      <c r="AI525" s="454"/>
      <c r="AJ525" s="454"/>
      <c r="AK525" s="454"/>
      <c r="AL525" s="454"/>
      <c r="AM525" s="454"/>
      <c r="AN525" s="454"/>
      <c r="AO525" s="454"/>
      <c r="AP525" s="454"/>
      <c r="AQ525" s="454"/>
      <c r="AR525" s="454"/>
      <c r="AS525" s="454"/>
      <c r="AT525" s="454"/>
      <c r="AU525" s="454"/>
      <c r="AV525" s="454"/>
      <c r="AW525" s="454"/>
      <c r="AX525" s="454"/>
      <c r="AY525" s="454"/>
      <c r="AZ525" s="454"/>
      <c r="BA525" s="454"/>
      <c r="BB525" s="454"/>
      <c r="BC525" s="454"/>
      <c r="BD525" s="454"/>
      <c r="BE525" s="454"/>
      <c r="BF525" s="454"/>
      <c r="BG525" s="454"/>
      <c r="BH525" s="454"/>
      <c r="BI525" s="454"/>
      <c r="BJ525" s="454"/>
      <c r="BK525" s="454"/>
      <c r="BL525" s="454"/>
      <c r="BM525" s="454"/>
      <c r="BN525" s="454"/>
      <c r="BO525" s="454"/>
      <c r="BP525" s="454"/>
      <c r="BQ525" s="454"/>
      <c r="BR525" s="454"/>
      <c r="BS525" s="454"/>
      <c r="BT525" s="454"/>
      <c r="BU525" s="454"/>
      <c r="BV525" s="454"/>
      <c r="BW525" s="454"/>
      <c r="BX525" s="454"/>
      <c r="BY525" s="454"/>
      <c r="BZ525" s="454"/>
      <c r="CA525" s="454"/>
      <c r="CB525" s="454"/>
      <c r="CC525" s="454"/>
      <c r="CD525" s="454"/>
      <c r="CE525" s="454"/>
      <c r="CF525" s="454"/>
      <c r="CG525" s="454"/>
      <c r="CH525" s="454"/>
      <c r="CI525" s="454"/>
      <c r="CJ525" s="454"/>
      <c r="CK525" s="454"/>
      <c r="CL525" s="454"/>
      <c r="CM525" s="454"/>
      <c r="CN525" s="454"/>
      <c r="CO525" s="454"/>
      <c r="CP525" s="454"/>
      <c r="CQ525" s="454"/>
      <c r="CR525" s="454"/>
      <c r="CS525" s="454"/>
      <c r="CT525" s="454"/>
      <c r="CU525" s="454"/>
      <c r="CV525" s="454"/>
      <c r="CW525" s="454"/>
      <c r="CX525" s="454"/>
      <c r="CY525" s="454"/>
      <c r="CZ525" s="454"/>
      <c r="DA525" s="454"/>
      <c r="DB525" s="454"/>
      <c r="DC525" s="454"/>
      <c r="DD525" s="454"/>
      <c r="DE525" s="454"/>
      <c r="DF525" s="454"/>
      <c r="DG525" s="454"/>
      <c r="DH525" s="454"/>
      <c r="DI525" s="454"/>
      <c r="DJ525" s="454"/>
      <c r="DK525" s="454"/>
      <c r="DL525" s="454"/>
      <c r="DM525" s="454"/>
      <c r="DN525" s="454"/>
      <c r="DO525" s="454"/>
      <c r="DP525" s="454"/>
      <c r="DQ525" s="454"/>
      <c r="DR525" s="454"/>
      <c r="DS525" s="454"/>
      <c r="DT525" s="454"/>
      <c r="DU525" s="454"/>
      <c r="DV525" s="454"/>
      <c r="DW525" s="454"/>
      <c r="DX525" s="454"/>
      <c r="DY525" s="454"/>
      <c r="DZ525" s="454"/>
      <c r="EA525" s="454"/>
      <c r="EB525" s="454"/>
      <c r="EC525" s="454"/>
      <c r="ED525" s="454"/>
      <c r="EE525" s="454"/>
      <c r="EF525" s="454"/>
      <c r="EG525" s="454"/>
      <c r="EH525" s="454"/>
      <c r="EI525" s="454"/>
      <c r="EJ525" s="454"/>
      <c r="EK525" s="454"/>
      <c r="EL525" s="454"/>
      <c r="EM525" s="454"/>
      <c r="EN525" s="454"/>
      <c r="EO525" s="454"/>
      <c r="EP525" s="454"/>
      <c r="EQ525" s="454"/>
      <c r="ER525" s="454"/>
      <c r="ES525" s="454"/>
      <c r="ET525" s="454"/>
      <c r="EU525" s="454"/>
      <c r="EV525" s="454"/>
      <c r="EW525" s="454"/>
      <c r="EX525" s="454"/>
      <c r="EY525" s="454"/>
      <c r="EZ525" s="454"/>
      <c r="FA525" s="454"/>
      <c r="FB525" s="454"/>
      <c r="FC525" s="454"/>
      <c r="FD525" s="454"/>
      <c r="FE525" s="454"/>
      <c r="FF525" s="454"/>
      <c r="FG525" s="454"/>
      <c r="FH525" s="454"/>
      <c r="FI525" s="454"/>
      <c r="FJ525" s="454"/>
      <c r="FK525" s="454"/>
      <c r="FL525" s="454"/>
      <c r="FM525" s="454"/>
      <c r="FN525" s="454"/>
      <c r="FO525" s="454"/>
      <c r="FP525" s="454"/>
      <c r="FQ525" s="454"/>
      <c r="FR525" s="454"/>
      <c r="FS525" s="454"/>
      <c r="FT525" s="454"/>
      <c r="FU525" s="454"/>
      <c r="FV525" s="454"/>
      <c r="FW525" s="454"/>
      <c r="FX525" s="454"/>
      <c r="FY525" s="454"/>
      <c r="FZ525" s="454"/>
      <c r="GA525" s="454"/>
      <c r="GB525" s="454"/>
      <c r="GC525" s="454"/>
      <c r="GD525" s="454"/>
      <c r="GE525" s="454"/>
      <c r="GF525" s="454"/>
      <c r="GG525" s="454"/>
      <c r="GH525" s="454"/>
      <c r="GI525" s="454"/>
      <c r="GJ525" s="454"/>
      <c r="GK525" s="454"/>
      <c r="GL525" s="454"/>
      <c r="GM525" s="454"/>
      <c r="GN525" s="454"/>
      <c r="GO525" s="454"/>
      <c r="GP525" s="454"/>
      <c r="GQ525" s="454"/>
      <c r="GR525" s="454"/>
      <c r="GS525" s="454"/>
      <c r="GT525" s="454"/>
      <c r="GU525" s="454"/>
      <c r="GV525" s="454"/>
      <c r="GW525" s="454"/>
      <c r="GX525" s="454"/>
      <c r="GY525" s="454"/>
      <c r="GZ525" s="454"/>
      <c r="HA525" s="454"/>
      <c r="HB525" s="454"/>
      <c r="HC525" s="454"/>
      <c r="HD525" s="454"/>
      <c r="HE525" s="454"/>
      <c r="HF525" s="454"/>
      <c r="HG525" s="454"/>
      <c r="HH525" s="454"/>
      <c r="HI525" s="454"/>
      <c r="HJ525" s="454"/>
      <c r="HK525" s="454"/>
      <c r="HL525" s="454"/>
      <c r="HM525" s="454"/>
      <c r="HN525" s="454"/>
      <c r="HO525" s="454"/>
      <c r="HP525" s="454"/>
      <c r="HQ525" s="454"/>
      <c r="HR525" s="454"/>
      <c r="HS525" s="454"/>
      <c r="HT525" s="454"/>
      <c r="HU525" s="454"/>
      <c r="HV525" s="454"/>
      <c r="HW525" s="454"/>
      <c r="HX525" s="454"/>
      <c r="HY525" s="454"/>
      <c r="HZ525" s="454"/>
      <c r="IA525" s="454"/>
      <c r="IB525" s="454"/>
      <c r="IC525" s="454"/>
      <c r="ID525" s="454"/>
      <c r="IE525" s="454"/>
      <c r="IF525" s="454"/>
      <c r="IG525" s="454"/>
      <c r="IH525" s="454"/>
      <c r="II525" s="454"/>
      <c r="IJ525" s="454"/>
      <c r="IK525" s="454"/>
      <c r="IL525" s="454"/>
      <c r="IM525" s="454"/>
      <c r="IN525" s="454"/>
      <c r="IO525" s="454"/>
      <c r="IP525" s="454"/>
      <c r="IQ525" s="454"/>
      <c r="IR525" s="454"/>
      <c r="IS525" s="454"/>
      <c r="IT525" s="454"/>
      <c r="IU525" s="454"/>
      <c r="IV525" s="454"/>
      <c r="IW525" s="454"/>
    </row>
    <row r="526" customFormat="false" ht="12.75" hidden="false" customHeight="false" outlineLevel="1" collapsed="false">
      <c r="A526" s="419"/>
      <c r="B526" s="461"/>
      <c r="C526" s="461"/>
      <c r="D526" s="461"/>
      <c r="E526" s="461"/>
      <c r="F526" s="461"/>
      <c r="G526" s="461"/>
      <c r="H526" s="461"/>
      <c r="I526" s="461"/>
      <c r="J526" s="461"/>
      <c r="K526" s="461"/>
      <c r="L526" s="461"/>
      <c r="M526" s="461"/>
      <c r="N526" s="461"/>
      <c r="O526" s="461"/>
      <c r="P526" s="461"/>
      <c r="Q526" s="461"/>
      <c r="R526" s="461"/>
      <c r="S526" s="461"/>
      <c r="T526" s="461"/>
      <c r="U526" s="461"/>
      <c r="V526" s="454"/>
      <c r="W526" s="454"/>
      <c r="X526" s="454"/>
      <c r="Y526" s="454"/>
      <c r="Z526" s="454"/>
      <c r="AA526" s="454"/>
      <c r="AB526" s="454"/>
      <c r="AC526" s="454"/>
      <c r="AD526" s="454"/>
      <c r="AE526" s="454"/>
      <c r="AF526" s="454"/>
      <c r="AG526" s="454"/>
      <c r="AH526" s="454"/>
      <c r="AI526" s="454"/>
      <c r="AJ526" s="454"/>
      <c r="AK526" s="454"/>
      <c r="AL526" s="454"/>
      <c r="AM526" s="454"/>
      <c r="AN526" s="454"/>
      <c r="AO526" s="454"/>
      <c r="AP526" s="454"/>
      <c r="AQ526" s="454"/>
      <c r="AR526" s="454"/>
      <c r="AS526" s="454"/>
      <c r="AT526" s="454"/>
      <c r="AU526" s="454"/>
      <c r="AV526" s="454"/>
      <c r="AW526" s="454"/>
      <c r="AX526" s="454"/>
      <c r="AY526" s="454"/>
      <c r="AZ526" s="454"/>
      <c r="BA526" s="454"/>
      <c r="BB526" s="454"/>
      <c r="BC526" s="454"/>
      <c r="BD526" s="454"/>
      <c r="BE526" s="454"/>
      <c r="BF526" s="454"/>
      <c r="BG526" s="454"/>
      <c r="BH526" s="454"/>
      <c r="BI526" s="454"/>
      <c r="BJ526" s="454"/>
      <c r="BK526" s="454"/>
      <c r="BL526" s="454"/>
      <c r="BM526" s="454"/>
      <c r="BN526" s="454"/>
      <c r="BO526" s="454"/>
      <c r="BP526" s="454"/>
      <c r="BQ526" s="454"/>
      <c r="BR526" s="454"/>
      <c r="BS526" s="454"/>
      <c r="BT526" s="454"/>
      <c r="BU526" s="454"/>
      <c r="BV526" s="454"/>
      <c r="BW526" s="454"/>
      <c r="BX526" s="454"/>
      <c r="BY526" s="454"/>
      <c r="BZ526" s="454"/>
      <c r="CA526" s="454"/>
      <c r="CB526" s="454"/>
      <c r="CC526" s="454"/>
      <c r="CD526" s="454"/>
      <c r="CE526" s="454"/>
      <c r="CF526" s="454"/>
      <c r="CG526" s="454"/>
      <c r="CH526" s="454"/>
      <c r="CI526" s="454"/>
      <c r="CJ526" s="454"/>
      <c r="CK526" s="454"/>
      <c r="CL526" s="454"/>
      <c r="CM526" s="454"/>
      <c r="CN526" s="454"/>
      <c r="CO526" s="454"/>
      <c r="CP526" s="454"/>
      <c r="CQ526" s="454"/>
      <c r="CR526" s="454"/>
      <c r="CS526" s="454"/>
      <c r="CT526" s="454"/>
      <c r="CU526" s="454"/>
      <c r="CV526" s="454"/>
      <c r="CW526" s="454"/>
      <c r="CX526" s="454"/>
      <c r="CY526" s="454"/>
      <c r="CZ526" s="454"/>
      <c r="DA526" s="454"/>
      <c r="DB526" s="454"/>
      <c r="DC526" s="454"/>
      <c r="DD526" s="454"/>
      <c r="DE526" s="454"/>
      <c r="DF526" s="454"/>
      <c r="DG526" s="454"/>
      <c r="DH526" s="454"/>
      <c r="DI526" s="454"/>
      <c r="DJ526" s="454"/>
      <c r="DK526" s="454"/>
      <c r="DL526" s="454"/>
      <c r="DM526" s="454"/>
      <c r="DN526" s="454"/>
      <c r="DO526" s="454"/>
      <c r="DP526" s="454"/>
      <c r="DQ526" s="454"/>
      <c r="DR526" s="454"/>
      <c r="DS526" s="454"/>
      <c r="DT526" s="454"/>
      <c r="DU526" s="454"/>
      <c r="DV526" s="454"/>
      <c r="DW526" s="454"/>
      <c r="DX526" s="454"/>
      <c r="DY526" s="454"/>
      <c r="DZ526" s="454"/>
      <c r="EA526" s="454"/>
      <c r="EB526" s="454"/>
      <c r="EC526" s="454"/>
      <c r="ED526" s="454"/>
      <c r="EE526" s="454"/>
      <c r="EF526" s="454"/>
      <c r="EG526" s="454"/>
      <c r="EH526" s="454"/>
      <c r="EI526" s="454"/>
      <c r="EJ526" s="454"/>
      <c r="EK526" s="454"/>
      <c r="EL526" s="454"/>
      <c r="EM526" s="454"/>
      <c r="EN526" s="454"/>
      <c r="EO526" s="454"/>
      <c r="EP526" s="454"/>
      <c r="EQ526" s="454"/>
      <c r="ER526" s="454"/>
      <c r="ES526" s="454"/>
      <c r="ET526" s="454"/>
      <c r="EU526" s="454"/>
      <c r="EV526" s="454"/>
      <c r="EW526" s="454"/>
      <c r="EX526" s="454"/>
      <c r="EY526" s="454"/>
      <c r="EZ526" s="454"/>
      <c r="FA526" s="454"/>
      <c r="FB526" s="454"/>
      <c r="FC526" s="454"/>
      <c r="FD526" s="454"/>
      <c r="FE526" s="454"/>
      <c r="FF526" s="454"/>
      <c r="FG526" s="454"/>
      <c r="FH526" s="454"/>
      <c r="FI526" s="454"/>
      <c r="FJ526" s="454"/>
      <c r="FK526" s="454"/>
      <c r="FL526" s="454"/>
      <c r="FM526" s="454"/>
      <c r="FN526" s="454"/>
      <c r="FO526" s="454"/>
      <c r="FP526" s="454"/>
      <c r="FQ526" s="454"/>
      <c r="FR526" s="454"/>
      <c r="FS526" s="454"/>
      <c r="FT526" s="454"/>
      <c r="FU526" s="454"/>
      <c r="FV526" s="454"/>
      <c r="FW526" s="454"/>
      <c r="FX526" s="454"/>
      <c r="FY526" s="454"/>
      <c r="FZ526" s="454"/>
      <c r="GA526" s="454"/>
      <c r="GB526" s="454"/>
      <c r="GC526" s="454"/>
      <c r="GD526" s="454"/>
      <c r="GE526" s="454"/>
      <c r="GF526" s="454"/>
      <c r="GG526" s="454"/>
      <c r="GH526" s="454"/>
      <c r="GI526" s="454"/>
      <c r="GJ526" s="454"/>
      <c r="GK526" s="454"/>
      <c r="GL526" s="454"/>
      <c r="GM526" s="454"/>
      <c r="GN526" s="454"/>
      <c r="GO526" s="454"/>
      <c r="GP526" s="454"/>
      <c r="GQ526" s="454"/>
      <c r="GR526" s="454"/>
      <c r="GS526" s="454"/>
      <c r="GT526" s="454"/>
      <c r="GU526" s="454"/>
      <c r="GV526" s="454"/>
      <c r="GW526" s="454"/>
      <c r="GX526" s="454"/>
      <c r="GY526" s="454"/>
      <c r="GZ526" s="454"/>
      <c r="HA526" s="454"/>
      <c r="HB526" s="454"/>
      <c r="HC526" s="454"/>
      <c r="HD526" s="454"/>
      <c r="HE526" s="454"/>
      <c r="HF526" s="454"/>
      <c r="HG526" s="454"/>
      <c r="HH526" s="454"/>
      <c r="HI526" s="454"/>
      <c r="HJ526" s="454"/>
      <c r="HK526" s="454"/>
      <c r="HL526" s="454"/>
      <c r="HM526" s="454"/>
      <c r="HN526" s="454"/>
      <c r="HO526" s="454"/>
      <c r="HP526" s="454"/>
      <c r="HQ526" s="454"/>
      <c r="HR526" s="454"/>
      <c r="HS526" s="454"/>
      <c r="HT526" s="454"/>
      <c r="HU526" s="454"/>
      <c r="HV526" s="454"/>
      <c r="HW526" s="454"/>
      <c r="HX526" s="454"/>
      <c r="HY526" s="454"/>
      <c r="HZ526" s="454"/>
      <c r="IA526" s="454"/>
      <c r="IB526" s="454"/>
      <c r="IC526" s="454"/>
      <c r="ID526" s="454"/>
      <c r="IE526" s="454"/>
      <c r="IF526" s="454"/>
      <c r="IG526" s="454"/>
      <c r="IH526" s="454"/>
      <c r="II526" s="454"/>
      <c r="IJ526" s="454"/>
      <c r="IK526" s="454"/>
      <c r="IL526" s="454"/>
      <c r="IM526" s="454"/>
      <c r="IN526" s="454"/>
      <c r="IO526" s="454"/>
      <c r="IP526" s="454"/>
      <c r="IQ526" s="454"/>
      <c r="IR526" s="454"/>
      <c r="IS526" s="454"/>
      <c r="IT526" s="454"/>
      <c r="IU526" s="454"/>
      <c r="IV526" s="454"/>
      <c r="IW526" s="454"/>
    </row>
    <row r="527" customFormat="false" ht="12.75" hidden="false" customHeight="false" outlineLevel="1" collapsed="false">
      <c r="A527" s="419"/>
      <c r="B527" s="461"/>
      <c r="C527" s="461"/>
      <c r="D527" s="461"/>
      <c r="E527" s="461"/>
      <c r="F527" s="461"/>
      <c r="G527" s="461"/>
      <c r="H527" s="461"/>
      <c r="I527" s="461"/>
      <c r="J527" s="461"/>
      <c r="K527" s="461"/>
      <c r="L527" s="461"/>
      <c r="M527" s="461"/>
      <c r="N527" s="461"/>
      <c r="O527" s="461"/>
      <c r="P527" s="461"/>
      <c r="Q527" s="461"/>
      <c r="R527" s="461"/>
      <c r="S527" s="461"/>
      <c r="T527" s="461"/>
      <c r="U527" s="461"/>
      <c r="V527" s="454"/>
      <c r="W527" s="454"/>
      <c r="X527" s="454"/>
      <c r="Y527" s="454"/>
      <c r="Z527" s="454"/>
      <c r="AA527" s="454"/>
      <c r="AB527" s="454"/>
      <c r="AC527" s="454"/>
      <c r="AD527" s="454"/>
      <c r="AE527" s="454"/>
      <c r="AF527" s="454"/>
      <c r="AG527" s="454"/>
      <c r="AH527" s="454"/>
      <c r="AI527" s="454"/>
      <c r="AJ527" s="454"/>
      <c r="AK527" s="454"/>
      <c r="AL527" s="454"/>
      <c r="AM527" s="454"/>
      <c r="AN527" s="454"/>
      <c r="AO527" s="454"/>
      <c r="AP527" s="454"/>
      <c r="AQ527" s="454"/>
      <c r="AR527" s="454"/>
      <c r="AS527" s="454"/>
      <c r="AT527" s="454"/>
      <c r="AU527" s="454"/>
      <c r="AV527" s="454"/>
      <c r="AW527" s="454"/>
      <c r="AX527" s="454"/>
      <c r="AY527" s="454"/>
      <c r="AZ527" s="454"/>
      <c r="BA527" s="454"/>
      <c r="BB527" s="454"/>
      <c r="BC527" s="454"/>
      <c r="BD527" s="454"/>
      <c r="BE527" s="454"/>
      <c r="BF527" s="454"/>
      <c r="BG527" s="454"/>
      <c r="BH527" s="454"/>
      <c r="BI527" s="454"/>
      <c r="BJ527" s="454"/>
      <c r="BK527" s="454"/>
      <c r="BL527" s="454"/>
      <c r="BM527" s="454"/>
      <c r="BN527" s="454"/>
      <c r="BO527" s="454"/>
      <c r="BP527" s="454"/>
      <c r="BQ527" s="454"/>
      <c r="BR527" s="454"/>
      <c r="BS527" s="454"/>
      <c r="BT527" s="454"/>
      <c r="BU527" s="454"/>
      <c r="BV527" s="454"/>
      <c r="BW527" s="454"/>
      <c r="BX527" s="454"/>
      <c r="BY527" s="454"/>
      <c r="BZ527" s="454"/>
      <c r="CA527" s="454"/>
      <c r="CB527" s="454"/>
      <c r="CC527" s="454"/>
      <c r="CD527" s="454"/>
      <c r="CE527" s="454"/>
      <c r="CF527" s="454"/>
      <c r="CG527" s="454"/>
      <c r="CH527" s="454"/>
      <c r="CI527" s="454"/>
      <c r="CJ527" s="454"/>
      <c r="CK527" s="454"/>
      <c r="CL527" s="454"/>
      <c r="CM527" s="454"/>
      <c r="CN527" s="454"/>
      <c r="CO527" s="454"/>
      <c r="CP527" s="454"/>
      <c r="CQ527" s="454"/>
      <c r="CR527" s="454"/>
      <c r="CS527" s="454"/>
      <c r="CT527" s="454"/>
      <c r="CU527" s="454"/>
      <c r="CV527" s="454"/>
      <c r="CW527" s="454"/>
      <c r="CX527" s="454"/>
      <c r="CY527" s="454"/>
      <c r="CZ527" s="454"/>
      <c r="DA527" s="454"/>
      <c r="DB527" s="454"/>
      <c r="DC527" s="454"/>
      <c r="DD527" s="454"/>
      <c r="DE527" s="454"/>
      <c r="DF527" s="454"/>
      <c r="DG527" s="454"/>
      <c r="DH527" s="454"/>
      <c r="DI527" s="454"/>
      <c r="DJ527" s="454"/>
      <c r="DK527" s="454"/>
      <c r="DL527" s="454"/>
      <c r="DM527" s="454"/>
      <c r="DN527" s="454"/>
      <c r="DO527" s="454"/>
      <c r="DP527" s="454"/>
      <c r="DQ527" s="454"/>
      <c r="DR527" s="454"/>
      <c r="DS527" s="454"/>
      <c r="DT527" s="454"/>
      <c r="DU527" s="454"/>
      <c r="DV527" s="454"/>
      <c r="DW527" s="454"/>
      <c r="DX527" s="454"/>
      <c r="DY527" s="454"/>
      <c r="DZ527" s="454"/>
      <c r="EA527" s="454"/>
      <c r="EB527" s="454"/>
      <c r="EC527" s="454"/>
      <c r="ED527" s="454"/>
      <c r="EE527" s="454"/>
      <c r="EF527" s="454"/>
      <c r="EG527" s="454"/>
      <c r="EH527" s="454"/>
      <c r="EI527" s="454"/>
      <c r="EJ527" s="454"/>
      <c r="EK527" s="454"/>
      <c r="EL527" s="454"/>
      <c r="EM527" s="454"/>
      <c r="EN527" s="454"/>
      <c r="EO527" s="454"/>
      <c r="EP527" s="454"/>
      <c r="EQ527" s="454"/>
      <c r="ER527" s="454"/>
      <c r="ES527" s="454"/>
      <c r="ET527" s="454"/>
      <c r="EU527" s="454"/>
      <c r="EV527" s="454"/>
      <c r="EW527" s="454"/>
      <c r="EX527" s="454"/>
      <c r="EY527" s="454"/>
      <c r="EZ527" s="454"/>
      <c r="FA527" s="454"/>
      <c r="FB527" s="454"/>
      <c r="FC527" s="454"/>
      <c r="FD527" s="454"/>
      <c r="FE527" s="454"/>
      <c r="FF527" s="454"/>
      <c r="FG527" s="454"/>
      <c r="FH527" s="454"/>
      <c r="FI527" s="454"/>
      <c r="FJ527" s="454"/>
      <c r="FK527" s="454"/>
      <c r="FL527" s="454"/>
      <c r="FM527" s="454"/>
      <c r="FN527" s="454"/>
      <c r="FO527" s="454"/>
      <c r="FP527" s="454"/>
      <c r="FQ527" s="454"/>
      <c r="FR527" s="454"/>
      <c r="FS527" s="454"/>
      <c r="FT527" s="454"/>
      <c r="FU527" s="454"/>
      <c r="FV527" s="454"/>
      <c r="FW527" s="454"/>
      <c r="FX527" s="454"/>
      <c r="FY527" s="454"/>
      <c r="FZ527" s="454"/>
      <c r="GA527" s="454"/>
      <c r="GB527" s="454"/>
      <c r="GC527" s="454"/>
      <c r="GD527" s="454"/>
      <c r="GE527" s="454"/>
      <c r="GF527" s="454"/>
      <c r="GG527" s="454"/>
      <c r="GH527" s="454"/>
      <c r="GI527" s="454"/>
      <c r="GJ527" s="454"/>
      <c r="GK527" s="454"/>
      <c r="GL527" s="454"/>
      <c r="GM527" s="454"/>
      <c r="GN527" s="454"/>
      <c r="GO527" s="454"/>
      <c r="GP527" s="454"/>
      <c r="GQ527" s="454"/>
      <c r="GR527" s="454"/>
      <c r="GS527" s="454"/>
      <c r="GT527" s="454"/>
      <c r="GU527" s="454"/>
      <c r="GV527" s="454"/>
      <c r="GW527" s="454"/>
      <c r="GX527" s="454"/>
      <c r="GY527" s="454"/>
      <c r="GZ527" s="454"/>
      <c r="HA527" s="454"/>
      <c r="HB527" s="454"/>
      <c r="HC527" s="454"/>
      <c r="HD527" s="454"/>
      <c r="HE527" s="454"/>
      <c r="HF527" s="454"/>
      <c r="HG527" s="454"/>
      <c r="HH527" s="454"/>
      <c r="HI527" s="454"/>
      <c r="HJ527" s="454"/>
      <c r="HK527" s="454"/>
      <c r="HL527" s="454"/>
      <c r="HM527" s="454"/>
      <c r="HN527" s="454"/>
      <c r="HO527" s="454"/>
      <c r="HP527" s="454"/>
      <c r="HQ527" s="454"/>
      <c r="HR527" s="454"/>
      <c r="HS527" s="454"/>
      <c r="HT527" s="454"/>
      <c r="HU527" s="454"/>
      <c r="HV527" s="454"/>
      <c r="HW527" s="454"/>
      <c r="HX527" s="454"/>
      <c r="HY527" s="454"/>
      <c r="HZ527" s="454"/>
      <c r="IA527" s="454"/>
      <c r="IB527" s="454"/>
      <c r="IC527" s="454"/>
      <c r="ID527" s="454"/>
      <c r="IE527" s="454"/>
      <c r="IF527" s="454"/>
      <c r="IG527" s="454"/>
      <c r="IH527" s="454"/>
      <c r="II527" s="454"/>
      <c r="IJ527" s="454"/>
      <c r="IK527" s="454"/>
      <c r="IL527" s="454"/>
      <c r="IM527" s="454"/>
      <c r="IN527" s="454"/>
      <c r="IO527" s="454"/>
      <c r="IP527" s="454"/>
      <c r="IQ527" s="454"/>
      <c r="IR527" s="454"/>
      <c r="IS527" s="454"/>
      <c r="IT527" s="454"/>
      <c r="IU527" s="454"/>
      <c r="IV527" s="454"/>
      <c r="IW527" s="454"/>
    </row>
    <row r="528" customFormat="false" ht="12.75" hidden="false" customHeight="false" outlineLevel="1" collapsed="false">
      <c r="A528" s="142"/>
      <c r="B528" s="142"/>
      <c r="C528" s="142"/>
      <c r="D528" s="142"/>
      <c r="E528" s="142"/>
      <c r="F528" s="142"/>
      <c r="G528" s="142"/>
      <c r="H528" s="142"/>
      <c r="I528" s="142"/>
      <c r="J528" s="142"/>
      <c r="K528" s="142"/>
      <c r="L528" s="142"/>
      <c r="M528" s="142"/>
      <c r="N528" s="142"/>
      <c r="O528" s="142"/>
      <c r="P528" s="142"/>
      <c r="Q528" s="142"/>
      <c r="R528" s="142"/>
      <c r="S528" s="142"/>
      <c r="T528" s="142"/>
      <c r="U528" s="142"/>
    </row>
    <row r="529" customFormat="false" ht="12.75" hidden="false" customHeight="false" outlineLevel="1" collapsed="false">
      <c r="A529" s="142"/>
      <c r="B529" s="142"/>
      <c r="C529" s="142"/>
      <c r="D529" s="142"/>
      <c r="E529" s="142"/>
      <c r="F529" s="142"/>
      <c r="G529" s="142"/>
      <c r="H529" s="142"/>
      <c r="I529" s="142"/>
      <c r="J529" s="142"/>
      <c r="K529" s="142"/>
      <c r="L529" s="142"/>
      <c r="M529" s="142"/>
      <c r="N529" s="142"/>
      <c r="O529" s="142"/>
      <c r="P529" s="142"/>
      <c r="Q529" s="142"/>
      <c r="R529" s="142"/>
      <c r="S529" s="142"/>
      <c r="T529" s="142"/>
      <c r="U529" s="142"/>
    </row>
    <row r="530" customFormat="false" ht="12.75" hidden="false" customHeight="false" outlineLevel="1" collapsed="false">
      <c r="A530" s="142"/>
      <c r="B530" s="142"/>
      <c r="C530" s="142"/>
      <c r="D530" s="142"/>
      <c r="E530" s="142"/>
      <c r="F530" s="142"/>
      <c r="G530" s="142"/>
      <c r="H530" s="142"/>
      <c r="I530" s="142"/>
      <c r="J530" s="142"/>
      <c r="K530" s="142"/>
      <c r="L530" s="142"/>
      <c r="M530" s="142"/>
      <c r="N530" s="142"/>
      <c r="O530" s="142"/>
      <c r="P530" s="142"/>
      <c r="Q530" s="142"/>
      <c r="R530" s="142"/>
      <c r="S530" s="142"/>
      <c r="T530" s="142"/>
      <c r="U530" s="142"/>
    </row>
    <row r="531" customFormat="false" ht="18.75" hidden="false" customHeight="false" outlineLevel="1" collapsed="false">
      <c r="A531" s="438"/>
      <c r="B531" s="142"/>
      <c r="C531" s="142"/>
      <c r="D531" s="142"/>
      <c r="E531" s="142"/>
      <c r="F531" s="142"/>
      <c r="G531" s="142"/>
      <c r="H531" s="142"/>
      <c r="I531" s="142"/>
      <c r="J531" s="142"/>
      <c r="K531" s="142"/>
      <c r="L531" s="142"/>
      <c r="M531" s="142"/>
      <c r="N531" s="142"/>
      <c r="O531" s="142"/>
      <c r="P531" s="142"/>
      <c r="Q531" s="142"/>
      <c r="R531" s="142"/>
      <c r="S531" s="142"/>
      <c r="T531" s="142"/>
      <c r="U531" s="142"/>
    </row>
    <row r="532" customFormat="false" ht="12.75" hidden="false" customHeight="false" outlineLevel="1" collapsed="false">
      <c r="A532" s="376"/>
      <c r="B532" s="142"/>
      <c r="C532" s="142"/>
      <c r="D532" s="142"/>
      <c r="E532" s="142"/>
      <c r="F532" s="142"/>
      <c r="G532" s="142"/>
      <c r="H532" s="142"/>
      <c r="I532" s="142"/>
      <c r="J532" s="142"/>
      <c r="K532" s="142"/>
      <c r="L532" s="142"/>
      <c r="M532" s="142"/>
      <c r="N532" s="142"/>
      <c r="O532" s="142"/>
      <c r="P532" s="142"/>
      <c r="Q532" s="142"/>
      <c r="R532" s="142"/>
      <c r="S532" s="142"/>
      <c r="T532" s="142"/>
      <c r="U532" s="142"/>
    </row>
    <row r="533" customFormat="false" ht="12.75" hidden="false" customHeight="false" outlineLevel="1" collapsed="false">
      <c r="A533" s="467"/>
      <c r="B533" s="468"/>
      <c r="C533" s="468"/>
      <c r="D533" s="468"/>
      <c r="E533" s="468"/>
      <c r="F533" s="468"/>
      <c r="G533" s="468"/>
      <c r="H533" s="468"/>
      <c r="I533" s="468"/>
      <c r="J533" s="468"/>
      <c r="K533" s="468"/>
      <c r="L533" s="468"/>
      <c r="M533" s="142"/>
      <c r="N533" s="142"/>
      <c r="O533" s="142"/>
      <c r="P533" s="142"/>
      <c r="Q533" s="142"/>
      <c r="R533" s="142"/>
      <c r="S533" s="142"/>
      <c r="T533" s="142"/>
      <c r="U533" s="142"/>
    </row>
    <row r="534" customFormat="false" ht="12.75" hidden="false" customHeight="false" outlineLevel="1" collapsed="false">
      <c r="A534" s="142"/>
      <c r="B534" s="142"/>
      <c r="C534" s="142"/>
      <c r="D534" s="142"/>
      <c r="E534" s="142"/>
      <c r="F534" s="142"/>
      <c r="G534" s="142"/>
      <c r="H534" s="142"/>
      <c r="I534" s="142"/>
      <c r="J534" s="142"/>
      <c r="K534" s="142"/>
      <c r="L534" s="142"/>
      <c r="M534" s="142"/>
      <c r="N534" s="142"/>
      <c r="O534" s="142"/>
      <c r="P534" s="142"/>
      <c r="Q534" s="142"/>
      <c r="R534" s="142"/>
      <c r="S534" s="142"/>
      <c r="T534" s="142"/>
      <c r="U534" s="142"/>
    </row>
    <row r="535" customFormat="false" ht="12.75" hidden="false" customHeight="false" outlineLevel="1" collapsed="false">
      <c r="A535" s="227"/>
      <c r="B535" s="226"/>
      <c r="C535" s="226"/>
      <c r="D535" s="226"/>
      <c r="E535" s="226"/>
      <c r="F535" s="226"/>
      <c r="G535" s="226"/>
      <c r="H535" s="226"/>
      <c r="I535" s="226"/>
      <c r="J535" s="226"/>
      <c r="K535" s="226"/>
      <c r="L535" s="226"/>
      <c r="M535" s="142"/>
      <c r="N535" s="142"/>
      <c r="O535" s="142"/>
      <c r="P535" s="142"/>
      <c r="Q535" s="142"/>
      <c r="R535" s="142"/>
      <c r="S535" s="142"/>
      <c r="T535" s="142"/>
      <c r="U535" s="142"/>
    </row>
    <row r="536" customFormat="false" ht="12.75" hidden="true" customHeight="false" outlineLevel="2" collapsed="false">
      <c r="A536" s="376"/>
      <c r="B536" s="142"/>
      <c r="C536" s="142"/>
      <c r="D536" s="142"/>
      <c r="E536" s="142"/>
      <c r="F536" s="142"/>
      <c r="G536" s="142"/>
      <c r="H536" s="142"/>
      <c r="I536" s="142"/>
      <c r="J536" s="142"/>
      <c r="K536" s="142"/>
      <c r="L536" s="142"/>
      <c r="M536" s="142"/>
      <c r="N536" s="142"/>
      <c r="O536" s="142"/>
      <c r="P536" s="142"/>
      <c r="Q536" s="142"/>
      <c r="R536" s="142"/>
      <c r="S536" s="142"/>
      <c r="T536" s="142"/>
      <c r="U536" s="142"/>
    </row>
    <row r="537" customFormat="false" ht="12.75" hidden="true" customHeight="false" outlineLevel="2" collapsed="false">
      <c r="A537" s="188"/>
      <c r="B537" s="439"/>
      <c r="C537" s="439"/>
      <c r="D537" s="439"/>
      <c r="E537" s="439"/>
      <c r="F537" s="439"/>
      <c r="G537" s="439"/>
      <c r="H537" s="439"/>
      <c r="I537" s="439"/>
      <c r="J537" s="439"/>
      <c r="K537" s="439"/>
      <c r="L537" s="439"/>
      <c r="M537" s="142"/>
      <c r="N537" s="142"/>
      <c r="O537" s="142"/>
      <c r="P537" s="142"/>
      <c r="Q537" s="142"/>
      <c r="R537" s="142"/>
      <c r="S537" s="142"/>
      <c r="T537" s="142"/>
      <c r="U537" s="142"/>
    </row>
    <row r="538" customFormat="false" ht="12.75" hidden="true" customHeight="false" outlineLevel="2" collapsed="false">
      <c r="A538" s="188"/>
      <c r="B538" s="439"/>
      <c r="C538" s="439"/>
      <c r="D538" s="439"/>
      <c r="E538" s="439"/>
      <c r="F538" s="439"/>
      <c r="G538" s="439"/>
      <c r="H538" s="439"/>
      <c r="I538" s="439"/>
      <c r="J538" s="439"/>
      <c r="K538" s="439"/>
      <c r="L538" s="439"/>
      <c r="M538" s="142"/>
      <c r="N538" s="142"/>
      <c r="O538" s="142"/>
      <c r="P538" s="142"/>
      <c r="Q538" s="142"/>
      <c r="R538" s="142"/>
      <c r="S538" s="142"/>
      <c r="T538" s="142"/>
      <c r="U538" s="142"/>
    </row>
    <row r="539" customFormat="false" ht="12.75" hidden="true" customHeight="false" outlineLevel="2" collapsed="false">
      <c r="A539" s="469"/>
      <c r="B539" s="439"/>
      <c r="C539" s="439"/>
      <c r="D539" s="439"/>
      <c r="E539" s="439"/>
      <c r="F539" s="439"/>
      <c r="G539" s="439"/>
      <c r="H539" s="439"/>
      <c r="I539" s="439"/>
      <c r="J539" s="439"/>
      <c r="K539" s="439"/>
      <c r="L539" s="439"/>
      <c r="M539" s="142"/>
      <c r="N539" s="142"/>
      <c r="O539" s="142"/>
      <c r="P539" s="142"/>
      <c r="Q539" s="142"/>
      <c r="R539" s="142"/>
      <c r="S539" s="142"/>
      <c r="T539" s="142"/>
      <c r="U539" s="142"/>
    </row>
    <row r="540" customFormat="false" ht="12.75" hidden="true" customHeight="false" outlineLevel="2" collapsed="false">
      <c r="A540" s="188"/>
      <c r="B540" s="439"/>
      <c r="C540" s="439"/>
      <c r="D540" s="439"/>
      <c r="E540" s="439"/>
      <c r="F540" s="439"/>
      <c r="G540" s="439"/>
      <c r="H540" s="439"/>
      <c r="I540" s="439"/>
      <c r="J540" s="439"/>
      <c r="K540" s="439"/>
      <c r="L540" s="439"/>
      <c r="M540" s="142"/>
      <c r="N540" s="142"/>
      <c r="O540" s="142"/>
      <c r="P540" s="142"/>
      <c r="Q540" s="142"/>
      <c r="R540" s="142"/>
      <c r="S540" s="142"/>
      <c r="T540" s="142"/>
      <c r="U540" s="142"/>
    </row>
    <row r="541" customFormat="false" ht="12.75" hidden="true" customHeight="false" outlineLevel="2" collapsed="false">
      <c r="A541" s="142"/>
      <c r="B541" s="439"/>
      <c r="C541" s="439"/>
      <c r="D541" s="439"/>
      <c r="E541" s="439"/>
      <c r="F541" s="439"/>
      <c r="G541" s="439"/>
      <c r="H541" s="439"/>
      <c r="I541" s="439"/>
      <c r="J541" s="439"/>
      <c r="K541" s="439"/>
      <c r="L541" s="439"/>
      <c r="M541" s="142"/>
      <c r="N541" s="142"/>
      <c r="O541" s="142"/>
      <c r="P541" s="142"/>
      <c r="Q541" s="142"/>
      <c r="R541" s="142"/>
      <c r="S541" s="142"/>
      <c r="T541" s="142"/>
      <c r="U541" s="142"/>
    </row>
    <row r="542" customFormat="false" ht="12.75" hidden="true" customHeight="false" outlineLevel="2" collapsed="false">
      <c r="A542" s="376"/>
      <c r="B542" s="439"/>
      <c r="C542" s="439"/>
      <c r="D542" s="439"/>
      <c r="E542" s="439"/>
      <c r="F542" s="439"/>
      <c r="G542" s="439"/>
      <c r="H542" s="439"/>
      <c r="I542" s="439"/>
      <c r="J542" s="439"/>
      <c r="K542" s="439"/>
      <c r="L542" s="439"/>
      <c r="M542" s="142"/>
      <c r="N542" s="142"/>
      <c r="O542" s="142"/>
      <c r="P542" s="142"/>
      <c r="Q542" s="142"/>
      <c r="R542" s="142"/>
      <c r="S542" s="142"/>
      <c r="T542" s="142"/>
      <c r="U542" s="142"/>
    </row>
    <row r="543" customFormat="false" ht="12.75" hidden="true" customHeight="false" outlineLevel="2" collapsed="false">
      <c r="A543" s="188"/>
      <c r="B543" s="439"/>
      <c r="C543" s="439"/>
      <c r="D543" s="439"/>
      <c r="E543" s="439"/>
      <c r="F543" s="439"/>
      <c r="G543" s="439"/>
      <c r="H543" s="439"/>
      <c r="I543" s="439"/>
      <c r="J543" s="439"/>
      <c r="K543" s="439"/>
      <c r="L543" s="439"/>
      <c r="M543" s="142"/>
      <c r="N543" s="142"/>
      <c r="O543" s="142"/>
      <c r="P543" s="142"/>
      <c r="Q543" s="142"/>
      <c r="R543" s="142"/>
      <c r="S543" s="142"/>
      <c r="T543" s="142"/>
      <c r="U543" s="142"/>
    </row>
    <row r="544" customFormat="false" ht="12.75" hidden="true" customHeight="false" outlineLevel="2" collapsed="false">
      <c r="A544" s="188"/>
      <c r="B544" s="439"/>
      <c r="C544" s="439"/>
      <c r="D544" s="439"/>
      <c r="E544" s="439"/>
      <c r="F544" s="439"/>
      <c r="G544" s="439"/>
      <c r="H544" s="439"/>
      <c r="I544" s="439"/>
      <c r="J544" s="439"/>
      <c r="K544" s="439"/>
      <c r="L544" s="439"/>
      <c r="M544" s="142"/>
      <c r="N544" s="142"/>
      <c r="O544" s="142"/>
      <c r="P544" s="142"/>
      <c r="Q544" s="142"/>
      <c r="R544" s="142"/>
      <c r="S544" s="142"/>
      <c r="T544" s="142"/>
      <c r="U544" s="142"/>
    </row>
    <row r="545" customFormat="false" ht="12.75" hidden="true" customHeight="false" outlineLevel="2" collapsed="false">
      <c r="A545" s="188"/>
      <c r="B545" s="439"/>
      <c r="C545" s="439"/>
      <c r="D545" s="439"/>
      <c r="E545" s="439"/>
      <c r="F545" s="439"/>
      <c r="G545" s="439"/>
      <c r="H545" s="439"/>
      <c r="I545" s="439"/>
      <c r="J545" s="439"/>
      <c r="K545" s="439"/>
      <c r="L545" s="439"/>
      <c r="M545" s="142"/>
      <c r="N545" s="142"/>
      <c r="O545" s="142"/>
      <c r="P545" s="142"/>
      <c r="Q545" s="142"/>
      <c r="R545" s="142"/>
      <c r="S545" s="142"/>
      <c r="T545" s="142"/>
      <c r="U545" s="142"/>
    </row>
    <row r="546" customFormat="false" ht="12.75" hidden="true" customHeight="false" outlineLevel="2" collapsed="false">
      <c r="A546" s="188"/>
      <c r="B546" s="439"/>
      <c r="C546" s="439"/>
      <c r="D546" s="439"/>
      <c r="E546" s="439"/>
      <c r="F546" s="439"/>
      <c r="G546" s="439"/>
      <c r="H546" s="439"/>
      <c r="I546" s="439"/>
      <c r="J546" s="439"/>
      <c r="K546" s="439"/>
      <c r="L546" s="439"/>
      <c r="M546" s="142"/>
      <c r="N546" s="142"/>
      <c r="O546" s="142"/>
      <c r="P546" s="142"/>
      <c r="Q546" s="142"/>
      <c r="R546" s="142"/>
      <c r="S546" s="142"/>
      <c r="T546" s="142"/>
      <c r="U546" s="142"/>
    </row>
    <row r="547" customFormat="false" ht="12.75" hidden="true" customHeight="false" outlineLevel="2" collapsed="false">
      <c r="A547" s="188"/>
      <c r="B547" s="439"/>
      <c r="C547" s="439"/>
      <c r="D547" s="439"/>
      <c r="E547" s="439"/>
      <c r="F547" s="439"/>
      <c r="G547" s="439"/>
      <c r="H547" s="439"/>
      <c r="I547" s="439"/>
      <c r="J547" s="439"/>
      <c r="K547" s="439"/>
      <c r="L547" s="439"/>
      <c r="M547" s="142"/>
      <c r="N547" s="142"/>
      <c r="O547" s="142"/>
      <c r="P547" s="142"/>
      <c r="Q547" s="142"/>
      <c r="R547" s="142"/>
      <c r="S547" s="142"/>
      <c r="T547" s="142"/>
      <c r="U547" s="142"/>
    </row>
    <row r="548" customFormat="false" ht="12.75" hidden="true" customHeight="false" outlineLevel="2" collapsed="false">
      <c r="A548" s="188"/>
      <c r="B548" s="439"/>
      <c r="C548" s="439"/>
      <c r="D548" s="439"/>
      <c r="E548" s="439"/>
      <c r="F548" s="439"/>
      <c r="G548" s="439"/>
      <c r="H548" s="439"/>
      <c r="I548" s="439"/>
      <c r="J548" s="439"/>
      <c r="K548" s="439"/>
      <c r="L548" s="439"/>
      <c r="M548" s="142"/>
      <c r="N548" s="142"/>
      <c r="O548" s="142"/>
      <c r="P548" s="142"/>
      <c r="Q548" s="142"/>
      <c r="R548" s="142"/>
      <c r="S548" s="142"/>
      <c r="T548" s="142"/>
      <c r="U548" s="142"/>
    </row>
    <row r="549" customFormat="false" ht="12.75" hidden="true" customHeight="false" outlineLevel="2" collapsed="false">
      <c r="A549" s="188"/>
      <c r="B549" s="439"/>
      <c r="C549" s="439"/>
      <c r="D549" s="439"/>
      <c r="E549" s="439"/>
      <c r="F549" s="439"/>
      <c r="G549" s="439"/>
      <c r="H549" s="439"/>
      <c r="I549" s="439"/>
      <c r="J549" s="439"/>
      <c r="K549" s="439"/>
      <c r="L549" s="439"/>
      <c r="M549" s="142"/>
      <c r="N549" s="142"/>
      <c r="O549" s="142"/>
      <c r="P549" s="142"/>
      <c r="Q549" s="142"/>
      <c r="R549" s="142"/>
      <c r="S549" s="142"/>
      <c r="T549" s="142"/>
      <c r="U549" s="142"/>
    </row>
    <row r="550" customFormat="false" ht="12.75" hidden="true" customHeight="false" outlineLevel="2" collapsed="false">
      <c r="A550" s="188"/>
      <c r="B550" s="439"/>
      <c r="C550" s="439"/>
      <c r="D550" s="439"/>
      <c r="E550" s="439"/>
      <c r="F550" s="439"/>
      <c r="G550" s="439"/>
      <c r="H550" s="439"/>
      <c r="I550" s="439"/>
      <c r="J550" s="439"/>
      <c r="K550" s="439"/>
      <c r="L550" s="439"/>
      <c r="M550" s="142"/>
      <c r="N550" s="142"/>
      <c r="O550" s="142"/>
      <c r="P550" s="142"/>
      <c r="Q550" s="142"/>
      <c r="R550" s="142"/>
      <c r="S550" s="142"/>
      <c r="T550" s="142"/>
      <c r="U550" s="142"/>
    </row>
    <row r="551" customFormat="false" ht="12.75" hidden="true" customHeight="false" outlineLevel="2" collapsed="false">
      <c r="A551" s="188"/>
      <c r="B551" s="439"/>
      <c r="C551" s="439"/>
      <c r="D551" s="439"/>
      <c r="E551" s="439"/>
      <c r="F551" s="439"/>
      <c r="G551" s="439"/>
      <c r="H551" s="439"/>
      <c r="I551" s="439"/>
      <c r="J551" s="439"/>
      <c r="K551" s="439"/>
      <c r="L551" s="439"/>
      <c r="M551" s="142"/>
      <c r="N551" s="142"/>
      <c r="O551" s="142"/>
      <c r="P551" s="142"/>
      <c r="Q551" s="142"/>
      <c r="R551" s="142"/>
      <c r="S551" s="142"/>
      <c r="T551" s="142"/>
      <c r="U551" s="142"/>
    </row>
    <row r="552" customFormat="false" ht="12.75" hidden="true" customHeight="false" outlineLevel="2" collapsed="false">
      <c r="A552" s="188"/>
      <c r="B552" s="439"/>
      <c r="C552" s="439"/>
      <c r="D552" s="439"/>
      <c r="E552" s="439"/>
      <c r="F552" s="439"/>
      <c r="G552" s="439"/>
      <c r="H552" s="439"/>
      <c r="I552" s="439"/>
      <c r="J552" s="439"/>
      <c r="K552" s="439"/>
      <c r="L552" s="439"/>
      <c r="M552" s="142"/>
      <c r="N552" s="142"/>
      <c r="O552" s="142"/>
      <c r="P552" s="142"/>
      <c r="Q552" s="142"/>
      <c r="R552" s="142"/>
      <c r="S552" s="142"/>
      <c r="T552" s="142"/>
      <c r="U552" s="142"/>
    </row>
    <row r="553" customFormat="false" ht="12.75" hidden="true" customHeight="false" outlineLevel="2" collapsed="false">
      <c r="A553" s="142"/>
      <c r="B553" s="439"/>
      <c r="C553" s="439"/>
      <c r="D553" s="439"/>
      <c r="E553" s="439"/>
      <c r="F553" s="439"/>
      <c r="G553" s="439"/>
      <c r="H553" s="439"/>
      <c r="I553" s="439"/>
      <c r="J553" s="439"/>
      <c r="K553" s="439"/>
      <c r="L553" s="439"/>
      <c r="M553" s="142"/>
      <c r="N553" s="142"/>
      <c r="O553" s="142"/>
      <c r="P553" s="142"/>
      <c r="Q553" s="142"/>
      <c r="R553" s="142"/>
      <c r="S553" s="142"/>
      <c r="T553" s="142"/>
      <c r="U553" s="142"/>
    </row>
    <row r="554" customFormat="false" ht="12.75" hidden="true" customHeight="false" outlineLevel="2" collapsed="false">
      <c r="A554" s="142"/>
      <c r="B554" s="439"/>
      <c r="C554" s="439"/>
      <c r="D554" s="439"/>
      <c r="E554" s="439"/>
      <c r="F554" s="439"/>
      <c r="G554" s="439"/>
      <c r="H554" s="439"/>
      <c r="I554" s="439"/>
      <c r="J554" s="439"/>
      <c r="K554" s="439"/>
      <c r="L554" s="439"/>
      <c r="M554" s="142"/>
      <c r="N554" s="142"/>
      <c r="O554" s="142"/>
      <c r="P554" s="142"/>
      <c r="Q554" s="142"/>
      <c r="R554" s="142"/>
      <c r="S554" s="142"/>
      <c r="T554" s="142"/>
      <c r="U554" s="142"/>
    </row>
    <row r="555" customFormat="false" ht="12.75" hidden="true" customHeight="false" outlineLevel="2" collapsed="false">
      <c r="A555" s="142"/>
      <c r="B555" s="439"/>
      <c r="C555" s="439"/>
      <c r="D555" s="439"/>
      <c r="E555" s="439"/>
      <c r="F555" s="439"/>
      <c r="G555" s="439"/>
      <c r="H555" s="439"/>
      <c r="I555" s="439"/>
      <c r="J555" s="439"/>
      <c r="K555" s="439"/>
      <c r="L555" s="439"/>
      <c r="M555" s="142"/>
      <c r="N555" s="142"/>
      <c r="O555" s="142"/>
      <c r="P555" s="142"/>
      <c r="Q555" s="142"/>
      <c r="R555" s="142"/>
      <c r="S555" s="142"/>
      <c r="T555" s="142"/>
      <c r="U555" s="142"/>
    </row>
    <row r="556" customFormat="false" ht="12.75" hidden="true" customHeight="false" outlineLevel="2" collapsed="false">
      <c r="A556" s="188"/>
      <c r="B556" s="439"/>
      <c r="C556" s="439"/>
      <c r="D556" s="439"/>
      <c r="E556" s="439"/>
      <c r="F556" s="439"/>
      <c r="G556" s="439"/>
      <c r="H556" s="439"/>
      <c r="I556" s="439"/>
      <c r="J556" s="439"/>
      <c r="K556" s="439"/>
      <c r="L556" s="439"/>
      <c r="M556" s="142"/>
      <c r="N556" s="142"/>
      <c r="O556" s="142"/>
      <c r="P556" s="142"/>
      <c r="Q556" s="142"/>
      <c r="R556" s="142"/>
      <c r="S556" s="142"/>
      <c r="T556" s="142"/>
      <c r="U556" s="142"/>
    </row>
    <row r="557" customFormat="false" ht="12.75" hidden="true" customHeight="false" outlineLevel="2" collapsed="false">
      <c r="A557" s="142"/>
      <c r="B557" s="439"/>
      <c r="C557" s="439"/>
      <c r="D557" s="439"/>
      <c r="E557" s="439"/>
      <c r="F557" s="439"/>
      <c r="G557" s="439"/>
      <c r="H557" s="439"/>
      <c r="I557" s="439"/>
      <c r="J557" s="439"/>
      <c r="K557" s="439"/>
      <c r="L557" s="439"/>
      <c r="M557" s="142"/>
      <c r="N557" s="142"/>
      <c r="O557" s="142"/>
      <c r="P557" s="142"/>
      <c r="Q557" s="142"/>
      <c r="R557" s="142"/>
      <c r="S557" s="142"/>
      <c r="T557" s="142"/>
      <c r="U557" s="142"/>
    </row>
    <row r="558" customFormat="false" ht="12.75" hidden="true" customHeight="false" outlineLevel="2" collapsed="false">
      <c r="A558" s="142"/>
      <c r="B558" s="439"/>
      <c r="C558" s="439"/>
      <c r="D558" s="439"/>
      <c r="E558" s="439"/>
      <c r="F558" s="439"/>
      <c r="G558" s="439"/>
      <c r="H558" s="439"/>
      <c r="I558" s="439"/>
      <c r="J558" s="439"/>
      <c r="K558" s="439"/>
      <c r="L558" s="439"/>
      <c r="M558" s="142"/>
      <c r="N558" s="142"/>
      <c r="O558" s="142"/>
      <c r="P558" s="142"/>
      <c r="Q558" s="142"/>
      <c r="R558" s="142"/>
      <c r="S558" s="142"/>
      <c r="T558" s="142"/>
      <c r="U558" s="142"/>
    </row>
    <row r="559" customFormat="false" ht="12.75" hidden="true" customHeight="false" outlineLevel="2" collapsed="false">
      <c r="A559" s="376"/>
      <c r="B559" s="439"/>
      <c r="C559" s="439"/>
      <c r="D559" s="439"/>
      <c r="E559" s="439"/>
      <c r="F559" s="439"/>
      <c r="G559" s="439"/>
      <c r="H559" s="439"/>
      <c r="I559" s="439"/>
      <c r="J559" s="439"/>
      <c r="K559" s="439"/>
      <c r="L559" s="439"/>
      <c r="M559" s="142"/>
      <c r="N559" s="142"/>
      <c r="O559" s="142"/>
      <c r="P559" s="142"/>
      <c r="Q559" s="142"/>
      <c r="R559" s="142"/>
      <c r="S559" s="142"/>
      <c r="T559" s="142"/>
      <c r="U559" s="142"/>
    </row>
    <row r="560" customFormat="false" ht="12.75" hidden="true" customHeight="false" outlineLevel="2" collapsed="false">
      <c r="A560" s="188"/>
      <c r="B560" s="439"/>
      <c r="C560" s="439"/>
      <c r="D560" s="439"/>
      <c r="E560" s="439"/>
      <c r="F560" s="439"/>
      <c r="G560" s="439"/>
      <c r="H560" s="439"/>
      <c r="I560" s="439"/>
      <c r="J560" s="439"/>
      <c r="K560" s="439"/>
      <c r="L560" s="439"/>
      <c r="M560" s="142"/>
      <c r="N560" s="142"/>
      <c r="O560" s="142"/>
      <c r="P560" s="142"/>
      <c r="Q560" s="142"/>
      <c r="R560" s="142"/>
      <c r="S560" s="142"/>
      <c r="T560" s="142"/>
      <c r="U560" s="142"/>
    </row>
    <row r="561" customFormat="false" ht="12.75" hidden="false" customHeight="false" outlineLevel="1" collapsed="true">
      <c r="A561" s="376"/>
      <c r="B561" s="439"/>
      <c r="C561" s="439"/>
      <c r="D561" s="439"/>
      <c r="E561" s="439"/>
      <c r="F561" s="439"/>
      <c r="G561" s="439"/>
      <c r="H561" s="439"/>
      <c r="I561" s="439"/>
      <c r="J561" s="439"/>
      <c r="K561" s="439"/>
      <c r="L561" s="439"/>
      <c r="M561" s="142"/>
      <c r="N561" s="142"/>
      <c r="O561" s="142"/>
      <c r="P561" s="142"/>
      <c r="Q561" s="142"/>
      <c r="R561" s="142"/>
      <c r="S561" s="142"/>
      <c r="T561" s="142"/>
      <c r="U561" s="142"/>
    </row>
    <row r="562" customFormat="false" ht="12.75" hidden="false" customHeight="false" outlineLevel="1" collapsed="false">
      <c r="A562" s="376"/>
      <c r="B562" s="439"/>
      <c r="C562" s="439"/>
      <c r="D562" s="439"/>
      <c r="E562" s="439"/>
      <c r="F562" s="439"/>
      <c r="G562" s="439"/>
      <c r="H562" s="439"/>
      <c r="I562" s="439"/>
      <c r="J562" s="439"/>
      <c r="K562" s="439"/>
      <c r="L562" s="439"/>
      <c r="M562" s="142"/>
      <c r="N562" s="142"/>
      <c r="O562" s="142"/>
      <c r="P562" s="142"/>
      <c r="Q562" s="142"/>
      <c r="R562" s="142"/>
      <c r="S562" s="142"/>
      <c r="T562" s="142"/>
      <c r="U562" s="142"/>
    </row>
    <row r="563" customFormat="false" ht="12.75" hidden="false" customHeight="false" outlineLevel="1" collapsed="false">
      <c r="A563" s="376"/>
      <c r="B563" s="439"/>
      <c r="C563" s="439"/>
      <c r="D563" s="439"/>
      <c r="E563" s="439"/>
      <c r="F563" s="439"/>
      <c r="G563" s="439"/>
      <c r="H563" s="439"/>
      <c r="I563" s="439"/>
      <c r="J563" s="439"/>
      <c r="K563" s="439"/>
      <c r="L563" s="439"/>
      <c r="M563" s="142"/>
      <c r="N563" s="142"/>
      <c r="O563" s="142"/>
      <c r="P563" s="142"/>
      <c r="Q563" s="142"/>
      <c r="R563" s="142"/>
      <c r="S563" s="142"/>
      <c r="T563" s="142"/>
      <c r="U563" s="142"/>
    </row>
    <row r="564" customFormat="false" ht="12.75" hidden="false" customHeight="false" outlineLevel="1" collapsed="false">
      <c r="A564" s="142"/>
      <c r="B564" s="439"/>
      <c r="C564" s="439"/>
      <c r="D564" s="439"/>
      <c r="E564" s="439"/>
      <c r="F564" s="439"/>
      <c r="G564" s="439"/>
      <c r="H564" s="439"/>
      <c r="I564" s="439"/>
      <c r="J564" s="439"/>
      <c r="K564" s="439"/>
      <c r="L564" s="439"/>
      <c r="M564" s="142"/>
      <c r="N564" s="142"/>
      <c r="O564" s="142"/>
      <c r="P564" s="142"/>
      <c r="Q564" s="142"/>
      <c r="R564" s="142"/>
      <c r="S564" s="142"/>
      <c r="T564" s="142"/>
      <c r="U564" s="142"/>
    </row>
    <row r="565" customFormat="false" ht="12.75" hidden="false" customHeight="false" outlineLevel="1" collapsed="false">
      <c r="A565" s="142"/>
      <c r="B565" s="439"/>
      <c r="C565" s="439"/>
      <c r="D565" s="439"/>
      <c r="E565" s="439"/>
      <c r="F565" s="439"/>
      <c r="G565" s="439"/>
      <c r="H565" s="439"/>
      <c r="I565" s="439"/>
      <c r="J565" s="439"/>
      <c r="K565" s="439"/>
      <c r="L565" s="439"/>
      <c r="M565" s="142"/>
      <c r="N565" s="142"/>
      <c r="O565" s="142"/>
      <c r="P565" s="142"/>
      <c r="Q565" s="142"/>
      <c r="R565" s="142"/>
      <c r="S565" s="142"/>
      <c r="T565" s="142"/>
      <c r="U565" s="142"/>
    </row>
    <row r="566" customFormat="false" ht="12.75" hidden="false" customHeight="false" outlineLevel="1" collapsed="false">
      <c r="A566" s="376"/>
      <c r="B566" s="439"/>
      <c r="C566" s="439"/>
      <c r="D566" s="439"/>
      <c r="E566" s="439"/>
      <c r="F566" s="439"/>
      <c r="G566" s="439"/>
      <c r="H566" s="439"/>
      <c r="I566" s="439"/>
      <c r="J566" s="439"/>
      <c r="K566" s="439"/>
      <c r="L566" s="439"/>
      <c r="M566" s="142"/>
      <c r="N566" s="142"/>
      <c r="O566" s="142"/>
      <c r="P566" s="142"/>
      <c r="Q566" s="142"/>
      <c r="R566" s="142"/>
      <c r="S566" s="142"/>
      <c r="T566" s="142"/>
      <c r="U566" s="142"/>
    </row>
    <row r="567" customFormat="false" ht="12.75" hidden="false" customHeight="false" outlineLevel="1" collapsed="false">
      <c r="A567" s="376"/>
      <c r="B567" s="439"/>
      <c r="C567" s="439"/>
      <c r="D567" s="439"/>
      <c r="E567" s="439"/>
      <c r="F567" s="439"/>
      <c r="G567" s="439"/>
      <c r="H567" s="439"/>
      <c r="I567" s="439"/>
      <c r="J567" s="439"/>
      <c r="K567" s="439"/>
      <c r="L567" s="439"/>
      <c r="M567" s="142"/>
      <c r="N567" s="142"/>
      <c r="O567" s="142"/>
      <c r="P567" s="142"/>
      <c r="Q567" s="142"/>
      <c r="R567" s="142"/>
      <c r="S567" s="142"/>
      <c r="T567" s="142"/>
      <c r="U567" s="142"/>
    </row>
    <row r="568" customFormat="false" ht="12.75" hidden="false" customHeight="false" outlineLevel="1" collapsed="false">
      <c r="A568" s="376"/>
      <c r="B568" s="439"/>
      <c r="C568" s="439"/>
      <c r="D568" s="439"/>
      <c r="E568" s="439"/>
      <c r="F568" s="439"/>
      <c r="G568" s="439"/>
      <c r="H568" s="439"/>
      <c r="I568" s="439"/>
      <c r="J568" s="439"/>
      <c r="K568" s="439"/>
      <c r="L568" s="439"/>
      <c r="M568" s="142"/>
      <c r="N568" s="142"/>
      <c r="O568" s="142"/>
      <c r="P568" s="142"/>
      <c r="Q568" s="142"/>
      <c r="R568" s="142"/>
      <c r="S568" s="142"/>
      <c r="T568" s="142"/>
      <c r="U568" s="142"/>
    </row>
    <row r="569" customFormat="false" ht="12.75" hidden="false" customHeight="false" outlineLevel="1" collapsed="false">
      <c r="A569" s="376"/>
      <c r="B569" s="439"/>
      <c r="C569" s="439"/>
      <c r="D569" s="439"/>
      <c r="E569" s="439"/>
      <c r="F569" s="439"/>
      <c r="G569" s="439"/>
      <c r="H569" s="439"/>
      <c r="I569" s="439"/>
      <c r="J569" s="439"/>
      <c r="K569" s="439"/>
      <c r="L569" s="439"/>
      <c r="M569" s="142"/>
      <c r="N569" s="142"/>
      <c r="O569" s="142"/>
      <c r="P569" s="142"/>
      <c r="Q569" s="142"/>
      <c r="R569" s="142"/>
      <c r="S569" s="142"/>
      <c r="T569" s="142"/>
      <c r="U569" s="142"/>
    </row>
    <row r="570" customFormat="false" ht="12.75" hidden="false" customHeight="false" outlineLevel="0" collapsed="false">
      <c r="A570" s="142"/>
      <c r="B570" s="142"/>
      <c r="C570" s="142"/>
      <c r="D570" s="439"/>
      <c r="E570" s="439"/>
      <c r="F570" s="439"/>
      <c r="G570" s="439"/>
      <c r="H570" s="439"/>
      <c r="I570" s="439"/>
      <c r="J570" s="439"/>
      <c r="K570" s="439"/>
      <c r="L570" s="439"/>
      <c r="M570" s="142"/>
      <c r="N570" s="142"/>
      <c r="O570" s="142"/>
      <c r="P570" s="142"/>
      <c r="Q570" s="142"/>
      <c r="R570" s="142"/>
      <c r="S570" s="142"/>
      <c r="T570" s="142"/>
      <c r="U570" s="142"/>
    </row>
    <row r="571" customFormat="false" ht="12.75" hidden="false" customHeight="false" outlineLevel="0" collapsed="false">
      <c r="A571" s="142"/>
      <c r="B571" s="142"/>
      <c r="C571" s="142"/>
      <c r="D571" s="439"/>
      <c r="E571" s="439"/>
      <c r="F571" s="439"/>
      <c r="G571" s="439"/>
      <c r="H571" s="439"/>
      <c r="I571" s="439"/>
      <c r="J571" s="439"/>
      <c r="K571" s="439"/>
      <c r="L571" s="439"/>
      <c r="M571" s="142"/>
      <c r="N571" s="142"/>
      <c r="O571" s="142"/>
      <c r="P571" s="142"/>
      <c r="Q571" s="142"/>
      <c r="R571" s="142"/>
      <c r="S571" s="142"/>
      <c r="T571" s="142"/>
      <c r="U571" s="142"/>
    </row>
    <row r="572" customFormat="false" ht="12.75" hidden="false" customHeight="false" outlineLevel="0" collapsed="false">
      <c r="A572" s="142"/>
      <c r="B572" s="142"/>
      <c r="C572" s="142"/>
      <c r="D572" s="439"/>
      <c r="E572" s="439"/>
      <c r="F572" s="439"/>
      <c r="G572" s="439"/>
      <c r="H572" s="439"/>
      <c r="I572" s="439"/>
      <c r="J572" s="439"/>
      <c r="K572" s="439"/>
      <c r="L572" s="439"/>
      <c r="M572" s="142"/>
      <c r="N572" s="142"/>
      <c r="O572" s="142"/>
      <c r="P572" s="142"/>
      <c r="Q572" s="142"/>
      <c r="R572" s="142"/>
      <c r="S572" s="142"/>
      <c r="T572" s="142"/>
      <c r="U572" s="142"/>
    </row>
    <row r="573" customFormat="false" ht="12.75" hidden="false" customHeight="false" outlineLevel="0" collapsed="false">
      <c r="A573" s="142"/>
      <c r="B573" s="142"/>
      <c r="C573" s="142"/>
      <c r="D573" s="439"/>
      <c r="E573" s="439"/>
      <c r="F573" s="439"/>
      <c r="G573" s="439"/>
      <c r="H573" s="439"/>
      <c r="I573" s="439"/>
      <c r="J573" s="439"/>
      <c r="K573" s="439"/>
      <c r="L573" s="439"/>
      <c r="M573" s="142"/>
      <c r="N573" s="142"/>
      <c r="O573" s="142"/>
      <c r="P573" s="142"/>
      <c r="Q573" s="142"/>
      <c r="R573" s="142"/>
      <c r="S573" s="142"/>
      <c r="T573" s="142"/>
      <c r="U573" s="142"/>
    </row>
    <row r="574" customFormat="false" ht="12.75" hidden="false" customHeight="false" outlineLevel="0" collapsed="false">
      <c r="A574" s="142"/>
      <c r="B574" s="142"/>
      <c r="C574" s="142"/>
      <c r="D574" s="439"/>
      <c r="E574" s="439"/>
      <c r="F574" s="439"/>
      <c r="G574" s="439"/>
      <c r="H574" s="439"/>
      <c r="I574" s="439"/>
      <c r="J574" s="439"/>
      <c r="K574" s="439"/>
      <c r="L574" s="439"/>
      <c r="M574" s="142"/>
      <c r="N574" s="142"/>
      <c r="O574" s="142"/>
      <c r="P574" s="142"/>
      <c r="Q574" s="142"/>
      <c r="R574" s="142"/>
      <c r="S574" s="142"/>
      <c r="T574" s="142"/>
      <c r="U574" s="142"/>
    </row>
    <row r="575" customFormat="false" ht="12.75" hidden="false" customHeight="false" outlineLevel="0" collapsed="false">
      <c r="A575" s="142"/>
      <c r="B575" s="142"/>
      <c r="C575" s="142"/>
      <c r="D575" s="142"/>
      <c r="E575" s="142"/>
      <c r="F575" s="142"/>
      <c r="G575" s="142"/>
      <c r="H575" s="142"/>
      <c r="I575" s="142"/>
      <c r="J575" s="142"/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</row>
    <row r="576" customFormat="false" ht="12.75" hidden="false" customHeight="false" outlineLevel="0" collapsed="false">
      <c r="A576" s="142"/>
      <c r="B576" s="142"/>
      <c r="C576" s="142"/>
      <c r="D576" s="142"/>
      <c r="E576" s="142"/>
      <c r="F576" s="142"/>
      <c r="G576" s="142"/>
      <c r="H576" s="142"/>
      <c r="I576" s="142"/>
      <c r="J576" s="142"/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</row>
    <row r="577" customFormat="false" ht="12.75" hidden="false" customHeight="false" outlineLevel="0" collapsed="false">
      <c r="A577" s="142"/>
      <c r="B577" s="142"/>
      <c r="C577" s="142"/>
      <c r="D577" s="142"/>
      <c r="E577" s="142"/>
      <c r="F577" s="142"/>
      <c r="G577" s="142"/>
      <c r="H577" s="142"/>
      <c r="I577" s="142"/>
      <c r="J577" s="142"/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</row>
    <row r="578" customFormat="false" ht="12.75" hidden="false" customHeight="false" outlineLevel="0" collapsed="false">
      <c r="A578" s="142"/>
      <c r="B578" s="142"/>
      <c r="C578" s="142"/>
      <c r="D578" s="142"/>
      <c r="E578" s="142"/>
      <c r="F578" s="142"/>
      <c r="G578" s="142"/>
      <c r="H578" s="142"/>
      <c r="I578" s="142"/>
      <c r="J578" s="142"/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</row>
    <row r="579" customFormat="false" ht="12.75" hidden="false" customHeight="false" outlineLevel="0" collapsed="false">
      <c r="A579" s="142"/>
      <c r="B579" s="142"/>
      <c r="C579" s="142"/>
      <c r="D579" s="142"/>
      <c r="E579" s="142"/>
      <c r="F579" s="142"/>
      <c r="G579" s="142"/>
      <c r="H579" s="142"/>
      <c r="I579" s="142"/>
      <c r="J579" s="142"/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</row>
    <row r="580" customFormat="false" ht="12.75" hidden="false" customHeight="false" outlineLevel="0" collapsed="false">
      <c r="A580" s="142"/>
      <c r="B580" s="142"/>
      <c r="C580" s="142"/>
      <c r="D580" s="142"/>
      <c r="E580" s="142"/>
      <c r="F580" s="142"/>
      <c r="G580" s="142"/>
      <c r="H580" s="142"/>
      <c r="I580" s="142"/>
      <c r="J580" s="142"/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</row>
    <row r="581" customFormat="false" ht="12.75" hidden="false" customHeight="false" outlineLevel="0" collapsed="false">
      <c r="A581" s="142"/>
      <c r="B581" s="142"/>
      <c r="C581" s="142"/>
      <c r="D581" s="142"/>
      <c r="E581" s="142"/>
      <c r="F581" s="142"/>
      <c r="G581" s="142"/>
      <c r="H581" s="142"/>
      <c r="I581" s="142"/>
      <c r="J581" s="142"/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</row>
    <row r="582" customFormat="false" ht="12.75" hidden="false" customHeight="false" outlineLevel="0" collapsed="false">
      <c r="A582" s="142"/>
      <c r="B582" s="142"/>
      <c r="C582" s="142"/>
      <c r="D582" s="142"/>
      <c r="E582" s="142"/>
      <c r="F582" s="142"/>
      <c r="G582" s="142"/>
      <c r="H582" s="142"/>
      <c r="I582" s="142"/>
      <c r="J582" s="142"/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</row>
    <row r="583" customFormat="false" ht="12.75" hidden="false" customHeight="false" outlineLevel="0" collapsed="false">
      <c r="A583" s="142"/>
      <c r="B583" s="142"/>
      <c r="C583" s="142"/>
      <c r="D583" s="142"/>
      <c r="E583" s="142"/>
      <c r="F583" s="142"/>
      <c r="G583" s="142"/>
      <c r="H583" s="142"/>
      <c r="I583" s="142"/>
      <c r="J583" s="142"/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</row>
    <row r="584" customFormat="false" ht="12.75" hidden="false" customHeight="false" outlineLevel="0" collapsed="false">
      <c r="A584" s="142"/>
      <c r="B584" s="142"/>
      <c r="C584" s="142"/>
      <c r="D584" s="142"/>
      <c r="E584" s="142"/>
      <c r="F584" s="142"/>
      <c r="G584" s="142"/>
      <c r="H584" s="142"/>
      <c r="I584" s="142"/>
      <c r="J584" s="142"/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</row>
    <row r="585" customFormat="false" ht="12.75" hidden="false" customHeight="false" outlineLevel="0" collapsed="false">
      <c r="A585" s="142"/>
      <c r="B585" s="142"/>
      <c r="C585" s="142"/>
      <c r="D585" s="142"/>
      <c r="E585" s="142"/>
      <c r="F585" s="142"/>
      <c r="G585" s="142"/>
      <c r="H585" s="142"/>
      <c r="I585" s="142"/>
      <c r="J585" s="142"/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</row>
    <row r="586" customFormat="false" ht="12.75" hidden="false" customHeight="false" outlineLevel="0" collapsed="false">
      <c r="A586" s="142"/>
      <c r="B586" s="142"/>
      <c r="C586" s="142"/>
      <c r="D586" s="142"/>
      <c r="E586" s="142"/>
      <c r="F586" s="142"/>
      <c r="G586" s="142"/>
      <c r="H586" s="142"/>
      <c r="I586" s="142"/>
      <c r="J586" s="142"/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</row>
    <row r="587" customFormat="false" ht="12.75" hidden="false" customHeight="false" outlineLevel="0" collapsed="false">
      <c r="A587" s="142"/>
      <c r="B587" s="142"/>
      <c r="C587" s="142"/>
      <c r="D587" s="142"/>
      <c r="E587" s="142"/>
      <c r="F587" s="142"/>
      <c r="G587" s="142"/>
      <c r="H587" s="142"/>
      <c r="I587" s="142"/>
      <c r="J587" s="142"/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</row>
    <row r="588" customFormat="false" ht="12.75" hidden="false" customHeight="false" outlineLevel="0" collapsed="false">
      <c r="A588" s="142"/>
      <c r="B588" s="142"/>
      <c r="C588" s="142"/>
      <c r="D588" s="142"/>
      <c r="E588" s="142"/>
      <c r="F588" s="142"/>
      <c r="G588" s="142"/>
      <c r="H588" s="142"/>
      <c r="I588" s="142"/>
      <c r="J588" s="142"/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</row>
    <row r="589" customFormat="false" ht="12.75" hidden="false" customHeight="false" outlineLevel="0" collapsed="false">
      <c r="A589" s="142"/>
      <c r="B589" s="142"/>
      <c r="C589" s="142"/>
      <c r="D589" s="142"/>
      <c r="E589" s="142"/>
      <c r="F589" s="142"/>
      <c r="G589" s="142"/>
      <c r="H589" s="142"/>
      <c r="I589" s="142"/>
      <c r="J589" s="142"/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</row>
    <row r="590" customFormat="false" ht="12.75" hidden="false" customHeight="false" outlineLevel="0" collapsed="false">
      <c r="A590" s="142"/>
      <c r="B590" s="142"/>
      <c r="C590" s="142"/>
      <c r="D590" s="142"/>
      <c r="E590" s="142"/>
      <c r="F590" s="142"/>
      <c r="G590" s="142"/>
      <c r="H590" s="142"/>
      <c r="I590" s="142"/>
      <c r="J590" s="142"/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</row>
    <row r="591" customFormat="false" ht="12.75" hidden="false" customHeight="false" outlineLevel="0" collapsed="false">
      <c r="A591" s="142"/>
      <c r="B591" s="142"/>
      <c r="C591" s="142"/>
      <c r="D591" s="142"/>
      <c r="E591" s="142"/>
      <c r="F591" s="142"/>
      <c r="G591" s="142"/>
      <c r="H591" s="142"/>
      <c r="I591" s="142"/>
      <c r="J591" s="142"/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</row>
    <row r="592" customFormat="false" ht="12.75" hidden="false" customHeight="false" outlineLevel="0" collapsed="false">
      <c r="A592" s="142"/>
      <c r="B592" s="142"/>
      <c r="C592" s="142"/>
      <c r="D592" s="142"/>
      <c r="E592" s="142"/>
      <c r="F592" s="142"/>
      <c r="G592" s="142"/>
      <c r="H592" s="142"/>
      <c r="I592" s="142"/>
      <c r="J592" s="142"/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</row>
    <row r="593" customFormat="false" ht="12.75" hidden="false" customHeight="false" outlineLevel="0" collapsed="false">
      <c r="A593" s="142"/>
      <c r="B593" s="142"/>
      <c r="C593" s="142"/>
      <c r="D593" s="142"/>
      <c r="E593" s="142"/>
      <c r="F593" s="142"/>
      <c r="G593" s="142"/>
      <c r="H593" s="142"/>
      <c r="I593" s="142"/>
      <c r="J593" s="142"/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</row>
    <row r="594" customFormat="false" ht="12.75" hidden="false" customHeight="false" outlineLevel="0" collapsed="false">
      <c r="A594" s="142"/>
      <c r="B594" s="142"/>
      <c r="C594" s="142"/>
      <c r="D594" s="142"/>
      <c r="E594" s="142"/>
      <c r="F594" s="142"/>
      <c r="G594" s="142"/>
      <c r="H594" s="142"/>
      <c r="I594" s="142"/>
      <c r="J594" s="142"/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</row>
    <row r="595" customFormat="false" ht="12.75" hidden="false" customHeight="false" outlineLevel="0" collapsed="false">
      <c r="A595" s="142"/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</row>
    <row r="596" customFormat="false" ht="12.75" hidden="false" customHeight="false" outlineLevel="0" collapsed="false">
      <c r="A596" s="142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</row>
    <row r="597" customFormat="false" ht="12.75" hidden="false" customHeight="false" outlineLevel="0" collapsed="false">
      <c r="A597" s="142"/>
      <c r="B597" s="142"/>
      <c r="C597" s="142"/>
      <c r="D597" s="142"/>
      <c r="E597" s="142"/>
      <c r="F597" s="142"/>
      <c r="G597" s="142"/>
      <c r="H597" s="142"/>
      <c r="I597" s="142"/>
      <c r="J597" s="142"/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</row>
    <row r="598" customFormat="false" ht="12.75" hidden="false" customHeight="false" outlineLevel="0" collapsed="false">
      <c r="A598" s="142"/>
      <c r="B598" s="142"/>
      <c r="C598" s="142"/>
      <c r="D598" s="142"/>
      <c r="E598" s="142"/>
      <c r="F598" s="142"/>
      <c r="G598" s="142"/>
      <c r="H598" s="142"/>
      <c r="I598" s="142"/>
      <c r="J598" s="142"/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</row>
    <row r="599" customFormat="false" ht="12.75" hidden="false" customHeight="false" outlineLevel="0" collapsed="false">
      <c r="A599" s="142"/>
      <c r="B599" s="142"/>
      <c r="C599" s="142"/>
      <c r="D599" s="142"/>
      <c r="E599" s="142"/>
      <c r="F599" s="142"/>
      <c r="G599" s="142"/>
      <c r="H599" s="142"/>
      <c r="I599" s="142"/>
      <c r="J599" s="142"/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</row>
    <row r="600" customFormat="false" ht="12.75" hidden="false" customHeight="false" outlineLevel="0" collapsed="false">
      <c r="A600" s="142"/>
      <c r="B600" s="142"/>
      <c r="C600" s="142"/>
      <c r="D600" s="142"/>
      <c r="E600" s="142"/>
      <c r="F600" s="142"/>
      <c r="G600" s="142"/>
      <c r="H600" s="142"/>
      <c r="I600" s="142"/>
      <c r="J600" s="142"/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</row>
    <row r="601" customFormat="false" ht="12.75" hidden="false" customHeight="false" outlineLevel="0" collapsed="false">
      <c r="A601" s="142"/>
      <c r="B601" s="142"/>
      <c r="C601" s="142"/>
      <c r="D601" s="142"/>
      <c r="E601" s="142"/>
      <c r="F601" s="142"/>
      <c r="G601" s="142"/>
      <c r="H601" s="142"/>
      <c r="I601" s="142"/>
      <c r="J601" s="142"/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</row>
    <row r="602" customFormat="false" ht="12.75" hidden="false" customHeight="false" outlineLevel="0" collapsed="false">
      <c r="A602" s="142"/>
      <c r="B602" s="142"/>
      <c r="C602" s="142"/>
      <c r="D602" s="142"/>
      <c r="E602" s="142"/>
      <c r="F602" s="142"/>
      <c r="G602" s="142"/>
      <c r="H602" s="142"/>
      <c r="I602" s="142"/>
      <c r="J602" s="142"/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</row>
    <row r="603" customFormat="false" ht="12.75" hidden="false" customHeight="false" outlineLevel="0" collapsed="false">
      <c r="A603" s="142"/>
      <c r="B603" s="142"/>
      <c r="C603" s="142"/>
      <c r="D603" s="142"/>
      <c r="E603" s="142"/>
      <c r="F603" s="142"/>
      <c r="G603" s="142"/>
      <c r="H603" s="142"/>
      <c r="I603" s="142"/>
      <c r="J603" s="142"/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</row>
    <row r="604" customFormat="false" ht="12.75" hidden="false" customHeight="false" outlineLevel="0" collapsed="false">
      <c r="A604" s="142"/>
      <c r="B604" s="142"/>
      <c r="C604" s="142"/>
      <c r="D604" s="142"/>
      <c r="E604" s="142"/>
      <c r="F604" s="142"/>
      <c r="G604" s="142"/>
      <c r="H604" s="142"/>
      <c r="I604" s="142"/>
      <c r="J604" s="142"/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</row>
    <row r="605" customFormat="false" ht="12.75" hidden="false" customHeight="false" outlineLevel="0" collapsed="false">
      <c r="A605" s="142"/>
      <c r="B605" s="142"/>
      <c r="C605" s="142"/>
      <c r="D605" s="142"/>
      <c r="E605" s="142"/>
      <c r="F605" s="142"/>
      <c r="G605" s="142"/>
      <c r="H605" s="142"/>
      <c r="I605" s="142"/>
      <c r="J605" s="142"/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</row>
    <row r="606" customFormat="false" ht="12.75" hidden="false" customHeight="false" outlineLevel="0" collapsed="false">
      <c r="A606" s="142"/>
      <c r="B606" s="142"/>
      <c r="C606" s="142"/>
      <c r="D606" s="142"/>
      <c r="E606" s="142"/>
      <c r="F606" s="142"/>
      <c r="G606" s="142"/>
      <c r="H606" s="142"/>
      <c r="I606" s="142"/>
      <c r="J606" s="142"/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</row>
    <row r="607" customFormat="false" ht="12.75" hidden="false" customHeight="false" outlineLevel="0" collapsed="false">
      <c r="A607" s="142"/>
      <c r="B607" s="142"/>
      <c r="C607" s="142"/>
      <c r="D607" s="142"/>
      <c r="E607" s="142"/>
      <c r="F607" s="142"/>
      <c r="G607" s="142"/>
      <c r="H607" s="142"/>
      <c r="I607" s="142"/>
      <c r="J607" s="142"/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</row>
    <row r="608" customFormat="false" ht="12.75" hidden="false" customHeight="false" outlineLevel="0" collapsed="false">
      <c r="A608" s="142"/>
      <c r="B608" s="142"/>
      <c r="C608" s="142"/>
      <c r="D608" s="142"/>
      <c r="E608" s="142"/>
      <c r="F608" s="142"/>
      <c r="G608" s="142"/>
      <c r="H608" s="142"/>
      <c r="I608" s="142"/>
      <c r="J608" s="142"/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</row>
    <row r="609" customFormat="false" ht="12.75" hidden="false" customHeight="false" outlineLevel="0" collapsed="false">
      <c r="A609" s="142"/>
      <c r="B609" s="142"/>
      <c r="C609" s="142"/>
      <c r="D609" s="142"/>
      <c r="E609" s="142"/>
      <c r="F609" s="142"/>
      <c r="G609" s="142"/>
      <c r="H609" s="142"/>
      <c r="I609" s="142"/>
      <c r="J609" s="142"/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</row>
    <row r="610" customFormat="false" ht="12.75" hidden="false" customHeight="false" outlineLevel="0" collapsed="false">
      <c r="A610" s="142"/>
      <c r="B610" s="142"/>
      <c r="C610" s="142"/>
      <c r="D610" s="142"/>
      <c r="E610" s="142"/>
      <c r="F610" s="142"/>
      <c r="G610" s="142"/>
      <c r="H610" s="142"/>
      <c r="I610" s="142"/>
      <c r="J610" s="142"/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</row>
    <row r="611" customFormat="false" ht="12.75" hidden="false" customHeight="false" outlineLevel="0" collapsed="false">
      <c r="A611" s="142"/>
      <c r="B611" s="142"/>
      <c r="C611" s="142"/>
      <c r="D611" s="142"/>
      <c r="E611" s="142"/>
      <c r="F611" s="142"/>
      <c r="G611" s="142"/>
      <c r="H611" s="142"/>
      <c r="I611" s="142"/>
      <c r="J611" s="142"/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</row>
    <row r="612" customFormat="false" ht="12.75" hidden="false" customHeight="false" outlineLevel="0" collapsed="false">
      <c r="A612" s="142"/>
      <c r="B612" s="142"/>
      <c r="C612" s="142"/>
      <c r="D612" s="142"/>
      <c r="E612" s="142"/>
      <c r="F612" s="142"/>
      <c r="G612" s="142"/>
      <c r="H612" s="142"/>
      <c r="I612" s="142"/>
      <c r="J612" s="142"/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</row>
    <row r="613" customFormat="false" ht="12.75" hidden="false" customHeight="false" outlineLevel="0" collapsed="false">
      <c r="A613" s="142"/>
      <c r="B613" s="142"/>
      <c r="C613" s="142"/>
      <c r="D613" s="142"/>
      <c r="E613" s="142"/>
      <c r="F613" s="142"/>
      <c r="G613" s="142"/>
      <c r="H613" s="142"/>
      <c r="I613" s="142"/>
      <c r="J613" s="142"/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</row>
    <row r="614" customFormat="false" ht="12.75" hidden="false" customHeight="false" outlineLevel="0" collapsed="false">
      <c r="A614" s="142"/>
      <c r="B614" s="142"/>
      <c r="C614" s="142"/>
      <c r="D614" s="142"/>
      <c r="E614" s="142"/>
      <c r="F614" s="142"/>
      <c r="G614" s="142"/>
      <c r="H614" s="142"/>
      <c r="I614" s="142"/>
      <c r="J614" s="142"/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</row>
    <row r="615" customFormat="false" ht="12.75" hidden="false" customHeight="false" outlineLevel="0" collapsed="false">
      <c r="A615" s="142"/>
      <c r="B615" s="142"/>
      <c r="C615" s="142"/>
      <c r="D615" s="142"/>
      <c r="E615" s="142"/>
      <c r="F615" s="142"/>
      <c r="G615" s="142"/>
      <c r="H615" s="142"/>
      <c r="I615" s="142"/>
      <c r="J615" s="142"/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</row>
    <row r="616" customFormat="false" ht="12.75" hidden="false" customHeight="false" outlineLevel="0" collapsed="false">
      <c r="A616" s="142"/>
      <c r="B616" s="142"/>
      <c r="C616" s="142"/>
      <c r="D616" s="142"/>
      <c r="E616" s="142"/>
      <c r="F616" s="142"/>
      <c r="G616" s="142"/>
      <c r="H616" s="142"/>
      <c r="I616" s="142"/>
      <c r="J616" s="142"/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</row>
    <row r="617" customFormat="false" ht="12.75" hidden="false" customHeight="false" outlineLevel="0" collapsed="false">
      <c r="A617" s="142"/>
      <c r="B617" s="142"/>
      <c r="C617" s="142"/>
      <c r="D617" s="142"/>
      <c r="E617" s="142"/>
      <c r="F617" s="142"/>
      <c r="G617" s="142"/>
      <c r="H617" s="142"/>
      <c r="I617" s="142"/>
      <c r="J617" s="142"/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</row>
    <row r="618" customFormat="false" ht="12.75" hidden="false" customHeight="false" outlineLevel="0" collapsed="false">
      <c r="A618" s="142"/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</row>
    <row r="619" customFormat="false" ht="12.75" hidden="false" customHeight="false" outlineLevel="0" collapsed="false">
      <c r="A619" s="142"/>
      <c r="B619" s="142"/>
      <c r="C619" s="142"/>
      <c r="D619" s="142"/>
      <c r="E619" s="142"/>
      <c r="F619" s="142"/>
      <c r="G619" s="142"/>
      <c r="H619" s="142"/>
      <c r="I619" s="142"/>
      <c r="J619" s="142"/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</row>
    <row r="620" customFormat="false" ht="12.75" hidden="false" customHeight="false" outlineLevel="0" collapsed="false">
      <c r="A620" s="142"/>
      <c r="B620" s="142"/>
      <c r="C620" s="142"/>
      <c r="D620" s="142"/>
      <c r="E620" s="142"/>
      <c r="F620" s="142"/>
      <c r="G620" s="142"/>
      <c r="H620" s="142"/>
      <c r="I620" s="142"/>
      <c r="J620" s="142"/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</row>
    <row r="621" customFormat="false" ht="12.75" hidden="false" customHeight="false" outlineLevel="0" collapsed="false">
      <c r="A621" s="142"/>
      <c r="B621" s="142"/>
      <c r="C621" s="142"/>
      <c r="D621" s="142"/>
      <c r="E621" s="142"/>
      <c r="F621" s="142"/>
      <c r="G621" s="142"/>
      <c r="H621" s="142"/>
      <c r="I621" s="142"/>
      <c r="J621" s="142"/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</row>
    <row r="622" customFormat="false" ht="12.75" hidden="false" customHeight="false" outlineLevel="0" collapsed="false">
      <c r="A622" s="142"/>
      <c r="B622" s="142"/>
      <c r="C622" s="142"/>
      <c r="D622" s="142"/>
      <c r="E622" s="142"/>
      <c r="F622" s="142"/>
      <c r="G622" s="142"/>
      <c r="H622" s="142"/>
      <c r="I622" s="142"/>
      <c r="J622" s="142"/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</row>
    <row r="623" customFormat="false" ht="12.75" hidden="false" customHeight="false" outlineLevel="0" collapsed="false">
      <c r="A623" s="142"/>
      <c r="B623" s="142"/>
      <c r="C623" s="142"/>
      <c r="D623" s="142"/>
      <c r="E623" s="142"/>
      <c r="F623" s="142"/>
      <c r="G623" s="142"/>
      <c r="H623" s="142"/>
      <c r="I623" s="142"/>
      <c r="J623" s="142"/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</row>
    <row r="624" customFormat="false" ht="12.75" hidden="false" customHeight="false" outlineLevel="0" collapsed="false">
      <c r="A624" s="142"/>
      <c r="B624" s="142"/>
      <c r="C624" s="142"/>
      <c r="D624" s="142"/>
      <c r="E624" s="142"/>
      <c r="F624" s="142"/>
      <c r="G624" s="142"/>
      <c r="H624" s="142"/>
      <c r="I624" s="142"/>
      <c r="J624" s="142"/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</row>
    <row r="625" customFormat="false" ht="12.75" hidden="false" customHeight="false" outlineLevel="0" collapsed="false">
      <c r="A625" s="142"/>
      <c r="B625" s="142"/>
      <c r="C625" s="142"/>
      <c r="D625" s="142"/>
      <c r="E625" s="142"/>
      <c r="F625" s="142"/>
      <c r="G625" s="142"/>
      <c r="H625" s="142"/>
      <c r="I625" s="142"/>
      <c r="J625" s="142"/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</row>
    <row r="626" customFormat="false" ht="12.75" hidden="false" customHeight="false" outlineLevel="0" collapsed="false">
      <c r="A626" s="142"/>
      <c r="B626" s="142"/>
      <c r="C626" s="142"/>
      <c r="D626" s="142"/>
      <c r="E626" s="142"/>
      <c r="F626" s="142"/>
      <c r="G626" s="142"/>
      <c r="H626" s="142"/>
      <c r="I626" s="142"/>
      <c r="J626" s="142"/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</row>
    <row r="627" customFormat="false" ht="12.75" hidden="false" customHeight="false" outlineLevel="0" collapsed="false">
      <c r="A627" s="142"/>
      <c r="B627" s="142"/>
      <c r="C627" s="142"/>
      <c r="D627" s="142"/>
      <c r="E627" s="142"/>
      <c r="F627" s="142"/>
      <c r="G627" s="142"/>
      <c r="H627" s="142"/>
      <c r="I627" s="142"/>
      <c r="J627" s="142"/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</row>
    <row r="628" customFormat="false" ht="12.75" hidden="false" customHeight="false" outlineLevel="0" collapsed="false">
      <c r="A628" s="142"/>
      <c r="B628" s="142"/>
      <c r="C628" s="142"/>
      <c r="D628" s="142"/>
      <c r="E628" s="142"/>
      <c r="F628" s="142"/>
      <c r="G628" s="142"/>
      <c r="H628" s="142"/>
      <c r="I628" s="142"/>
      <c r="J628" s="142"/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</row>
    <row r="629" customFormat="false" ht="12.75" hidden="false" customHeight="false" outlineLevel="0" collapsed="false">
      <c r="A629" s="142"/>
      <c r="B629" s="142"/>
      <c r="C629" s="142"/>
      <c r="D629" s="142"/>
      <c r="E629" s="142"/>
      <c r="F629" s="142"/>
      <c r="G629" s="142"/>
      <c r="H629" s="142"/>
      <c r="I629" s="142"/>
      <c r="J629" s="142"/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</row>
    <row r="630" customFormat="false" ht="12.75" hidden="false" customHeight="false" outlineLevel="0" collapsed="false">
      <c r="A630" s="142"/>
      <c r="B630" s="142"/>
      <c r="C630" s="142"/>
      <c r="D630" s="142"/>
      <c r="E630" s="142"/>
      <c r="F630" s="142"/>
      <c r="G630" s="142"/>
      <c r="H630" s="142"/>
      <c r="I630" s="142"/>
      <c r="J630" s="142"/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</row>
    <row r="631" customFormat="false" ht="12.75" hidden="false" customHeight="false" outlineLevel="0" collapsed="false">
      <c r="A631" s="142"/>
      <c r="B631" s="142"/>
      <c r="C631" s="142"/>
      <c r="D631" s="142"/>
      <c r="E631" s="142"/>
      <c r="F631" s="142"/>
      <c r="G631" s="142"/>
      <c r="H631" s="142"/>
      <c r="I631" s="142"/>
      <c r="J631" s="142"/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</row>
    <row r="632" customFormat="false" ht="12.75" hidden="false" customHeight="false" outlineLevel="0" collapsed="false">
      <c r="A632" s="142"/>
      <c r="B632" s="142"/>
      <c r="C632" s="142"/>
      <c r="D632" s="142"/>
      <c r="E632" s="142"/>
      <c r="F632" s="142"/>
      <c r="G632" s="142"/>
      <c r="H632" s="142"/>
      <c r="I632" s="142"/>
      <c r="J632" s="142"/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</row>
    <row r="633" customFormat="false" ht="12.75" hidden="false" customHeight="false" outlineLevel="0" collapsed="false">
      <c r="A633" s="142"/>
      <c r="B633" s="142"/>
      <c r="C633" s="142"/>
      <c r="D633" s="142"/>
      <c r="E633" s="142"/>
      <c r="F633" s="142"/>
      <c r="G633" s="142"/>
      <c r="H633" s="142"/>
      <c r="I633" s="142"/>
      <c r="J633" s="142"/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</row>
    <row r="634" customFormat="false" ht="12.75" hidden="false" customHeight="false" outlineLevel="0" collapsed="false">
      <c r="A634" s="142"/>
      <c r="B634" s="142"/>
      <c r="C634" s="142"/>
      <c r="D634" s="142"/>
      <c r="E634" s="142"/>
      <c r="F634" s="142"/>
      <c r="G634" s="142"/>
      <c r="H634" s="142"/>
      <c r="I634" s="142"/>
      <c r="J634" s="142"/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</row>
    <row r="635" customFormat="false" ht="12.75" hidden="false" customHeight="false" outlineLevel="0" collapsed="false">
      <c r="A635" s="142"/>
      <c r="B635" s="142"/>
      <c r="C635" s="142"/>
      <c r="D635" s="142"/>
      <c r="E635" s="142"/>
      <c r="F635" s="142"/>
      <c r="G635" s="142"/>
      <c r="H635" s="142"/>
      <c r="I635" s="142"/>
      <c r="J635" s="142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</row>
    <row r="636" customFormat="false" ht="12.75" hidden="false" customHeight="false" outlineLevel="0" collapsed="false">
      <c r="A636" s="142"/>
      <c r="B636" s="142"/>
      <c r="C636" s="142"/>
      <c r="D636" s="142"/>
      <c r="E636" s="142"/>
      <c r="F636" s="142"/>
      <c r="G636" s="142"/>
      <c r="H636" s="142"/>
      <c r="I636" s="142"/>
      <c r="J636" s="142"/>
      <c r="K636" s="142"/>
      <c r="L636" s="142"/>
      <c r="M636" s="142"/>
      <c r="N636" s="142"/>
      <c r="O636" s="142"/>
      <c r="P636" s="142"/>
      <c r="Q636" s="142"/>
      <c r="R636" s="142"/>
      <c r="S636" s="142"/>
      <c r="T636" s="142"/>
      <c r="U636" s="142"/>
    </row>
    <row r="637" customFormat="false" ht="12.75" hidden="false" customHeight="false" outlineLevel="0" collapsed="false">
      <c r="A637" s="142"/>
      <c r="B637" s="142"/>
      <c r="C637" s="142"/>
      <c r="D637" s="142"/>
      <c r="E637" s="142"/>
      <c r="F637" s="142"/>
      <c r="G637" s="142"/>
      <c r="H637" s="142"/>
      <c r="I637" s="142"/>
      <c r="J637" s="142"/>
      <c r="K637" s="142"/>
      <c r="L637" s="142"/>
      <c r="M637" s="142"/>
      <c r="N637" s="142"/>
      <c r="O637" s="142"/>
      <c r="P637" s="142"/>
      <c r="Q637" s="142"/>
      <c r="R637" s="142"/>
      <c r="S637" s="142"/>
      <c r="T637" s="142"/>
      <c r="U637" s="142"/>
    </row>
    <row r="638" customFormat="false" ht="12.75" hidden="false" customHeight="false" outlineLevel="0" collapsed="false">
      <c r="A638" s="142"/>
      <c r="B638" s="142"/>
      <c r="C638" s="142"/>
      <c r="D638" s="142"/>
      <c r="E638" s="142"/>
      <c r="F638" s="142"/>
      <c r="G638" s="142"/>
      <c r="H638" s="142"/>
      <c r="I638" s="142"/>
      <c r="J638" s="142"/>
      <c r="K638" s="142"/>
      <c r="L638" s="142"/>
      <c r="M638" s="142"/>
      <c r="N638" s="142"/>
      <c r="O638" s="142"/>
      <c r="P638" s="142"/>
      <c r="Q638" s="142"/>
      <c r="R638" s="142"/>
      <c r="S638" s="142"/>
      <c r="T638" s="142"/>
      <c r="U638" s="142"/>
    </row>
    <row r="639" customFormat="false" ht="12.75" hidden="false" customHeight="false" outlineLevel="0" collapsed="false">
      <c r="A639" s="142"/>
      <c r="B639" s="142"/>
      <c r="C639" s="142"/>
      <c r="D639" s="142"/>
      <c r="E639" s="142"/>
      <c r="F639" s="142"/>
      <c r="G639" s="142"/>
      <c r="H639" s="142"/>
      <c r="I639" s="142"/>
      <c r="J639" s="142"/>
      <c r="K639" s="142"/>
      <c r="L639" s="142"/>
      <c r="M639" s="142"/>
      <c r="N639" s="142"/>
      <c r="O639" s="142"/>
      <c r="P639" s="142"/>
      <c r="Q639" s="142"/>
      <c r="R639" s="142"/>
      <c r="S639" s="142"/>
      <c r="T639" s="142"/>
      <c r="U639" s="142"/>
    </row>
    <row r="640" customFormat="false" ht="12.75" hidden="false" customHeight="false" outlineLevel="0" collapsed="false">
      <c r="A640" s="142"/>
      <c r="B640" s="142"/>
      <c r="C640" s="142"/>
      <c r="D640" s="142"/>
      <c r="E640" s="142"/>
      <c r="F640" s="142"/>
      <c r="G640" s="142"/>
      <c r="H640" s="142"/>
      <c r="I640" s="142"/>
      <c r="J640" s="142"/>
      <c r="K640" s="142"/>
      <c r="L640" s="142"/>
      <c r="M640" s="142"/>
      <c r="N640" s="142"/>
      <c r="O640" s="142"/>
      <c r="P640" s="142"/>
      <c r="Q640" s="142"/>
      <c r="R640" s="142"/>
      <c r="S640" s="142"/>
      <c r="T640" s="142"/>
      <c r="U640" s="142"/>
    </row>
    <row r="641" customFormat="false" ht="12.75" hidden="false" customHeight="false" outlineLevel="0" collapsed="false">
      <c r="A641" s="142"/>
      <c r="B641" s="142"/>
      <c r="C641" s="142"/>
      <c r="D641" s="142"/>
      <c r="E641" s="142"/>
      <c r="F641" s="142"/>
      <c r="G641" s="142"/>
      <c r="H641" s="142"/>
      <c r="I641" s="142"/>
      <c r="J641" s="142"/>
      <c r="K641" s="142"/>
      <c r="L641" s="142"/>
      <c r="M641" s="142"/>
      <c r="N641" s="142"/>
      <c r="O641" s="142"/>
      <c r="P641" s="142"/>
      <c r="Q641" s="142"/>
      <c r="R641" s="142"/>
      <c r="S641" s="142"/>
      <c r="T641" s="142"/>
      <c r="U641" s="142"/>
    </row>
    <row r="642" customFormat="false" ht="12.75" hidden="false" customHeight="false" outlineLevel="0" collapsed="false">
      <c r="A642" s="142"/>
      <c r="B642" s="142"/>
      <c r="C642" s="142"/>
      <c r="D642" s="142"/>
      <c r="E642" s="142"/>
      <c r="F642" s="142"/>
      <c r="G642" s="142"/>
      <c r="H642" s="142"/>
      <c r="I642" s="142"/>
      <c r="J642" s="142"/>
      <c r="K642" s="142"/>
      <c r="L642" s="142"/>
      <c r="M642" s="142"/>
      <c r="N642" s="142"/>
      <c r="O642" s="142"/>
      <c r="P642" s="142"/>
      <c r="Q642" s="142"/>
      <c r="R642" s="142"/>
      <c r="S642" s="142"/>
      <c r="T642" s="142"/>
      <c r="U642" s="142"/>
    </row>
    <row r="643" customFormat="false" ht="12.75" hidden="false" customHeight="false" outlineLevel="0" collapsed="false">
      <c r="A643" s="142"/>
      <c r="B643" s="142"/>
      <c r="C643" s="142"/>
      <c r="D643" s="142"/>
      <c r="E643" s="142"/>
      <c r="F643" s="142"/>
      <c r="G643" s="142"/>
      <c r="H643" s="142"/>
      <c r="I643" s="142"/>
      <c r="J643" s="142"/>
      <c r="K643" s="142"/>
      <c r="L643" s="142"/>
      <c r="M643" s="142"/>
      <c r="N643" s="142"/>
      <c r="O643" s="142"/>
      <c r="P643" s="142"/>
      <c r="Q643" s="142"/>
      <c r="R643" s="142"/>
      <c r="S643" s="142"/>
      <c r="T643" s="142"/>
      <c r="U643" s="142"/>
    </row>
    <row r="644" customFormat="false" ht="12.75" hidden="false" customHeight="false" outlineLevel="0" collapsed="false">
      <c r="A644" s="142"/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142"/>
      <c r="M644" s="142"/>
      <c r="N644" s="142"/>
      <c r="O644" s="142"/>
      <c r="P644" s="142"/>
      <c r="Q644" s="142"/>
      <c r="R644" s="142"/>
      <c r="S644" s="142"/>
      <c r="T644" s="142"/>
      <c r="U644" s="142"/>
    </row>
    <row r="645" customFormat="false" ht="12.75" hidden="false" customHeight="false" outlineLevel="0" collapsed="false">
      <c r="A645" s="142"/>
      <c r="B645" s="142"/>
      <c r="C645" s="142"/>
      <c r="D645" s="142"/>
      <c r="E645" s="142"/>
      <c r="F645" s="142"/>
      <c r="G645" s="142"/>
      <c r="H645" s="142"/>
      <c r="I645" s="142"/>
      <c r="J645" s="142"/>
      <c r="K645" s="142"/>
      <c r="L645" s="142"/>
      <c r="M645" s="142"/>
      <c r="N645" s="142"/>
      <c r="O645" s="142"/>
      <c r="P645" s="142"/>
      <c r="Q645" s="142"/>
      <c r="R645" s="142"/>
      <c r="S645" s="142"/>
      <c r="T645" s="142"/>
      <c r="U645" s="142"/>
    </row>
    <row r="646" customFormat="false" ht="12.75" hidden="false" customHeight="false" outlineLevel="0" collapsed="false">
      <c r="A646" s="142"/>
      <c r="B646" s="142"/>
      <c r="C646" s="142"/>
      <c r="D646" s="142"/>
      <c r="E646" s="142"/>
      <c r="F646" s="142"/>
      <c r="G646" s="142"/>
      <c r="H646" s="142"/>
      <c r="I646" s="142"/>
      <c r="J646" s="142"/>
      <c r="K646" s="142"/>
      <c r="L646" s="142"/>
      <c r="M646" s="142"/>
      <c r="N646" s="142"/>
      <c r="O646" s="142"/>
      <c r="P646" s="142"/>
      <c r="Q646" s="142"/>
      <c r="R646" s="142"/>
      <c r="S646" s="142"/>
      <c r="T646" s="142"/>
      <c r="U646" s="142"/>
    </row>
    <row r="647" customFormat="false" ht="12.75" hidden="false" customHeight="false" outlineLevel="0" collapsed="false">
      <c r="A647" s="142"/>
      <c r="B647" s="142"/>
      <c r="C647" s="142"/>
      <c r="D647" s="142"/>
      <c r="E647" s="142"/>
      <c r="F647" s="142"/>
      <c r="G647" s="142"/>
      <c r="H647" s="142"/>
      <c r="I647" s="142"/>
      <c r="J647" s="142"/>
      <c r="K647" s="142"/>
      <c r="L647" s="142"/>
      <c r="M647" s="142"/>
      <c r="N647" s="142"/>
      <c r="O647" s="142"/>
      <c r="P647" s="142"/>
      <c r="Q647" s="142"/>
      <c r="R647" s="142"/>
      <c r="S647" s="142"/>
      <c r="T647" s="142"/>
      <c r="U647" s="142"/>
    </row>
    <row r="648" customFormat="false" ht="12.75" hidden="false" customHeight="false" outlineLevel="0" collapsed="false">
      <c r="A648" s="142"/>
      <c r="B648" s="142"/>
      <c r="C648" s="142"/>
      <c r="D648" s="142"/>
      <c r="E648" s="142"/>
      <c r="F648" s="142"/>
      <c r="G648" s="142"/>
      <c r="H648" s="142"/>
      <c r="I648" s="142"/>
      <c r="J648" s="142"/>
      <c r="K648" s="142"/>
      <c r="L648" s="142"/>
      <c r="M648" s="142"/>
      <c r="N648" s="142"/>
      <c r="O648" s="142"/>
      <c r="P648" s="142"/>
      <c r="Q648" s="142"/>
      <c r="R648" s="142"/>
      <c r="S648" s="142"/>
      <c r="T648" s="142"/>
      <c r="U648" s="142"/>
    </row>
    <row r="649" customFormat="false" ht="12.75" hidden="false" customHeight="false" outlineLevel="0" collapsed="false">
      <c r="A649" s="142"/>
      <c r="B649" s="142"/>
      <c r="C649" s="142"/>
      <c r="D649" s="142"/>
      <c r="E649" s="142"/>
      <c r="F649" s="142"/>
      <c r="G649" s="142"/>
      <c r="H649" s="142"/>
      <c r="I649" s="142"/>
      <c r="J649" s="142"/>
      <c r="K649" s="142"/>
      <c r="L649" s="142"/>
      <c r="M649" s="142"/>
      <c r="N649" s="142"/>
      <c r="O649" s="142"/>
      <c r="P649" s="142"/>
      <c r="Q649" s="142"/>
      <c r="R649" s="142"/>
      <c r="S649" s="142"/>
      <c r="T649" s="142"/>
      <c r="U649" s="142"/>
    </row>
    <row r="650" customFormat="false" ht="12.75" hidden="false" customHeight="false" outlineLevel="0" collapsed="false">
      <c r="A650" s="142"/>
      <c r="B650" s="142"/>
      <c r="C650" s="142"/>
      <c r="D650" s="142"/>
      <c r="E650" s="142"/>
      <c r="F650" s="142"/>
      <c r="G650" s="142"/>
      <c r="H650" s="142"/>
      <c r="I650" s="142"/>
      <c r="J650" s="142"/>
      <c r="K650" s="142"/>
      <c r="L650" s="142"/>
      <c r="M650" s="142"/>
      <c r="N650" s="142"/>
      <c r="O650" s="142"/>
      <c r="P650" s="142"/>
      <c r="Q650" s="142"/>
      <c r="R650" s="142"/>
      <c r="S650" s="142"/>
      <c r="T650" s="142"/>
      <c r="U650" s="142"/>
    </row>
    <row r="651" customFormat="false" ht="12.75" hidden="false" customHeight="false" outlineLevel="0" collapsed="false">
      <c r="A651" s="142"/>
      <c r="B651" s="142"/>
      <c r="C651" s="142"/>
      <c r="D651" s="142"/>
      <c r="E651" s="142"/>
      <c r="F651" s="142"/>
      <c r="G651" s="142"/>
      <c r="H651" s="142"/>
      <c r="I651" s="142"/>
      <c r="J651" s="142"/>
      <c r="K651" s="142"/>
      <c r="L651" s="142"/>
      <c r="M651" s="142"/>
      <c r="N651" s="142"/>
      <c r="O651" s="142"/>
      <c r="P651" s="142"/>
      <c r="Q651" s="142"/>
      <c r="R651" s="142"/>
      <c r="S651" s="142"/>
      <c r="T651" s="142"/>
      <c r="U651" s="142"/>
    </row>
    <row r="652" customFormat="false" ht="12.75" hidden="false" customHeight="false" outlineLevel="0" collapsed="false">
      <c r="A652" s="142"/>
      <c r="B652" s="142"/>
      <c r="C652" s="142"/>
      <c r="D652" s="142"/>
      <c r="E652" s="142"/>
      <c r="F652" s="142"/>
      <c r="G652" s="142"/>
      <c r="H652" s="142"/>
      <c r="I652" s="142"/>
      <c r="J652" s="142"/>
      <c r="K652" s="142"/>
      <c r="L652" s="142"/>
      <c r="M652" s="142"/>
      <c r="N652" s="142"/>
      <c r="O652" s="142"/>
      <c r="P652" s="142"/>
      <c r="Q652" s="142"/>
      <c r="R652" s="142"/>
      <c r="S652" s="142"/>
      <c r="T652" s="142"/>
      <c r="U652" s="142"/>
    </row>
    <row r="653" customFormat="false" ht="12.75" hidden="false" customHeight="false" outlineLevel="0" collapsed="false">
      <c r="A653" s="142"/>
      <c r="B653" s="142"/>
      <c r="C653" s="142"/>
      <c r="D653" s="142"/>
      <c r="E653" s="142"/>
      <c r="F653" s="142"/>
      <c r="G653" s="142"/>
      <c r="H653" s="142"/>
      <c r="I653" s="142"/>
      <c r="J653" s="142"/>
      <c r="K653" s="142"/>
      <c r="L653" s="142"/>
      <c r="M653" s="142"/>
      <c r="N653" s="142"/>
      <c r="O653" s="142"/>
      <c r="P653" s="142"/>
      <c r="Q653" s="142"/>
      <c r="R653" s="142"/>
      <c r="S653" s="142"/>
      <c r="T653" s="142"/>
      <c r="U653" s="142"/>
    </row>
    <row r="654" customFormat="false" ht="12.75" hidden="false" customHeight="false" outlineLevel="0" collapsed="false">
      <c r="A654" s="142"/>
      <c r="B654" s="142"/>
      <c r="C654" s="142"/>
      <c r="D654" s="142"/>
      <c r="E654" s="142"/>
      <c r="F654" s="142"/>
      <c r="G654" s="142"/>
      <c r="H654" s="142"/>
      <c r="I654" s="142"/>
      <c r="J654" s="142"/>
      <c r="K654" s="142"/>
      <c r="L654" s="142"/>
      <c r="M654" s="142"/>
      <c r="N654" s="142"/>
      <c r="O654" s="142"/>
      <c r="P654" s="142"/>
      <c r="Q654" s="142"/>
      <c r="R654" s="142"/>
      <c r="S654" s="142"/>
      <c r="T654" s="142"/>
      <c r="U654" s="142"/>
    </row>
    <row r="655" customFormat="false" ht="12.75" hidden="false" customHeight="false" outlineLevel="0" collapsed="false">
      <c r="A655" s="142"/>
      <c r="B655" s="142"/>
      <c r="C655" s="142"/>
      <c r="D655" s="142"/>
      <c r="E655" s="142"/>
      <c r="F655" s="142"/>
      <c r="G655" s="142"/>
      <c r="H655" s="142"/>
      <c r="I655" s="142"/>
      <c r="J655" s="142"/>
      <c r="K655" s="142"/>
      <c r="L655" s="142"/>
      <c r="M655" s="142"/>
      <c r="N655" s="142"/>
      <c r="O655" s="142"/>
      <c r="P655" s="142"/>
      <c r="Q655" s="142"/>
      <c r="R655" s="142"/>
      <c r="S655" s="142"/>
      <c r="T655" s="142"/>
      <c r="U655" s="142"/>
    </row>
    <row r="656" customFormat="false" ht="12.75" hidden="false" customHeight="false" outlineLevel="0" collapsed="false">
      <c r="A656" s="142"/>
      <c r="B656" s="142"/>
      <c r="C656" s="142"/>
      <c r="D656" s="142"/>
      <c r="E656" s="142"/>
      <c r="F656" s="142"/>
      <c r="G656" s="142"/>
      <c r="H656" s="142"/>
      <c r="I656" s="142"/>
      <c r="J656" s="142"/>
      <c r="K656" s="142"/>
      <c r="L656" s="142"/>
      <c r="M656" s="142"/>
      <c r="N656" s="142"/>
      <c r="O656" s="142"/>
      <c r="P656" s="142"/>
      <c r="Q656" s="142"/>
      <c r="R656" s="142"/>
      <c r="S656" s="142"/>
      <c r="T656" s="142"/>
      <c r="U656" s="142"/>
    </row>
    <row r="657" customFormat="false" ht="12.75" hidden="false" customHeight="false" outlineLevel="0" collapsed="false">
      <c r="A657" s="142"/>
      <c r="B657" s="142"/>
      <c r="C657" s="142"/>
      <c r="D657" s="142"/>
      <c r="E657" s="142"/>
      <c r="F657" s="142"/>
      <c r="G657" s="142"/>
      <c r="H657" s="142"/>
      <c r="I657" s="142"/>
      <c r="J657" s="142"/>
      <c r="K657" s="142"/>
      <c r="L657" s="142"/>
      <c r="M657" s="142"/>
      <c r="N657" s="142"/>
      <c r="O657" s="142"/>
      <c r="P657" s="142"/>
      <c r="Q657" s="142"/>
      <c r="R657" s="142"/>
      <c r="S657" s="142"/>
      <c r="T657" s="142"/>
      <c r="U657" s="142"/>
    </row>
    <row r="658" customFormat="false" ht="12.75" hidden="false" customHeight="false" outlineLevel="0" collapsed="false">
      <c r="A658" s="142"/>
      <c r="B658" s="142"/>
      <c r="C658" s="142"/>
      <c r="D658" s="142"/>
      <c r="E658" s="142"/>
      <c r="F658" s="142"/>
      <c r="G658" s="142"/>
      <c r="H658" s="142"/>
      <c r="I658" s="142"/>
      <c r="J658" s="142"/>
      <c r="K658" s="142"/>
      <c r="L658" s="142"/>
      <c r="M658" s="142"/>
      <c r="N658" s="142"/>
      <c r="O658" s="142"/>
      <c r="P658" s="142"/>
      <c r="Q658" s="142"/>
      <c r="R658" s="142"/>
      <c r="S658" s="142"/>
      <c r="T658" s="142"/>
      <c r="U658" s="142"/>
    </row>
    <row r="659" customFormat="false" ht="12.75" hidden="false" customHeight="false" outlineLevel="0" collapsed="false">
      <c r="A659" s="142"/>
      <c r="B659" s="142"/>
      <c r="C659" s="142"/>
      <c r="D659" s="142"/>
      <c r="E659" s="142"/>
      <c r="F659" s="142"/>
      <c r="G659" s="142"/>
      <c r="H659" s="142"/>
      <c r="I659" s="142"/>
      <c r="J659" s="142"/>
      <c r="K659" s="142"/>
      <c r="L659" s="142"/>
      <c r="M659" s="142"/>
      <c r="N659" s="142"/>
      <c r="O659" s="142"/>
      <c r="P659" s="142"/>
      <c r="Q659" s="142"/>
      <c r="R659" s="142"/>
      <c r="S659" s="142"/>
      <c r="T659" s="142"/>
      <c r="U659" s="142"/>
    </row>
    <row r="660" customFormat="false" ht="12.75" hidden="false" customHeight="false" outlineLevel="0" collapsed="false">
      <c r="A660" s="142"/>
      <c r="B660" s="142"/>
      <c r="C660" s="142"/>
      <c r="D660" s="142"/>
      <c r="E660" s="142"/>
      <c r="F660" s="142"/>
      <c r="G660" s="142"/>
      <c r="H660" s="142"/>
      <c r="I660" s="142"/>
      <c r="J660" s="142"/>
      <c r="K660" s="142"/>
      <c r="L660" s="142"/>
      <c r="M660" s="142"/>
      <c r="N660" s="142"/>
      <c r="O660" s="142"/>
      <c r="P660" s="142"/>
      <c r="Q660" s="142"/>
      <c r="R660" s="142"/>
      <c r="S660" s="142"/>
      <c r="T660" s="142"/>
      <c r="U660" s="142"/>
    </row>
    <row r="661" customFormat="false" ht="12.75" hidden="false" customHeight="false" outlineLevel="0" collapsed="false">
      <c r="A661" s="142"/>
      <c r="B661" s="142"/>
      <c r="C661" s="142"/>
      <c r="D661" s="142"/>
      <c r="E661" s="142"/>
      <c r="F661" s="142"/>
      <c r="G661" s="142"/>
      <c r="H661" s="142"/>
      <c r="I661" s="142"/>
      <c r="J661" s="142"/>
      <c r="K661" s="142"/>
      <c r="L661" s="142"/>
      <c r="M661" s="142"/>
      <c r="N661" s="142"/>
      <c r="O661" s="142"/>
      <c r="P661" s="142"/>
      <c r="Q661" s="142"/>
      <c r="R661" s="142"/>
      <c r="S661" s="142"/>
      <c r="T661" s="142"/>
      <c r="U661" s="142"/>
    </row>
    <row r="662" customFormat="false" ht="12.75" hidden="false" customHeight="false" outlineLevel="0" collapsed="false">
      <c r="A662" s="142"/>
      <c r="B662" s="142"/>
      <c r="C662" s="142"/>
      <c r="D662" s="142"/>
      <c r="E662" s="142"/>
      <c r="F662" s="142"/>
      <c r="G662" s="142"/>
      <c r="H662" s="142"/>
      <c r="I662" s="142"/>
      <c r="J662" s="142"/>
      <c r="K662" s="142"/>
      <c r="L662" s="142"/>
      <c r="M662" s="142"/>
      <c r="N662" s="142"/>
      <c r="O662" s="142"/>
      <c r="P662" s="142"/>
      <c r="Q662" s="142"/>
      <c r="R662" s="142"/>
      <c r="S662" s="142"/>
      <c r="T662" s="142"/>
      <c r="U662" s="142"/>
    </row>
    <row r="663" customFormat="false" ht="12.75" hidden="false" customHeight="false" outlineLevel="0" collapsed="false">
      <c r="A663" s="142"/>
      <c r="B663" s="142"/>
      <c r="C663" s="142"/>
      <c r="D663" s="142"/>
      <c r="E663" s="142"/>
      <c r="F663" s="142"/>
      <c r="G663" s="142"/>
      <c r="H663" s="142"/>
      <c r="I663" s="142"/>
      <c r="J663" s="142"/>
      <c r="K663" s="142"/>
      <c r="L663" s="142"/>
      <c r="M663" s="142"/>
      <c r="N663" s="142"/>
      <c r="O663" s="142"/>
      <c r="P663" s="142"/>
      <c r="Q663" s="142"/>
      <c r="R663" s="142"/>
      <c r="S663" s="142"/>
      <c r="T663" s="142"/>
      <c r="U663" s="142"/>
    </row>
    <row r="664" customFormat="false" ht="12.75" hidden="false" customHeight="false" outlineLevel="0" collapsed="false">
      <c r="A664" s="142"/>
      <c r="B664" s="142"/>
      <c r="C664" s="142"/>
      <c r="D664" s="142"/>
      <c r="E664" s="142"/>
      <c r="F664" s="142"/>
      <c r="G664" s="142"/>
      <c r="H664" s="142"/>
      <c r="I664" s="142"/>
      <c r="J664" s="142"/>
      <c r="K664" s="142"/>
      <c r="L664" s="142"/>
      <c r="M664" s="142"/>
      <c r="N664" s="142"/>
      <c r="O664" s="142"/>
      <c r="P664" s="142"/>
      <c r="Q664" s="142"/>
      <c r="R664" s="142"/>
      <c r="S664" s="142"/>
      <c r="T664" s="142"/>
      <c r="U664" s="142"/>
    </row>
    <row r="665" customFormat="false" ht="12.75" hidden="false" customHeight="false" outlineLevel="0" collapsed="false">
      <c r="A665" s="142"/>
      <c r="B665" s="142"/>
      <c r="C665" s="142"/>
      <c r="D665" s="142"/>
      <c r="E665" s="142"/>
      <c r="F665" s="142"/>
      <c r="G665" s="142"/>
      <c r="H665" s="142"/>
      <c r="I665" s="142"/>
      <c r="J665" s="142"/>
      <c r="K665" s="142"/>
      <c r="L665" s="142"/>
      <c r="M665" s="142"/>
      <c r="N665" s="142"/>
      <c r="O665" s="142"/>
      <c r="P665" s="142"/>
      <c r="Q665" s="142"/>
      <c r="R665" s="142"/>
      <c r="S665" s="142"/>
      <c r="T665" s="142"/>
      <c r="U665" s="142"/>
    </row>
    <row r="666" customFormat="false" ht="12.75" hidden="false" customHeight="false" outlineLevel="0" collapsed="false">
      <c r="A666" s="142"/>
      <c r="B666" s="142"/>
      <c r="C666" s="142"/>
      <c r="D666" s="142"/>
      <c r="E666" s="142"/>
      <c r="F666" s="142"/>
      <c r="G666" s="142"/>
      <c r="H666" s="142"/>
      <c r="I666" s="142"/>
      <c r="J666" s="142"/>
      <c r="K666" s="142"/>
      <c r="L666" s="142"/>
      <c r="M666" s="142"/>
      <c r="N666" s="142"/>
      <c r="O666" s="142"/>
      <c r="P666" s="142"/>
      <c r="Q666" s="142"/>
      <c r="R666" s="142"/>
      <c r="S666" s="142"/>
      <c r="T666" s="142"/>
      <c r="U666" s="142"/>
    </row>
    <row r="667" customFormat="false" ht="12.75" hidden="false" customHeight="false" outlineLevel="0" collapsed="false">
      <c r="A667" s="142"/>
      <c r="B667" s="142"/>
      <c r="C667" s="142"/>
      <c r="D667" s="142"/>
      <c r="E667" s="142"/>
      <c r="F667" s="142"/>
      <c r="G667" s="142"/>
      <c r="H667" s="142"/>
      <c r="I667" s="142"/>
      <c r="J667" s="142"/>
      <c r="K667" s="142"/>
      <c r="L667" s="142"/>
      <c r="M667" s="142"/>
      <c r="N667" s="142"/>
      <c r="O667" s="142"/>
      <c r="P667" s="142"/>
      <c r="Q667" s="142"/>
      <c r="R667" s="142"/>
      <c r="S667" s="142"/>
      <c r="T667" s="142"/>
      <c r="U667" s="142"/>
    </row>
    <row r="668" customFormat="false" ht="12.75" hidden="false" customHeight="false" outlineLevel="0" collapsed="false">
      <c r="A668" s="142"/>
      <c r="B668" s="142"/>
      <c r="C668" s="142"/>
      <c r="D668" s="142"/>
      <c r="E668" s="142"/>
      <c r="F668" s="142"/>
      <c r="G668" s="142"/>
      <c r="H668" s="142"/>
      <c r="I668" s="142"/>
      <c r="J668" s="142"/>
      <c r="K668" s="142"/>
      <c r="L668" s="142"/>
      <c r="M668" s="142"/>
      <c r="N668" s="142"/>
      <c r="O668" s="142"/>
      <c r="P668" s="142"/>
      <c r="Q668" s="142"/>
      <c r="R668" s="142"/>
      <c r="S668" s="142"/>
      <c r="T668" s="142"/>
      <c r="U668" s="142"/>
    </row>
    <row r="669" customFormat="false" ht="12.75" hidden="false" customHeight="false" outlineLevel="0" collapsed="false">
      <c r="A669" s="142"/>
      <c r="B669" s="142"/>
      <c r="C669" s="142"/>
      <c r="D669" s="142"/>
      <c r="E669" s="142"/>
      <c r="F669" s="142"/>
      <c r="G669" s="142"/>
      <c r="H669" s="142"/>
      <c r="I669" s="142"/>
      <c r="J669" s="142"/>
      <c r="K669" s="142"/>
      <c r="L669" s="142"/>
      <c r="M669" s="142"/>
      <c r="N669" s="142"/>
      <c r="O669" s="142"/>
      <c r="P669" s="142"/>
      <c r="Q669" s="142"/>
      <c r="R669" s="142"/>
      <c r="S669" s="142"/>
      <c r="T669" s="142"/>
      <c r="U669" s="142"/>
    </row>
    <row r="670" customFormat="false" ht="12.75" hidden="false" customHeight="false" outlineLevel="0" collapsed="false">
      <c r="A670" s="142"/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142"/>
      <c r="M670" s="142"/>
      <c r="N670" s="142"/>
      <c r="O670" s="142"/>
      <c r="P670" s="142"/>
      <c r="Q670" s="142"/>
      <c r="R670" s="142"/>
      <c r="S670" s="142"/>
      <c r="T670" s="142"/>
      <c r="U670" s="142"/>
    </row>
    <row r="671" customFormat="false" ht="12.75" hidden="false" customHeight="false" outlineLevel="0" collapsed="false">
      <c r="A671" s="142"/>
      <c r="B671" s="142"/>
      <c r="C671" s="142"/>
      <c r="D671" s="142"/>
      <c r="E671" s="142"/>
      <c r="F671" s="142"/>
      <c r="G671" s="142"/>
      <c r="H671" s="142"/>
      <c r="I671" s="142"/>
      <c r="J671" s="142"/>
      <c r="K671" s="142"/>
      <c r="L671" s="142"/>
      <c r="M671" s="142"/>
      <c r="N671" s="142"/>
      <c r="O671" s="142"/>
      <c r="P671" s="142"/>
      <c r="Q671" s="142"/>
      <c r="R671" s="142"/>
      <c r="S671" s="142"/>
      <c r="T671" s="142"/>
      <c r="U671" s="142"/>
    </row>
    <row r="672" customFormat="false" ht="12.75" hidden="false" customHeight="false" outlineLevel="0" collapsed="false">
      <c r="A672" s="142"/>
      <c r="B672" s="142"/>
      <c r="C672" s="142"/>
      <c r="D672" s="142"/>
      <c r="E672" s="142"/>
      <c r="F672" s="142"/>
      <c r="G672" s="142"/>
      <c r="H672" s="142"/>
      <c r="I672" s="142"/>
      <c r="J672" s="142"/>
      <c r="K672" s="142"/>
      <c r="L672" s="142"/>
      <c r="M672" s="142"/>
      <c r="N672" s="142"/>
      <c r="O672" s="142"/>
      <c r="P672" s="142"/>
      <c r="Q672" s="142"/>
      <c r="R672" s="142"/>
      <c r="S672" s="142"/>
      <c r="T672" s="142"/>
      <c r="U672" s="142"/>
    </row>
    <row r="673" customFormat="false" ht="12.75" hidden="false" customHeight="false" outlineLevel="0" collapsed="false">
      <c r="A673" s="142"/>
      <c r="B673" s="142"/>
      <c r="C673" s="142"/>
      <c r="D673" s="142"/>
      <c r="E673" s="142"/>
      <c r="F673" s="142"/>
      <c r="G673" s="142"/>
      <c r="H673" s="142"/>
      <c r="I673" s="142"/>
      <c r="J673" s="142"/>
      <c r="K673" s="142"/>
      <c r="L673" s="142"/>
      <c r="M673" s="142"/>
      <c r="N673" s="142"/>
      <c r="O673" s="142"/>
      <c r="P673" s="142"/>
      <c r="Q673" s="142"/>
      <c r="R673" s="142"/>
      <c r="S673" s="142"/>
      <c r="T673" s="142"/>
      <c r="U673" s="142"/>
    </row>
    <row r="674" customFormat="false" ht="12.75" hidden="false" customHeight="false" outlineLevel="0" collapsed="false">
      <c r="A674" s="142"/>
      <c r="B674" s="142"/>
      <c r="C674" s="142"/>
      <c r="D674" s="142"/>
      <c r="E674" s="142"/>
      <c r="F674" s="142"/>
      <c r="G674" s="142"/>
      <c r="H674" s="142"/>
      <c r="I674" s="142"/>
      <c r="J674" s="142"/>
      <c r="K674" s="142"/>
      <c r="L674" s="142"/>
      <c r="M674" s="142"/>
      <c r="N674" s="142"/>
      <c r="O674" s="142"/>
      <c r="P674" s="142"/>
      <c r="Q674" s="142"/>
      <c r="R674" s="142"/>
      <c r="S674" s="142"/>
      <c r="T674" s="142"/>
      <c r="U674" s="142"/>
    </row>
    <row r="675" customFormat="false" ht="12.75" hidden="false" customHeight="false" outlineLevel="0" collapsed="false">
      <c r="A675" s="142"/>
      <c r="B675" s="142"/>
      <c r="C675" s="142"/>
      <c r="D675" s="142"/>
      <c r="E675" s="142"/>
      <c r="F675" s="142"/>
      <c r="G675" s="142"/>
      <c r="H675" s="142"/>
      <c r="I675" s="142"/>
      <c r="J675" s="142"/>
      <c r="K675" s="142"/>
      <c r="L675" s="142"/>
      <c r="M675" s="142"/>
      <c r="N675" s="142"/>
      <c r="O675" s="142"/>
      <c r="P675" s="142"/>
      <c r="Q675" s="142"/>
      <c r="R675" s="142"/>
      <c r="S675" s="142"/>
      <c r="T675" s="142"/>
      <c r="U675" s="142"/>
    </row>
    <row r="676" customFormat="false" ht="12.75" hidden="false" customHeight="false" outlineLevel="0" collapsed="false">
      <c r="A676" s="142"/>
      <c r="B676" s="142"/>
      <c r="C676" s="142"/>
      <c r="D676" s="142"/>
      <c r="E676" s="142"/>
      <c r="F676" s="142"/>
      <c r="G676" s="142"/>
      <c r="H676" s="142"/>
      <c r="I676" s="142"/>
      <c r="J676" s="142"/>
      <c r="K676" s="142"/>
      <c r="L676" s="142"/>
      <c r="M676" s="142"/>
      <c r="N676" s="142"/>
      <c r="O676" s="142"/>
      <c r="P676" s="142"/>
      <c r="Q676" s="142"/>
      <c r="R676" s="142"/>
      <c r="S676" s="142"/>
      <c r="T676" s="142"/>
      <c r="U676" s="142"/>
    </row>
    <row r="677" customFormat="false" ht="12.75" hidden="false" customHeight="false" outlineLevel="0" collapsed="false">
      <c r="A677" s="142"/>
      <c r="B677" s="142"/>
      <c r="C677" s="142"/>
      <c r="D677" s="142"/>
      <c r="E677" s="142"/>
      <c r="F677" s="142"/>
      <c r="G677" s="142"/>
      <c r="H677" s="142"/>
      <c r="I677" s="142"/>
      <c r="J677" s="142"/>
      <c r="K677" s="142"/>
      <c r="L677" s="142"/>
      <c r="M677" s="142"/>
      <c r="N677" s="142"/>
      <c r="O677" s="142"/>
      <c r="P677" s="142"/>
      <c r="Q677" s="142"/>
      <c r="R677" s="142"/>
      <c r="S677" s="142"/>
      <c r="T677" s="142"/>
      <c r="U677" s="142"/>
    </row>
    <row r="678" customFormat="false" ht="12.75" hidden="false" customHeight="false" outlineLevel="0" collapsed="false">
      <c r="A678" s="142"/>
      <c r="B678" s="142"/>
      <c r="C678" s="142"/>
      <c r="D678" s="142"/>
      <c r="E678" s="142"/>
      <c r="F678" s="142"/>
      <c r="G678" s="142"/>
      <c r="H678" s="142"/>
      <c r="I678" s="142"/>
      <c r="J678" s="142"/>
      <c r="K678" s="142"/>
      <c r="L678" s="142"/>
      <c r="M678" s="142"/>
      <c r="N678" s="142"/>
      <c r="O678" s="142"/>
      <c r="P678" s="142"/>
      <c r="Q678" s="142"/>
      <c r="R678" s="142"/>
      <c r="S678" s="142"/>
      <c r="T678" s="142"/>
      <c r="U678" s="142"/>
    </row>
    <row r="679" customFormat="false" ht="12.75" hidden="false" customHeight="false" outlineLevel="0" collapsed="false">
      <c r="A679" s="142"/>
      <c r="B679" s="142"/>
      <c r="C679" s="142"/>
      <c r="D679" s="142"/>
      <c r="E679" s="142"/>
      <c r="F679" s="142"/>
      <c r="G679" s="142"/>
      <c r="H679" s="142"/>
      <c r="I679" s="142"/>
      <c r="J679" s="142"/>
      <c r="K679" s="142"/>
      <c r="L679" s="142"/>
      <c r="M679" s="142"/>
      <c r="N679" s="142"/>
      <c r="O679" s="142"/>
      <c r="P679" s="142"/>
      <c r="Q679" s="142"/>
      <c r="R679" s="142"/>
      <c r="S679" s="142"/>
      <c r="T679" s="142"/>
      <c r="U679" s="142"/>
    </row>
    <row r="680" customFormat="false" ht="12.75" hidden="false" customHeight="false" outlineLevel="0" collapsed="false">
      <c r="A680" s="142"/>
      <c r="B680" s="142"/>
      <c r="C680" s="142"/>
      <c r="D680" s="142"/>
      <c r="E680" s="142"/>
      <c r="F680" s="142"/>
      <c r="G680" s="142"/>
      <c r="H680" s="142"/>
      <c r="I680" s="142"/>
      <c r="J680" s="142"/>
      <c r="K680" s="142"/>
      <c r="L680" s="142"/>
      <c r="M680" s="142"/>
      <c r="N680" s="142"/>
      <c r="O680" s="142"/>
      <c r="P680" s="142"/>
      <c r="Q680" s="142"/>
      <c r="R680" s="142"/>
      <c r="S680" s="142"/>
      <c r="T680" s="142"/>
      <c r="U680" s="142"/>
    </row>
    <row r="681" customFormat="false" ht="12.75" hidden="false" customHeight="false" outlineLevel="0" collapsed="false">
      <c r="A681" s="142"/>
      <c r="B681" s="142"/>
      <c r="C681" s="142"/>
      <c r="D681" s="142"/>
      <c r="E681" s="142"/>
      <c r="F681" s="142"/>
      <c r="G681" s="142"/>
      <c r="H681" s="142"/>
      <c r="I681" s="142"/>
      <c r="J681" s="142"/>
      <c r="K681" s="142"/>
      <c r="L681" s="142"/>
      <c r="M681" s="142"/>
      <c r="N681" s="142"/>
      <c r="O681" s="142"/>
      <c r="P681" s="142"/>
      <c r="Q681" s="142"/>
      <c r="R681" s="142"/>
      <c r="S681" s="142"/>
      <c r="T681" s="142"/>
      <c r="U681" s="142"/>
    </row>
    <row r="682" customFormat="false" ht="12.75" hidden="false" customHeight="false" outlineLevel="0" collapsed="false">
      <c r="A682" s="142"/>
      <c r="B682" s="142"/>
      <c r="C682" s="142"/>
      <c r="D682" s="142"/>
      <c r="E682" s="142"/>
      <c r="F682" s="142"/>
      <c r="G682" s="142"/>
      <c r="H682" s="142"/>
      <c r="I682" s="142"/>
      <c r="J682" s="142"/>
      <c r="K682" s="142"/>
      <c r="L682" s="142"/>
      <c r="M682" s="142"/>
      <c r="N682" s="142"/>
      <c r="O682" s="142"/>
      <c r="P682" s="142"/>
      <c r="Q682" s="142"/>
      <c r="R682" s="142"/>
      <c r="S682" s="142"/>
      <c r="T682" s="142"/>
      <c r="U682" s="142"/>
    </row>
    <row r="683" customFormat="false" ht="12.75" hidden="false" customHeight="false" outlineLevel="0" collapsed="false">
      <c r="A683" s="142"/>
      <c r="B683" s="142"/>
      <c r="C683" s="142"/>
      <c r="D683" s="142"/>
      <c r="E683" s="142"/>
      <c r="F683" s="142"/>
      <c r="G683" s="142"/>
      <c r="H683" s="142"/>
      <c r="I683" s="142"/>
      <c r="J683" s="142"/>
      <c r="K683" s="142"/>
      <c r="L683" s="142"/>
      <c r="M683" s="142"/>
      <c r="N683" s="142"/>
      <c r="O683" s="142"/>
      <c r="P683" s="142"/>
      <c r="Q683" s="142"/>
      <c r="R683" s="142"/>
      <c r="S683" s="142"/>
      <c r="T683" s="142"/>
      <c r="U683" s="142"/>
    </row>
    <row r="684" customFormat="false" ht="12.75" hidden="false" customHeight="false" outlineLevel="0" collapsed="false">
      <c r="A684" s="142"/>
      <c r="B684" s="142"/>
      <c r="C684" s="142"/>
      <c r="D684" s="142"/>
      <c r="E684" s="142"/>
      <c r="F684" s="142"/>
      <c r="G684" s="142"/>
      <c r="H684" s="142"/>
      <c r="I684" s="142"/>
      <c r="J684" s="142"/>
      <c r="K684" s="142"/>
      <c r="L684" s="142"/>
      <c r="M684" s="142"/>
      <c r="N684" s="142"/>
      <c r="O684" s="142"/>
      <c r="P684" s="142"/>
      <c r="Q684" s="142"/>
      <c r="R684" s="142"/>
      <c r="S684" s="142"/>
      <c r="T684" s="142"/>
      <c r="U684" s="142"/>
    </row>
    <row r="685" customFormat="false" ht="12.75" hidden="false" customHeight="false" outlineLevel="0" collapsed="false">
      <c r="A685" s="142"/>
      <c r="B685" s="142"/>
      <c r="C685" s="142"/>
      <c r="D685" s="142"/>
      <c r="E685" s="142"/>
      <c r="F685" s="142"/>
      <c r="G685" s="142"/>
      <c r="H685" s="142"/>
      <c r="I685" s="142"/>
      <c r="J685" s="142"/>
      <c r="K685" s="142"/>
      <c r="L685" s="142"/>
      <c r="M685" s="142"/>
      <c r="N685" s="142"/>
      <c r="O685" s="142"/>
      <c r="P685" s="142"/>
      <c r="Q685" s="142"/>
      <c r="R685" s="142"/>
      <c r="S685" s="142"/>
      <c r="T685" s="142"/>
      <c r="U685" s="142"/>
    </row>
    <row r="686" customFormat="false" ht="12.75" hidden="false" customHeight="false" outlineLevel="0" collapsed="false">
      <c r="A686" s="142"/>
      <c r="B686" s="142"/>
      <c r="C686" s="142"/>
      <c r="D686" s="142"/>
      <c r="E686" s="142"/>
      <c r="F686" s="142"/>
      <c r="G686" s="142"/>
      <c r="H686" s="142"/>
      <c r="I686" s="142"/>
      <c r="J686" s="142"/>
      <c r="K686" s="142"/>
      <c r="L686" s="142"/>
      <c r="M686" s="142"/>
      <c r="N686" s="142"/>
      <c r="O686" s="142"/>
      <c r="P686" s="142"/>
      <c r="Q686" s="142"/>
      <c r="R686" s="142"/>
      <c r="S686" s="142"/>
      <c r="T686" s="142"/>
      <c r="U686" s="142"/>
    </row>
    <row r="687" customFormat="false" ht="12.75" hidden="false" customHeight="false" outlineLevel="0" collapsed="false">
      <c r="A687" s="142"/>
      <c r="B687" s="142"/>
      <c r="C687" s="142"/>
      <c r="D687" s="142"/>
      <c r="E687" s="142"/>
      <c r="F687" s="142"/>
      <c r="G687" s="142"/>
      <c r="H687" s="142"/>
      <c r="I687" s="142"/>
      <c r="J687" s="142"/>
      <c r="K687" s="142"/>
      <c r="L687" s="142"/>
      <c r="M687" s="142"/>
      <c r="N687" s="142"/>
      <c r="O687" s="142"/>
      <c r="P687" s="142"/>
      <c r="Q687" s="142"/>
      <c r="R687" s="142"/>
      <c r="S687" s="142"/>
      <c r="T687" s="142"/>
      <c r="U687" s="142"/>
    </row>
    <row r="688" customFormat="false" ht="12.75" hidden="false" customHeight="false" outlineLevel="0" collapsed="false">
      <c r="A688" s="142"/>
      <c r="B688" s="142"/>
      <c r="C688" s="142"/>
      <c r="D688" s="142"/>
      <c r="E688" s="142"/>
      <c r="F688" s="142"/>
      <c r="G688" s="142"/>
      <c r="H688" s="142"/>
      <c r="I688" s="142"/>
      <c r="J688" s="142"/>
      <c r="K688" s="142"/>
      <c r="L688" s="142"/>
      <c r="M688" s="142"/>
      <c r="N688" s="142"/>
      <c r="O688" s="142"/>
      <c r="P688" s="142"/>
      <c r="Q688" s="142"/>
      <c r="R688" s="142"/>
      <c r="S688" s="142"/>
      <c r="T688" s="142"/>
      <c r="U688" s="142"/>
    </row>
    <row r="689" customFormat="false" ht="12.75" hidden="false" customHeight="false" outlineLevel="0" collapsed="false">
      <c r="A689" s="142"/>
      <c r="B689" s="142"/>
      <c r="C689" s="142"/>
      <c r="D689" s="142"/>
      <c r="E689" s="142"/>
      <c r="F689" s="142"/>
      <c r="G689" s="142"/>
      <c r="H689" s="142"/>
      <c r="I689" s="142"/>
      <c r="J689" s="142"/>
      <c r="K689" s="142"/>
      <c r="L689" s="142"/>
      <c r="M689" s="142"/>
      <c r="N689" s="142"/>
      <c r="O689" s="142"/>
      <c r="P689" s="142"/>
      <c r="Q689" s="142"/>
      <c r="R689" s="142"/>
      <c r="S689" s="142"/>
      <c r="T689" s="142"/>
      <c r="U689" s="142"/>
    </row>
    <row r="690" customFormat="false" ht="12.75" hidden="false" customHeight="false" outlineLevel="0" collapsed="false">
      <c r="A690" s="142"/>
      <c r="B690" s="142"/>
      <c r="C690" s="142"/>
      <c r="D690" s="142"/>
      <c r="E690" s="142"/>
      <c r="F690" s="142"/>
      <c r="G690" s="142"/>
      <c r="H690" s="142"/>
      <c r="I690" s="142"/>
      <c r="J690" s="142"/>
      <c r="K690" s="142"/>
      <c r="L690" s="142"/>
      <c r="M690" s="142"/>
      <c r="N690" s="142"/>
      <c r="O690" s="142"/>
      <c r="P690" s="142"/>
      <c r="Q690" s="142"/>
      <c r="R690" s="142"/>
      <c r="S690" s="142"/>
      <c r="T690" s="142"/>
      <c r="U690" s="142"/>
    </row>
    <row r="691" customFormat="false" ht="12.75" hidden="false" customHeight="false" outlineLevel="0" collapsed="false">
      <c r="A691" s="142"/>
      <c r="B691" s="142"/>
      <c r="C691" s="142"/>
      <c r="D691" s="142"/>
      <c r="E691" s="142"/>
      <c r="F691" s="142"/>
      <c r="G691" s="142"/>
      <c r="H691" s="142"/>
      <c r="I691" s="142"/>
      <c r="J691" s="142"/>
      <c r="K691" s="142"/>
      <c r="L691" s="142"/>
      <c r="M691" s="142"/>
      <c r="N691" s="142"/>
      <c r="O691" s="142"/>
      <c r="P691" s="142"/>
      <c r="Q691" s="142"/>
      <c r="R691" s="142"/>
      <c r="S691" s="142"/>
      <c r="T691" s="142"/>
      <c r="U691" s="142"/>
    </row>
    <row r="692" customFormat="false" ht="12.75" hidden="false" customHeight="false" outlineLevel="0" collapsed="false">
      <c r="A692" s="142"/>
      <c r="B692" s="142"/>
      <c r="C692" s="142"/>
      <c r="D692" s="142"/>
      <c r="E692" s="142"/>
      <c r="F692" s="142"/>
      <c r="G692" s="142"/>
      <c r="H692" s="142"/>
      <c r="I692" s="142"/>
      <c r="J692" s="142"/>
      <c r="K692" s="142"/>
      <c r="L692" s="142"/>
      <c r="M692" s="142"/>
      <c r="N692" s="142"/>
      <c r="O692" s="142"/>
      <c r="P692" s="142"/>
      <c r="Q692" s="142"/>
      <c r="R692" s="142"/>
      <c r="S692" s="142"/>
      <c r="T692" s="142"/>
      <c r="U692" s="142"/>
    </row>
    <row r="693" customFormat="false" ht="12.75" hidden="false" customHeight="false" outlineLevel="0" collapsed="false">
      <c r="A693" s="142"/>
      <c r="B693" s="142"/>
      <c r="C693" s="142"/>
      <c r="D693" s="142"/>
      <c r="E693" s="142"/>
      <c r="F693" s="142"/>
      <c r="G693" s="142"/>
      <c r="H693" s="142"/>
      <c r="I693" s="142"/>
      <c r="J693" s="142"/>
      <c r="K693" s="142"/>
      <c r="L693" s="142"/>
      <c r="M693" s="142"/>
      <c r="N693" s="142"/>
      <c r="O693" s="142"/>
      <c r="P693" s="142"/>
      <c r="Q693" s="142"/>
      <c r="R693" s="142"/>
      <c r="S693" s="142"/>
      <c r="T693" s="142"/>
      <c r="U693" s="142"/>
    </row>
    <row r="694" customFormat="false" ht="12.75" hidden="false" customHeight="false" outlineLevel="0" collapsed="false">
      <c r="A694" s="142"/>
      <c r="B694" s="142"/>
      <c r="C694" s="142"/>
      <c r="D694" s="142"/>
      <c r="E694" s="142"/>
      <c r="F694" s="142"/>
      <c r="G694" s="142"/>
      <c r="H694" s="142"/>
      <c r="I694" s="142"/>
      <c r="J694" s="142"/>
      <c r="K694" s="142"/>
      <c r="L694" s="142"/>
      <c r="M694" s="142"/>
      <c r="N694" s="142"/>
      <c r="O694" s="142"/>
      <c r="P694" s="142"/>
      <c r="Q694" s="142"/>
      <c r="R694" s="142"/>
      <c r="S694" s="142"/>
      <c r="T694" s="142"/>
      <c r="U694" s="142"/>
    </row>
    <row r="695" customFormat="false" ht="12.75" hidden="false" customHeight="false" outlineLevel="0" collapsed="false">
      <c r="A695" s="142"/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142"/>
      <c r="M695" s="142"/>
      <c r="N695" s="142"/>
      <c r="O695" s="142"/>
      <c r="P695" s="142"/>
      <c r="Q695" s="142"/>
      <c r="R695" s="142"/>
      <c r="S695" s="142"/>
      <c r="T695" s="142"/>
      <c r="U695" s="142"/>
    </row>
    <row r="696" customFormat="false" ht="12.75" hidden="false" customHeight="false" outlineLevel="0" collapsed="false">
      <c r="A696" s="142"/>
      <c r="B696" s="142"/>
      <c r="C696" s="142"/>
      <c r="D696" s="142"/>
      <c r="E696" s="142"/>
      <c r="F696" s="142"/>
      <c r="G696" s="142"/>
      <c r="H696" s="142"/>
      <c r="I696" s="142"/>
      <c r="J696" s="142"/>
      <c r="K696" s="142"/>
      <c r="L696" s="142"/>
      <c r="M696" s="142"/>
      <c r="N696" s="142"/>
      <c r="O696" s="142"/>
      <c r="P696" s="142"/>
      <c r="Q696" s="142"/>
      <c r="R696" s="142"/>
      <c r="S696" s="142"/>
      <c r="T696" s="142"/>
      <c r="U696" s="142"/>
    </row>
    <row r="697" customFormat="false" ht="12.75" hidden="false" customHeight="false" outlineLevel="0" collapsed="false">
      <c r="A697" s="142"/>
      <c r="B697" s="142"/>
      <c r="C697" s="142"/>
      <c r="D697" s="142"/>
      <c r="E697" s="142"/>
      <c r="F697" s="142"/>
      <c r="G697" s="142"/>
      <c r="H697" s="142"/>
      <c r="I697" s="142"/>
      <c r="J697" s="142"/>
      <c r="K697" s="142"/>
      <c r="L697" s="142"/>
      <c r="M697" s="142"/>
      <c r="N697" s="142"/>
      <c r="O697" s="142"/>
      <c r="P697" s="142"/>
      <c r="Q697" s="142"/>
      <c r="R697" s="142"/>
      <c r="S697" s="142"/>
      <c r="T697" s="142"/>
      <c r="U697" s="142"/>
    </row>
    <row r="698" customFormat="false" ht="12.75" hidden="false" customHeight="false" outlineLevel="0" collapsed="false">
      <c r="A698" s="142"/>
      <c r="B698" s="142"/>
      <c r="C698" s="142"/>
      <c r="D698" s="142"/>
      <c r="E698" s="142"/>
      <c r="F698" s="142"/>
      <c r="G698" s="142"/>
      <c r="H698" s="142"/>
      <c r="I698" s="142"/>
      <c r="J698" s="142"/>
      <c r="K698" s="142"/>
      <c r="L698" s="142"/>
      <c r="M698" s="142"/>
      <c r="N698" s="142"/>
      <c r="O698" s="142"/>
      <c r="P698" s="142"/>
      <c r="Q698" s="142"/>
      <c r="R698" s="142"/>
      <c r="S698" s="142"/>
      <c r="T698" s="142"/>
      <c r="U698" s="142"/>
    </row>
    <row r="699" customFormat="false" ht="12.75" hidden="false" customHeight="false" outlineLevel="0" collapsed="false">
      <c r="A699" s="142"/>
      <c r="B699" s="142"/>
      <c r="C699" s="142"/>
      <c r="D699" s="142"/>
      <c r="E699" s="142"/>
      <c r="F699" s="142"/>
      <c r="G699" s="142"/>
      <c r="H699" s="142"/>
      <c r="I699" s="142"/>
      <c r="J699" s="142"/>
      <c r="K699" s="142"/>
      <c r="L699" s="142"/>
      <c r="M699" s="142"/>
      <c r="N699" s="142"/>
      <c r="O699" s="142"/>
      <c r="P699" s="142"/>
      <c r="Q699" s="142"/>
      <c r="R699" s="142"/>
      <c r="S699" s="142"/>
      <c r="T699" s="142"/>
      <c r="U699" s="142"/>
    </row>
    <row r="700" customFormat="false" ht="12.75" hidden="false" customHeight="false" outlineLevel="0" collapsed="false">
      <c r="A700" s="142"/>
      <c r="B700" s="142"/>
      <c r="C700" s="142"/>
      <c r="D700" s="142"/>
      <c r="E700" s="142"/>
      <c r="F700" s="142"/>
      <c r="G700" s="142"/>
      <c r="H700" s="142"/>
      <c r="I700" s="142"/>
      <c r="J700" s="142"/>
      <c r="K700" s="142"/>
      <c r="L700" s="142"/>
      <c r="M700" s="142"/>
      <c r="N700" s="142"/>
      <c r="O700" s="142"/>
      <c r="P700" s="142"/>
      <c r="Q700" s="142"/>
      <c r="R700" s="142"/>
      <c r="S700" s="142"/>
      <c r="T700" s="142"/>
      <c r="U700" s="142"/>
    </row>
    <row r="701" customFormat="false" ht="12.75" hidden="false" customHeight="false" outlineLevel="0" collapsed="false">
      <c r="A701" s="142"/>
      <c r="B701" s="142"/>
      <c r="C701" s="142"/>
      <c r="D701" s="142"/>
      <c r="E701" s="142"/>
      <c r="F701" s="142"/>
      <c r="G701" s="142"/>
      <c r="H701" s="142"/>
      <c r="I701" s="142"/>
      <c r="J701" s="142"/>
      <c r="K701" s="142"/>
      <c r="L701" s="142"/>
      <c r="M701" s="142"/>
      <c r="N701" s="142"/>
      <c r="O701" s="142"/>
      <c r="P701" s="142"/>
      <c r="Q701" s="142"/>
      <c r="R701" s="142"/>
      <c r="S701" s="142"/>
      <c r="T701" s="142"/>
      <c r="U701" s="142"/>
    </row>
    <row r="702" customFormat="false" ht="12.75" hidden="false" customHeight="false" outlineLevel="0" collapsed="false">
      <c r="A702" s="142"/>
      <c r="B702" s="142"/>
      <c r="C702" s="142"/>
      <c r="D702" s="142"/>
      <c r="E702" s="142"/>
      <c r="F702" s="142"/>
      <c r="G702" s="142"/>
      <c r="H702" s="142"/>
      <c r="I702" s="142"/>
      <c r="J702" s="142"/>
      <c r="K702" s="142"/>
      <c r="L702" s="142"/>
      <c r="M702" s="142"/>
      <c r="N702" s="142"/>
      <c r="O702" s="142"/>
      <c r="P702" s="142"/>
      <c r="Q702" s="142"/>
      <c r="R702" s="142"/>
      <c r="S702" s="142"/>
      <c r="T702" s="142"/>
      <c r="U702" s="142"/>
    </row>
    <row r="703" customFormat="false" ht="12.75" hidden="false" customHeight="false" outlineLevel="0" collapsed="false">
      <c r="A703" s="142"/>
      <c r="B703" s="142"/>
      <c r="C703" s="142"/>
      <c r="D703" s="142"/>
      <c r="E703" s="142"/>
      <c r="F703" s="142"/>
      <c r="G703" s="142"/>
      <c r="H703" s="142"/>
      <c r="I703" s="142"/>
      <c r="J703" s="142"/>
      <c r="K703" s="142"/>
      <c r="L703" s="142"/>
      <c r="M703" s="142"/>
      <c r="N703" s="142"/>
      <c r="O703" s="142"/>
      <c r="P703" s="142"/>
      <c r="Q703" s="142"/>
      <c r="R703" s="142"/>
      <c r="S703" s="142"/>
      <c r="T703" s="142"/>
      <c r="U703" s="142"/>
    </row>
    <row r="704" customFormat="false" ht="12.75" hidden="false" customHeight="false" outlineLevel="0" collapsed="false">
      <c r="A704" s="142"/>
      <c r="B704" s="142"/>
      <c r="C704" s="142"/>
      <c r="D704" s="142"/>
      <c r="E704" s="142"/>
      <c r="F704" s="142"/>
      <c r="G704" s="142"/>
      <c r="H704" s="142"/>
      <c r="I704" s="142"/>
      <c r="J704" s="142"/>
      <c r="K704" s="142"/>
      <c r="L704" s="142"/>
      <c r="M704" s="142"/>
      <c r="N704" s="142"/>
      <c r="O704" s="142"/>
      <c r="P704" s="142"/>
      <c r="Q704" s="142"/>
      <c r="R704" s="142"/>
      <c r="S704" s="142"/>
      <c r="T704" s="142"/>
      <c r="U704" s="142"/>
    </row>
    <row r="705" customFormat="false" ht="12.75" hidden="false" customHeight="false" outlineLevel="0" collapsed="false">
      <c r="A705" s="142"/>
      <c r="B705" s="142"/>
      <c r="C705" s="142"/>
      <c r="D705" s="142"/>
      <c r="E705" s="142"/>
      <c r="F705" s="142"/>
      <c r="G705" s="142"/>
      <c r="H705" s="142"/>
      <c r="I705" s="142"/>
      <c r="J705" s="142"/>
      <c r="K705" s="142"/>
      <c r="L705" s="142"/>
      <c r="M705" s="142"/>
      <c r="N705" s="142"/>
      <c r="O705" s="142"/>
      <c r="P705" s="142"/>
      <c r="Q705" s="142"/>
      <c r="R705" s="142"/>
      <c r="S705" s="142"/>
      <c r="T705" s="142"/>
      <c r="U705" s="142"/>
    </row>
    <row r="706" customFormat="false" ht="12.75" hidden="false" customHeight="false" outlineLevel="0" collapsed="false">
      <c r="A706" s="142"/>
      <c r="B706" s="142"/>
      <c r="C706" s="142"/>
      <c r="D706" s="142"/>
      <c r="E706" s="142"/>
      <c r="F706" s="142"/>
      <c r="G706" s="142"/>
      <c r="H706" s="142"/>
      <c r="I706" s="142"/>
      <c r="J706" s="142"/>
      <c r="K706" s="142"/>
      <c r="L706" s="142"/>
      <c r="M706" s="142"/>
      <c r="N706" s="142"/>
      <c r="O706" s="142"/>
      <c r="P706" s="142"/>
      <c r="Q706" s="142"/>
      <c r="R706" s="142"/>
      <c r="S706" s="142"/>
      <c r="T706" s="142"/>
      <c r="U706" s="142"/>
    </row>
    <row r="707" customFormat="false" ht="12.75" hidden="false" customHeight="false" outlineLevel="0" collapsed="false">
      <c r="A707" s="142"/>
      <c r="B707" s="142"/>
      <c r="C707" s="142"/>
      <c r="D707" s="142"/>
      <c r="E707" s="142"/>
      <c r="F707" s="142"/>
      <c r="G707" s="142"/>
      <c r="H707" s="142"/>
      <c r="I707" s="142"/>
      <c r="J707" s="142"/>
      <c r="K707" s="142"/>
      <c r="L707" s="142"/>
      <c r="M707" s="142"/>
      <c r="N707" s="142"/>
      <c r="O707" s="142"/>
      <c r="P707" s="142"/>
      <c r="Q707" s="142"/>
      <c r="R707" s="142"/>
      <c r="S707" s="142"/>
      <c r="T707" s="142"/>
      <c r="U707" s="142"/>
    </row>
    <row r="708" customFormat="false" ht="12.75" hidden="false" customHeight="false" outlineLevel="0" collapsed="false">
      <c r="A708" s="142"/>
      <c r="B708" s="142"/>
      <c r="C708" s="142"/>
      <c r="D708" s="142"/>
      <c r="E708" s="142"/>
      <c r="F708" s="142"/>
      <c r="G708" s="142"/>
      <c r="H708" s="142"/>
      <c r="I708" s="142"/>
      <c r="J708" s="142"/>
      <c r="K708" s="142"/>
      <c r="L708" s="142"/>
      <c r="M708" s="142"/>
      <c r="N708" s="142"/>
      <c r="O708" s="142"/>
      <c r="P708" s="142"/>
      <c r="Q708" s="142"/>
      <c r="R708" s="142"/>
      <c r="S708" s="142"/>
      <c r="T708" s="142"/>
      <c r="U708" s="142"/>
    </row>
    <row r="709" customFormat="false" ht="12.75" hidden="false" customHeight="false" outlineLevel="0" collapsed="false">
      <c r="A709" s="142"/>
      <c r="B709" s="142"/>
      <c r="C709" s="142"/>
      <c r="D709" s="142"/>
      <c r="E709" s="142"/>
      <c r="F709" s="142"/>
      <c r="G709" s="142"/>
      <c r="H709" s="142"/>
      <c r="I709" s="142"/>
      <c r="J709" s="142"/>
      <c r="K709" s="142"/>
      <c r="L709" s="142"/>
      <c r="M709" s="142"/>
      <c r="N709" s="142"/>
      <c r="O709" s="142"/>
      <c r="P709" s="142"/>
      <c r="Q709" s="142"/>
      <c r="R709" s="142"/>
      <c r="S709" s="142"/>
      <c r="T709" s="142"/>
      <c r="U709" s="142"/>
    </row>
    <row r="710" customFormat="false" ht="12.75" hidden="false" customHeight="false" outlineLevel="0" collapsed="false">
      <c r="A710" s="142"/>
      <c r="B710" s="142"/>
      <c r="C710" s="142"/>
      <c r="D710" s="142"/>
      <c r="E710" s="142"/>
      <c r="F710" s="142"/>
      <c r="G710" s="142"/>
      <c r="H710" s="142"/>
      <c r="I710" s="142"/>
      <c r="J710" s="142"/>
      <c r="K710" s="142"/>
      <c r="L710" s="142"/>
      <c r="M710" s="142"/>
      <c r="N710" s="142"/>
      <c r="O710" s="142"/>
      <c r="P710" s="142"/>
      <c r="Q710" s="142"/>
      <c r="R710" s="142"/>
      <c r="S710" s="142"/>
      <c r="T710" s="142"/>
      <c r="U710" s="142"/>
    </row>
    <row r="711" customFormat="false" ht="12.75" hidden="false" customHeight="false" outlineLevel="0" collapsed="false">
      <c r="A711" s="142"/>
      <c r="B711" s="142"/>
      <c r="C711" s="142"/>
      <c r="D711" s="142"/>
      <c r="E711" s="142"/>
      <c r="F711" s="142"/>
      <c r="G711" s="142"/>
      <c r="H711" s="142"/>
      <c r="I711" s="142"/>
      <c r="J711" s="142"/>
      <c r="K711" s="142"/>
      <c r="L711" s="142"/>
      <c r="M711" s="142"/>
      <c r="N711" s="142"/>
      <c r="O711" s="142"/>
      <c r="P711" s="142"/>
      <c r="Q711" s="142"/>
      <c r="R711" s="142"/>
      <c r="S711" s="142"/>
      <c r="T711" s="142"/>
      <c r="U711" s="142"/>
    </row>
    <row r="712" customFormat="false" ht="12.75" hidden="false" customHeight="false" outlineLevel="0" collapsed="false">
      <c r="A712" s="142"/>
      <c r="B712" s="142"/>
      <c r="C712" s="142"/>
      <c r="D712" s="142"/>
      <c r="E712" s="142"/>
      <c r="F712" s="142"/>
      <c r="G712" s="142"/>
      <c r="H712" s="142"/>
      <c r="I712" s="142"/>
      <c r="J712" s="142"/>
      <c r="K712" s="142"/>
      <c r="L712" s="142"/>
      <c r="M712" s="142"/>
      <c r="N712" s="142"/>
      <c r="O712" s="142"/>
      <c r="P712" s="142"/>
      <c r="Q712" s="142"/>
      <c r="R712" s="142"/>
      <c r="S712" s="142"/>
      <c r="T712" s="142"/>
      <c r="U712" s="142"/>
    </row>
    <row r="713" customFormat="false" ht="12.75" hidden="false" customHeight="false" outlineLevel="0" collapsed="false">
      <c r="A713" s="142"/>
      <c r="B713" s="142"/>
      <c r="C713" s="142"/>
      <c r="D713" s="142"/>
      <c r="E713" s="142"/>
      <c r="F713" s="142"/>
      <c r="G713" s="142"/>
      <c r="H713" s="142"/>
      <c r="I713" s="142"/>
      <c r="J713" s="142"/>
      <c r="K713" s="142"/>
      <c r="L713" s="142"/>
      <c r="M713" s="142"/>
      <c r="N713" s="142"/>
      <c r="O713" s="142"/>
      <c r="P713" s="142"/>
      <c r="Q713" s="142"/>
      <c r="R713" s="142"/>
      <c r="S713" s="142"/>
      <c r="T713" s="142"/>
      <c r="U713" s="142"/>
    </row>
    <row r="714" customFormat="false" ht="12.75" hidden="false" customHeight="false" outlineLevel="0" collapsed="false">
      <c r="A714" s="142"/>
      <c r="B714" s="142"/>
      <c r="C714" s="142"/>
      <c r="D714" s="142"/>
      <c r="E714" s="142"/>
      <c r="F714" s="142"/>
      <c r="G714" s="142"/>
      <c r="H714" s="142"/>
      <c r="I714" s="142"/>
      <c r="J714" s="142"/>
      <c r="K714" s="142"/>
      <c r="L714" s="142"/>
      <c r="M714" s="142"/>
      <c r="N714" s="142"/>
      <c r="O714" s="142"/>
      <c r="P714" s="142"/>
      <c r="Q714" s="142"/>
      <c r="R714" s="142"/>
      <c r="S714" s="142"/>
      <c r="T714" s="142"/>
      <c r="U714" s="142"/>
    </row>
    <row r="715" customFormat="false" ht="12.75" hidden="false" customHeight="false" outlineLevel="0" collapsed="false">
      <c r="A715" s="142"/>
      <c r="B715" s="142"/>
      <c r="C715" s="142"/>
      <c r="D715" s="142"/>
      <c r="E715" s="142"/>
      <c r="F715" s="142"/>
      <c r="G715" s="142"/>
      <c r="H715" s="142"/>
      <c r="I715" s="142"/>
      <c r="J715" s="142"/>
      <c r="K715" s="142"/>
      <c r="L715" s="142"/>
      <c r="M715" s="142"/>
      <c r="N715" s="142"/>
      <c r="O715" s="142"/>
      <c r="P715" s="142"/>
      <c r="Q715" s="142"/>
      <c r="R715" s="142"/>
      <c r="S715" s="142"/>
      <c r="T715" s="142"/>
      <c r="U715" s="142"/>
    </row>
    <row r="716" customFormat="false" ht="12.75" hidden="false" customHeight="false" outlineLevel="0" collapsed="false">
      <c r="A716" s="142"/>
      <c r="B716" s="142"/>
      <c r="C716" s="142"/>
      <c r="D716" s="142"/>
      <c r="E716" s="142"/>
      <c r="F716" s="142"/>
      <c r="G716" s="142"/>
      <c r="H716" s="142"/>
      <c r="I716" s="142"/>
      <c r="J716" s="142"/>
      <c r="K716" s="142"/>
      <c r="L716" s="142"/>
      <c r="M716" s="142"/>
      <c r="N716" s="142"/>
      <c r="O716" s="142"/>
      <c r="P716" s="142"/>
      <c r="Q716" s="142"/>
      <c r="R716" s="142"/>
      <c r="S716" s="142"/>
      <c r="T716" s="142"/>
      <c r="U716" s="142"/>
    </row>
    <row r="717" customFormat="false" ht="12.75" hidden="false" customHeight="false" outlineLevel="0" collapsed="false">
      <c r="A717" s="142"/>
      <c r="B717" s="142"/>
      <c r="C717" s="142"/>
      <c r="D717" s="142"/>
      <c r="E717" s="142"/>
      <c r="F717" s="142"/>
      <c r="G717" s="142"/>
      <c r="H717" s="142"/>
      <c r="I717" s="142"/>
      <c r="J717" s="142"/>
      <c r="K717" s="142"/>
      <c r="L717" s="142"/>
      <c r="M717" s="142"/>
      <c r="N717" s="142"/>
      <c r="O717" s="142"/>
      <c r="P717" s="142"/>
      <c r="Q717" s="142"/>
      <c r="R717" s="142"/>
      <c r="S717" s="142"/>
      <c r="T717" s="142"/>
      <c r="U717" s="142"/>
    </row>
    <row r="718" customFormat="false" ht="12.75" hidden="false" customHeight="false" outlineLevel="0" collapsed="false">
      <c r="A718" s="142"/>
      <c r="B718" s="142"/>
      <c r="C718" s="142"/>
      <c r="D718" s="142"/>
      <c r="E718" s="142"/>
      <c r="F718" s="142"/>
      <c r="G718" s="142"/>
      <c r="H718" s="142"/>
      <c r="I718" s="142"/>
      <c r="J718" s="142"/>
      <c r="K718" s="142"/>
      <c r="L718" s="142"/>
      <c r="M718" s="142"/>
      <c r="N718" s="142"/>
      <c r="O718" s="142"/>
      <c r="P718" s="142"/>
      <c r="Q718" s="142"/>
      <c r="R718" s="142"/>
      <c r="S718" s="142"/>
      <c r="T718" s="142"/>
      <c r="U718" s="142"/>
    </row>
    <row r="719" customFormat="false" ht="12.75" hidden="false" customHeight="false" outlineLevel="0" collapsed="false">
      <c r="A719" s="142"/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142"/>
      <c r="M719" s="142"/>
      <c r="N719" s="142"/>
      <c r="O719" s="142"/>
      <c r="P719" s="142"/>
      <c r="Q719" s="142"/>
      <c r="R719" s="142"/>
      <c r="S719" s="142"/>
      <c r="T719" s="142"/>
      <c r="U719" s="142"/>
    </row>
    <row r="720" customFormat="false" ht="12.75" hidden="false" customHeight="false" outlineLevel="0" collapsed="false">
      <c r="A720" s="142"/>
      <c r="B720" s="142"/>
      <c r="C720" s="142"/>
      <c r="D720" s="142"/>
      <c r="E720" s="142"/>
      <c r="F720" s="142"/>
      <c r="G720" s="142"/>
      <c r="H720" s="142"/>
      <c r="I720" s="142"/>
      <c r="J720" s="142"/>
      <c r="K720" s="142"/>
      <c r="L720" s="142"/>
      <c r="M720" s="142"/>
      <c r="N720" s="142"/>
      <c r="O720" s="142"/>
      <c r="P720" s="142"/>
      <c r="Q720" s="142"/>
      <c r="R720" s="142"/>
      <c r="S720" s="142"/>
      <c r="T720" s="142"/>
      <c r="U720" s="142"/>
    </row>
    <row r="721" customFormat="false" ht="12.75" hidden="false" customHeight="false" outlineLevel="0" collapsed="false">
      <c r="A721" s="142"/>
      <c r="B721" s="142"/>
      <c r="C721" s="142"/>
      <c r="D721" s="142"/>
      <c r="E721" s="142"/>
      <c r="F721" s="142"/>
      <c r="G721" s="142"/>
      <c r="H721" s="142"/>
      <c r="I721" s="142"/>
      <c r="J721" s="142"/>
      <c r="K721" s="142"/>
      <c r="L721" s="142"/>
      <c r="M721" s="142"/>
      <c r="N721" s="142"/>
      <c r="O721" s="142"/>
      <c r="P721" s="142"/>
      <c r="Q721" s="142"/>
      <c r="R721" s="142"/>
      <c r="S721" s="142"/>
      <c r="T721" s="142"/>
      <c r="U721" s="142"/>
    </row>
    <row r="722" customFormat="false" ht="12.75" hidden="false" customHeight="false" outlineLevel="0" collapsed="false">
      <c r="A722" s="142"/>
      <c r="B722" s="142"/>
      <c r="C722" s="142"/>
      <c r="D722" s="142"/>
      <c r="E722" s="142"/>
      <c r="F722" s="142"/>
      <c r="G722" s="142"/>
      <c r="H722" s="142"/>
      <c r="I722" s="142"/>
      <c r="J722" s="142"/>
      <c r="K722" s="142"/>
      <c r="L722" s="142"/>
      <c r="M722" s="142"/>
      <c r="N722" s="142"/>
      <c r="O722" s="142"/>
      <c r="P722" s="142"/>
      <c r="Q722" s="142"/>
      <c r="R722" s="142"/>
      <c r="S722" s="142"/>
      <c r="T722" s="142"/>
      <c r="U722" s="142"/>
    </row>
    <row r="723" customFormat="false" ht="12.75" hidden="false" customHeight="false" outlineLevel="0" collapsed="false">
      <c r="A723" s="142"/>
      <c r="B723" s="142"/>
      <c r="C723" s="142"/>
      <c r="D723" s="142"/>
      <c r="E723" s="142"/>
      <c r="F723" s="142"/>
      <c r="G723" s="142"/>
      <c r="H723" s="142"/>
      <c r="I723" s="142"/>
      <c r="J723" s="142"/>
      <c r="K723" s="142"/>
      <c r="L723" s="142"/>
      <c r="M723" s="142"/>
      <c r="N723" s="142"/>
      <c r="O723" s="142"/>
      <c r="P723" s="142"/>
      <c r="Q723" s="142"/>
      <c r="R723" s="142"/>
      <c r="S723" s="142"/>
      <c r="T723" s="142"/>
      <c r="U723" s="142"/>
    </row>
    <row r="724" customFormat="false" ht="12.75" hidden="false" customHeight="false" outlineLevel="0" collapsed="false">
      <c r="A724" s="142"/>
      <c r="B724" s="142"/>
      <c r="C724" s="142"/>
      <c r="D724" s="142"/>
      <c r="E724" s="142"/>
      <c r="F724" s="142"/>
      <c r="G724" s="142"/>
      <c r="H724" s="142"/>
      <c r="I724" s="142"/>
      <c r="J724" s="142"/>
      <c r="K724" s="142"/>
      <c r="L724" s="142"/>
      <c r="M724" s="142"/>
      <c r="N724" s="142"/>
      <c r="O724" s="142"/>
      <c r="P724" s="142"/>
      <c r="Q724" s="142"/>
      <c r="R724" s="142"/>
      <c r="S724" s="142"/>
      <c r="T724" s="142"/>
      <c r="U724" s="142"/>
    </row>
    <row r="725" customFormat="false" ht="12.75" hidden="false" customHeight="false" outlineLevel="0" collapsed="false">
      <c r="A725" s="142"/>
      <c r="B725" s="142"/>
      <c r="C725" s="142"/>
      <c r="D725" s="142"/>
      <c r="E725" s="142"/>
      <c r="F725" s="142"/>
      <c r="G725" s="142"/>
      <c r="H725" s="142"/>
      <c r="I725" s="142"/>
      <c r="J725" s="142"/>
      <c r="K725" s="142"/>
      <c r="L725" s="142"/>
      <c r="M725" s="142"/>
      <c r="N725" s="142"/>
      <c r="O725" s="142"/>
      <c r="P725" s="142"/>
      <c r="Q725" s="142"/>
      <c r="R725" s="142"/>
      <c r="S725" s="142"/>
      <c r="T725" s="142"/>
      <c r="U725" s="142"/>
    </row>
    <row r="726" customFormat="false" ht="12.75" hidden="false" customHeight="false" outlineLevel="0" collapsed="false">
      <c r="A726" s="142"/>
      <c r="B726" s="142"/>
      <c r="C726" s="142"/>
      <c r="D726" s="142"/>
      <c r="E726" s="142"/>
      <c r="F726" s="142"/>
      <c r="G726" s="142"/>
      <c r="H726" s="142"/>
      <c r="I726" s="142"/>
      <c r="J726" s="142"/>
      <c r="K726" s="142"/>
      <c r="L726" s="142"/>
      <c r="M726" s="142"/>
      <c r="N726" s="142"/>
      <c r="O726" s="142"/>
      <c r="P726" s="142"/>
      <c r="Q726" s="142"/>
      <c r="R726" s="142"/>
      <c r="S726" s="142"/>
      <c r="T726" s="142"/>
      <c r="U726" s="142"/>
    </row>
    <row r="727" customFormat="false" ht="12.75" hidden="false" customHeight="false" outlineLevel="0" collapsed="false">
      <c r="A727" s="142"/>
      <c r="B727" s="142"/>
      <c r="C727" s="142"/>
      <c r="D727" s="142"/>
      <c r="E727" s="142"/>
      <c r="F727" s="142"/>
      <c r="G727" s="142"/>
      <c r="H727" s="142"/>
      <c r="I727" s="142"/>
      <c r="J727" s="142"/>
      <c r="K727" s="142"/>
      <c r="L727" s="142"/>
      <c r="M727" s="142"/>
      <c r="N727" s="142"/>
      <c r="O727" s="142"/>
      <c r="P727" s="142"/>
      <c r="Q727" s="142"/>
      <c r="R727" s="142"/>
      <c r="S727" s="142"/>
      <c r="T727" s="142"/>
      <c r="U727" s="142"/>
    </row>
    <row r="728" customFormat="false" ht="12.75" hidden="false" customHeight="false" outlineLevel="0" collapsed="false">
      <c r="A728" s="142"/>
      <c r="B728" s="142"/>
      <c r="C728" s="142"/>
      <c r="D728" s="142"/>
      <c r="E728" s="142"/>
      <c r="F728" s="142"/>
      <c r="G728" s="142"/>
      <c r="H728" s="142"/>
      <c r="I728" s="142"/>
      <c r="J728" s="142"/>
      <c r="K728" s="142"/>
      <c r="L728" s="142"/>
      <c r="M728" s="142"/>
      <c r="N728" s="142"/>
      <c r="O728" s="142"/>
      <c r="P728" s="142"/>
      <c r="Q728" s="142"/>
      <c r="R728" s="142"/>
      <c r="S728" s="142"/>
      <c r="T728" s="142"/>
      <c r="U728" s="142"/>
    </row>
    <row r="729" customFormat="false" ht="12.75" hidden="false" customHeight="false" outlineLevel="0" collapsed="false">
      <c r="A729" s="142"/>
      <c r="B729" s="142"/>
      <c r="C729" s="142"/>
      <c r="D729" s="142"/>
      <c r="E729" s="142"/>
      <c r="F729" s="142"/>
      <c r="G729" s="142"/>
      <c r="H729" s="142"/>
      <c r="I729" s="142"/>
      <c r="J729" s="142"/>
      <c r="K729" s="142"/>
      <c r="L729" s="142"/>
      <c r="M729" s="142"/>
      <c r="N729" s="142"/>
      <c r="O729" s="142"/>
      <c r="P729" s="142"/>
      <c r="Q729" s="142"/>
      <c r="R729" s="142"/>
      <c r="S729" s="142"/>
      <c r="T729" s="142"/>
      <c r="U729" s="142"/>
    </row>
    <row r="730" customFormat="false" ht="12.75" hidden="false" customHeight="false" outlineLevel="0" collapsed="false">
      <c r="A730" s="142"/>
      <c r="B730" s="142"/>
      <c r="C730" s="142"/>
      <c r="D730" s="142"/>
      <c r="E730" s="142"/>
      <c r="F730" s="142"/>
      <c r="G730" s="142"/>
      <c r="H730" s="142"/>
      <c r="I730" s="142"/>
      <c r="J730" s="142"/>
      <c r="K730" s="142"/>
      <c r="L730" s="142"/>
      <c r="M730" s="142"/>
      <c r="N730" s="142"/>
      <c r="O730" s="142"/>
      <c r="P730" s="142"/>
      <c r="Q730" s="142"/>
      <c r="R730" s="142"/>
      <c r="S730" s="142"/>
      <c r="T730" s="142"/>
      <c r="U730" s="142"/>
    </row>
    <row r="731" customFormat="false" ht="12.75" hidden="false" customHeight="false" outlineLevel="0" collapsed="false">
      <c r="A731" s="142"/>
      <c r="B731" s="142"/>
      <c r="C731" s="142"/>
      <c r="D731" s="142"/>
      <c r="E731" s="142"/>
      <c r="F731" s="142"/>
      <c r="G731" s="142"/>
      <c r="H731" s="142"/>
      <c r="I731" s="142"/>
      <c r="J731" s="142"/>
      <c r="K731" s="142"/>
      <c r="L731" s="142"/>
      <c r="M731" s="142"/>
      <c r="N731" s="142"/>
      <c r="O731" s="142"/>
      <c r="P731" s="142"/>
      <c r="Q731" s="142"/>
      <c r="R731" s="142"/>
      <c r="S731" s="142"/>
      <c r="T731" s="142"/>
      <c r="U731" s="142"/>
    </row>
    <row r="732" customFormat="false" ht="12.75" hidden="false" customHeight="false" outlineLevel="0" collapsed="false">
      <c r="A732" s="142"/>
      <c r="B732" s="142"/>
      <c r="C732" s="142"/>
      <c r="D732" s="142"/>
      <c r="E732" s="142"/>
      <c r="F732" s="142"/>
      <c r="G732" s="142"/>
      <c r="H732" s="142"/>
      <c r="I732" s="142"/>
      <c r="J732" s="142"/>
      <c r="K732" s="142"/>
      <c r="L732" s="142"/>
      <c r="M732" s="142"/>
      <c r="N732" s="142"/>
      <c r="O732" s="142"/>
      <c r="P732" s="142"/>
      <c r="Q732" s="142"/>
      <c r="R732" s="142"/>
      <c r="S732" s="142"/>
      <c r="T732" s="142"/>
      <c r="U732" s="142"/>
    </row>
    <row r="733" customFormat="false" ht="12.75" hidden="false" customHeight="false" outlineLevel="0" collapsed="false">
      <c r="A733" s="142"/>
      <c r="B733" s="142"/>
      <c r="C733" s="142"/>
      <c r="D733" s="142"/>
      <c r="E733" s="142"/>
      <c r="F733" s="142"/>
      <c r="G733" s="142"/>
      <c r="H733" s="142"/>
      <c r="I733" s="142"/>
      <c r="J733" s="142"/>
      <c r="K733" s="142"/>
      <c r="L733" s="142"/>
      <c r="M733" s="142"/>
      <c r="N733" s="142"/>
      <c r="O733" s="142"/>
      <c r="P733" s="142"/>
      <c r="Q733" s="142"/>
      <c r="R733" s="142"/>
      <c r="S733" s="142"/>
      <c r="T733" s="142"/>
      <c r="U733" s="142"/>
    </row>
    <row r="734" customFormat="false" ht="12.75" hidden="false" customHeight="false" outlineLevel="0" collapsed="false">
      <c r="A734" s="142"/>
      <c r="B734" s="142"/>
      <c r="C734" s="142"/>
      <c r="D734" s="142"/>
      <c r="E734" s="142"/>
      <c r="F734" s="142"/>
      <c r="G734" s="142"/>
      <c r="H734" s="142"/>
      <c r="I734" s="142"/>
      <c r="J734" s="142"/>
      <c r="K734" s="142"/>
      <c r="L734" s="142"/>
      <c r="M734" s="142"/>
      <c r="N734" s="142"/>
      <c r="O734" s="142"/>
      <c r="P734" s="142"/>
      <c r="Q734" s="142"/>
      <c r="R734" s="142"/>
      <c r="S734" s="142"/>
      <c r="T734" s="142"/>
      <c r="U734" s="142"/>
    </row>
    <row r="735" customFormat="false" ht="12.75" hidden="false" customHeight="false" outlineLevel="0" collapsed="false">
      <c r="A735" s="142"/>
      <c r="B735" s="142"/>
      <c r="C735" s="142"/>
      <c r="D735" s="142"/>
      <c r="E735" s="142"/>
      <c r="F735" s="142"/>
      <c r="G735" s="142"/>
      <c r="H735" s="142"/>
      <c r="I735" s="142"/>
      <c r="J735" s="142"/>
      <c r="K735" s="142"/>
      <c r="L735" s="142"/>
      <c r="M735" s="142"/>
      <c r="N735" s="142"/>
      <c r="O735" s="142"/>
      <c r="P735" s="142"/>
      <c r="Q735" s="142"/>
      <c r="R735" s="142"/>
      <c r="S735" s="142"/>
      <c r="T735" s="142"/>
      <c r="U735" s="142"/>
    </row>
    <row r="736" customFormat="false" ht="12.75" hidden="false" customHeight="false" outlineLevel="0" collapsed="false">
      <c r="A736" s="142"/>
      <c r="B736" s="142"/>
      <c r="C736" s="142"/>
      <c r="D736" s="142"/>
      <c r="E736" s="142"/>
      <c r="F736" s="142"/>
      <c r="G736" s="142"/>
      <c r="H736" s="142"/>
      <c r="I736" s="142"/>
      <c r="J736" s="142"/>
      <c r="K736" s="142"/>
      <c r="L736" s="142"/>
      <c r="M736" s="142"/>
      <c r="N736" s="142"/>
      <c r="O736" s="142"/>
      <c r="P736" s="142"/>
      <c r="Q736" s="142"/>
      <c r="R736" s="142"/>
      <c r="S736" s="142"/>
      <c r="T736" s="142"/>
      <c r="U736" s="142"/>
    </row>
    <row r="737" customFormat="false" ht="12.75" hidden="false" customHeight="false" outlineLevel="0" collapsed="false">
      <c r="A737" s="142"/>
      <c r="B737" s="142"/>
      <c r="C737" s="142"/>
      <c r="D737" s="142"/>
      <c r="E737" s="142"/>
      <c r="F737" s="142"/>
      <c r="G737" s="142"/>
      <c r="H737" s="142"/>
      <c r="I737" s="142"/>
      <c r="J737" s="142"/>
      <c r="K737" s="142"/>
      <c r="L737" s="142"/>
      <c r="M737" s="142"/>
      <c r="N737" s="142"/>
      <c r="O737" s="142"/>
      <c r="P737" s="142"/>
      <c r="Q737" s="142"/>
      <c r="R737" s="142"/>
      <c r="S737" s="142"/>
      <c r="T737" s="142"/>
      <c r="U737" s="142"/>
    </row>
    <row r="738" customFormat="false" ht="12.75" hidden="false" customHeight="false" outlineLevel="0" collapsed="false">
      <c r="A738" s="142"/>
      <c r="B738" s="142"/>
      <c r="C738" s="142"/>
      <c r="D738" s="142"/>
      <c r="E738" s="142"/>
      <c r="F738" s="142"/>
      <c r="G738" s="142"/>
      <c r="H738" s="142"/>
      <c r="I738" s="142"/>
      <c r="J738" s="142"/>
      <c r="K738" s="142"/>
      <c r="L738" s="142"/>
      <c r="M738" s="142"/>
      <c r="N738" s="142"/>
      <c r="O738" s="142"/>
      <c r="P738" s="142"/>
      <c r="Q738" s="142"/>
      <c r="R738" s="142"/>
      <c r="S738" s="142"/>
      <c r="T738" s="142"/>
      <c r="U738" s="142"/>
    </row>
    <row r="739" customFormat="false" ht="12.75" hidden="false" customHeight="false" outlineLevel="0" collapsed="false">
      <c r="A739" s="142"/>
      <c r="B739" s="142"/>
      <c r="C739" s="142"/>
      <c r="D739" s="142"/>
      <c r="E739" s="142"/>
      <c r="F739" s="142"/>
      <c r="G739" s="142"/>
      <c r="H739" s="142"/>
      <c r="I739" s="142"/>
      <c r="J739" s="142"/>
      <c r="K739" s="142"/>
      <c r="L739" s="142"/>
      <c r="M739" s="142"/>
      <c r="N739" s="142"/>
      <c r="O739" s="142"/>
      <c r="P739" s="142"/>
      <c r="Q739" s="142"/>
      <c r="R739" s="142"/>
      <c r="S739" s="142"/>
      <c r="T739" s="142"/>
      <c r="U739" s="142"/>
    </row>
    <row r="740" customFormat="false" ht="12.75" hidden="false" customHeight="false" outlineLevel="0" collapsed="false">
      <c r="A740" s="142"/>
      <c r="B740" s="142"/>
      <c r="C740" s="142"/>
      <c r="D740" s="142"/>
      <c r="E740" s="142"/>
      <c r="F740" s="142"/>
      <c r="G740" s="142"/>
      <c r="H740" s="142"/>
      <c r="I740" s="142"/>
      <c r="J740" s="142"/>
      <c r="K740" s="142"/>
      <c r="L740" s="142"/>
      <c r="M740" s="142"/>
      <c r="N740" s="142"/>
      <c r="O740" s="142"/>
      <c r="P740" s="142"/>
      <c r="Q740" s="142"/>
      <c r="R740" s="142"/>
      <c r="S740" s="142"/>
      <c r="T740" s="142"/>
      <c r="U740" s="142"/>
    </row>
    <row r="741" customFormat="false" ht="12.75" hidden="false" customHeight="false" outlineLevel="0" collapsed="false">
      <c r="A741" s="142"/>
      <c r="B741" s="142"/>
      <c r="C741" s="142"/>
      <c r="D741" s="142"/>
      <c r="E741" s="142"/>
      <c r="F741" s="142"/>
      <c r="G741" s="142"/>
      <c r="H741" s="142"/>
      <c r="I741" s="142"/>
      <c r="J741" s="142"/>
      <c r="K741" s="142"/>
      <c r="L741" s="142"/>
      <c r="M741" s="142"/>
      <c r="N741" s="142"/>
      <c r="O741" s="142"/>
      <c r="P741" s="142"/>
      <c r="Q741" s="142"/>
      <c r="R741" s="142"/>
      <c r="S741" s="142"/>
      <c r="T741" s="142"/>
      <c r="U741" s="142"/>
    </row>
    <row r="742" customFormat="false" ht="12.75" hidden="false" customHeight="false" outlineLevel="0" collapsed="false">
      <c r="A742" s="142"/>
      <c r="B742" s="142"/>
      <c r="C742" s="142"/>
      <c r="D742" s="142"/>
      <c r="E742" s="142"/>
      <c r="F742" s="142"/>
      <c r="G742" s="142"/>
      <c r="H742" s="142"/>
      <c r="I742" s="142"/>
      <c r="J742" s="142"/>
      <c r="K742" s="142"/>
      <c r="L742" s="142"/>
      <c r="M742" s="142"/>
      <c r="N742" s="142"/>
      <c r="O742" s="142"/>
      <c r="P742" s="142"/>
      <c r="Q742" s="142"/>
      <c r="R742" s="142"/>
      <c r="S742" s="142"/>
      <c r="T742" s="142"/>
      <c r="U742" s="142"/>
    </row>
    <row r="743" customFormat="false" ht="12.75" hidden="false" customHeight="false" outlineLevel="0" collapsed="false">
      <c r="A743" s="142"/>
      <c r="B743" s="142"/>
      <c r="C743" s="142"/>
      <c r="D743" s="142"/>
      <c r="E743" s="142"/>
      <c r="F743" s="142"/>
      <c r="G743" s="142"/>
      <c r="H743" s="142"/>
      <c r="I743" s="142"/>
      <c r="J743" s="142"/>
      <c r="K743" s="142"/>
      <c r="L743" s="142"/>
      <c r="M743" s="142"/>
      <c r="N743" s="142"/>
      <c r="O743" s="142"/>
      <c r="P743" s="142"/>
      <c r="Q743" s="142"/>
      <c r="R743" s="142"/>
      <c r="S743" s="142"/>
      <c r="T743" s="142"/>
      <c r="U743" s="142"/>
    </row>
    <row r="744" customFormat="false" ht="12.75" hidden="false" customHeight="false" outlineLevel="0" collapsed="false">
      <c r="A744" s="142"/>
      <c r="B744" s="142"/>
      <c r="C744" s="142"/>
      <c r="D744" s="142"/>
      <c r="E744" s="142"/>
      <c r="F744" s="142"/>
      <c r="G744" s="142"/>
      <c r="H744" s="142"/>
      <c r="I744" s="142"/>
      <c r="J744" s="142"/>
      <c r="K744" s="142"/>
      <c r="L744" s="142"/>
      <c r="M744" s="142"/>
      <c r="N744" s="142"/>
      <c r="O744" s="142"/>
      <c r="P744" s="142"/>
      <c r="Q744" s="142"/>
      <c r="R744" s="142"/>
      <c r="S744" s="142"/>
      <c r="T744" s="142"/>
      <c r="U744" s="142"/>
    </row>
    <row r="745" customFormat="false" ht="12.75" hidden="false" customHeight="false" outlineLevel="0" collapsed="false">
      <c r="A745" s="142"/>
      <c r="B745" s="142"/>
      <c r="C745" s="142"/>
      <c r="D745" s="142"/>
      <c r="E745" s="142"/>
      <c r="F745" s="142"/>
      <c r="G745" s="142"/>
      <c r="H745" s="142"/>
      <c r="I745" s="142"/>
      <c r="J745" s="142"/>
      <c r="K745" s="142"/>
      <c r="L745" s="142"/>
      <c r="M745" s="142"/>
      <c r="N745" s="142"/>
      <c r="O745" s="142"/>
      <c r="P745" s="142"/>
      <c r="Q745" s="142"/>
      <c r="R745" s="142"/>
      <c r="S745" s="142"/>
      <c r="T745" s="142"/>
      <c r="U745" s="142"/>
    </row>
    <row r="746" customFormat="false" ht="12.75" hidden="false" customHeight="false" outlineLevel="0" collapsed="false">
      <c r="A746" s="142"/>
      <c r="B746" s="142"/>
      <c r="C746" s="142"/>
      <c r="D746" s="142"/>
      <c r="E746" s="142"/>
      <c r="F746" s="142"/>
      <c r="G746" s="142"/>
      <c r="H746" s="142"/>
      <c r="I746" s="142"/>
      <c r="J746" s="142"/>
      <c r="K746" s="142"/>
      <c r="L746" s="142"/>
      <c r="M746" s="142"/>
      <c r="N746" s="142"/>
      <c r="O746" s="142"/>
      <c r="P746" s="142"/>
      <c r="Q746" s="142"/>
      <c r="R746" s="142"/>
      <c r="S746" s="142"/>
      <c r="T746" s="142"/>
      <c r="U746" s="142"/>
    </row>
    <row r="747" customFormat="false" ht="12.75" hidden="false" customHeight="false" outlineLevel="0" collapsed="false">
      <c r="A747" s="142"/>
      <c r="B747" s="142"/>
      <c r="C747" s="142"/>
      <c r="D747" s="142"/>
      <c r="E747" s="142"/>
      <c r="F747" s="142"/>
      <c r="G747" s="142"/>
      <c r="H747" s="142"/>
      <c r="I747" s="142"/>
      <c r="J747" s="142"/>
      <c r="K747" s="142"/>
      <c r="L747" s="142"/>
      <c r="M747" s="142"/>
      <c r="N747" s="142"/>
      <c r="O747" s="142"/>
      <c r="P747" s="142"/>
      <c r="Q747" s="142"/>
      <c r="R747" s="142"/>
      <c r="S747" s="142"/>
      <c r="T747" s="142"/>
      <c r="U747" s="142"/>
    </row>
    <row r="748" customFormat="false" ht="12.75" hidden="false" customHeight="false" outlineLevel="0" collapsed="false">
      <c r="A748" s="142"/>
      <c r="B748" s="142"/>
      <c r="C748" s="142"/>
      <c r="D748" s="142"/>
      <c r="E748" s="142"/>
      <c r="F748" s="142"/>
      <c r="G748" s="142"/>
      <c r="H748" s="142"/>
      <c r="I748" s="142"/>
      <c r="J748" s="142"/>
      <c r="K748" s="142"/>
      <c r="L748" s="142"/>
      <c r="M748" s="142"/>
      <c r="N748" s="142"/>
      <c r="O748" s="142"/>
      <c r="P748" s="142"/>
      <c r="Q748" s="142"/>
      <c r="R748" s="142"/>
      <c r="S748" s="142"/>
      <c r="T748" s="142"/>
      <c r="U748" s="142"/>
    </row>
    <row r="749" customFormat="false" ht="12.75" hidden="false" customHeight="false" outlineLevel="0" collapsed="false">
      <c r="A749" s="142"/>
      <c r="B749" s="142"/>
      <c r="C749" s="142"/>
      <c r="D749" s="142"/>
      <c r="E749" s="142"/>
      <c r="F749" s="142"/>
      <c r="G749" s="142"/>
      <c r="H749" s="142"/>
      <c r="I749" s="142"/>
      <c r="J749" s="142"/>
      <c r="K749" s="142"/>
      <c r="L749" s="142"/>
      <c r="M749" s="142"/>
      <c r="N749" s="142"/>
      <c r="O749" s="142"/>
      <c r="P749" s="142"/>
      <c r="Q749" s="142"/>
      <c r="R749" s="142"/>
      <c r="S749" s="142"/>
      <c r="T749" s="142"/>
      <c r="U749" s="142"/>
    </row>
    <row r="750" customFormat="false" ht="12.75" hidden="false" customHeight="false" outlineLevel="0" collapsed="false">
      <c r="A750" s="142"/>
      <c r="B750" s="142"/>
      <c r="C750" s="142"/>
      <c r="D750" s="142"/>
      <c r="E750" s="142"/>
      <c r="F750" s="142"/>
      <c r="G750" s="142"/>
      <c r="H750" s="142"/>
      <c r="I750" s="142"/>
      <c r="J750" s="142"/>
      <c r="K750" s="142"/>
      <c r="L750" s="142"/>
      <c r="M750" s="142"/>
      <c r="N750" s="142"/>
      <c r="O750" s="142"/>
      <c r="P750" s="142"/>
      <c r="Q750" s="142"/>
      <c r="R750" s="142"/>
      <c r="S750" s="142"/>
      <c r="T750" s="142"/>
      <c r="U750" s="142"/>
    </row>
    <row r="751" customFormat="false" ht="12.75" hidden="false" customHeight="false" outlineLevel="0" collapsed="false">
      <c r="A751" s="142"/>
      <c r="B751" s="142"/>
      <c r="C751" s="142"/>
      <c r="D751" s="142"/>
      <c r="E751" s="142"/>
      <c r="F751" s="142"/>
      <c r="G751" s="142"/>
      <c r="H751" s="142"/>
      <c r="I751" s="142"/>
      <c r="J751" s="142"/>
      <c r="K751" s="142"/>
      <c r="L751" s="142"/>
      <c r="M751" s="142"/>
      <c r="N751" s="142"/>
      <c r="O751" s="142"/>
      <c r="P751" s="142"/>
      <c r="Q751" s="142"/>
      <c r="R751" s="142"/>
      <c r="S751" s="142"/>
      <c r="T751" s="142"/>
      <c r="U751" s="142"/>
    </row>
    <row r="752" customFormat="false" ht="12.75" hidden="false" customHeight="false" outlineLevel="0" collapsed="false">
      <c r="A752" s="142"/>
      <c r="B752" s="142"/>
      <c r="C752" s="142"/>
      <c r="D752" s="142"/>
      <c r="E752" s="142"/>
      <c r="F752" s="142"/>
      <c r="G752" s="142"/>
      <c r="H752" s="142"/>
      <c r="I752" s="142"/>
      <c r="J752" s="142"/>
      <c r="K752" s="142"/>
      <c r="L752" s="142"/>
      <c r="M752" s="142"/>
      <c r="N752" s="142"/>
      <c r="O752" s="142"/>
      <c r="P752" s="142"/>
      <c r="Q752" s="142"/>
      <c r="R752" s="142"/>
      <c r="S752" s="142"/>
      <c r="T752" s="142"/>
      <c r="U752" s="142"/>
    </row>
    <row r="753" customFormat="false" ht="12.75" hidden="false" customHeight="false" outlineLevel="0" collapsed="false">
      <c r="A753" s="142"/>
      <c r="B753" s="142"/>
      <c r="C753" s="142"/>
      <c r="D753" s="142"/>
      <c r="E753" s="142"/>
      <c r="F753" s="142"/>
      <c r="G753" s="142"/>
      <c r="H753" s="142"/>
      <c r="I753" s="142"/>
      <c r="J753" s="142"/>
      <c r="K753" s="142"/>
      <c r="L753" s="142"/>
      <c r="M753" s="142"/>
      <c r="N753" s="142"/>
      <c r="O753" s="142"/>
      <c r="P753" s="142"/>
      <c r="Q753" s="142"/>
      <c r="R753" s="142"/>
      <c r="S753" s="142"/>
      <c r="T753" s="142"/>
      <c r="U753" s="142"/>
    </row>
    <row r="754" customFormat="false" ht="12.75" hidden="false" customHeight="false" outlineLevel="0" collapsed="false">
      <c r="A754" s="142"/>
      <c r="B754" s="142"/>
      <c r="C754" s="142"/>
      <c r="D754" s="142"/>
      <c r="E754" s="142"/>
      <c r="F754" s="142"/>
      <c r="G754" s="142"/>
      <c r="H754" s="142"/>
      <c r="I754" s="142"/>
      <c r="J754" s="142"/>
      <c r="K754" s="142"/>
      <c r="L754" s="142"/>
      <c r="M754" s="142"/>
      <c r="N754" s="142"/>
      <c r="O754" s="142"/>
      <c r="P754" s="142"/>
      <c r="Q754" s="142"/>
      <c r="R754" s="142"/>
      <c r="S754" s="142"/>
      <c r="T754" s="142"/>
      <c r="U754" s="142"/>
    </row>
    <row r="755" customFormat="false" ht="12.75" hidden="false" customHeight="false" outlineLevel="0" collapsed="false">
      <c r="A755" s="142"/>
      <c r="B755" s="142"/>
      <c r="C755" s="142"/>
      <c r="D755" s="142"/>
      <c r="E755" s="142"/>
      <c r="F755" s="142"/>
      <c r="G755" s="142"/>
      <c r="H755" s="142"/>
      <c r="I755" s="142"/>
      <c r="J755" s="142"/>
      <c r="K755" s="142"/>
      <c r="L755" s="142"/>
      <c r="M755" s="142"/>
      <c r="N755" s="142"/>
      <c r="O755" s="142"/>
      <c r="P755" s="142"/>
      <c r="Q755" s="142"/>
      <c r="R755" s="142"/>
      <c r="S755" s="142"/>
      <c r="T755" s="142"/>
      <c r="U755" s="142"/>
    </row>
    <row r="756" customFormat="false" ht="12.75" hidden="false" customHeight="false" outlineLevel="0" collapsed="false">
      <c r="A756" s="142"/>
      <c r="B756" s="142"/>
      <c r="C756" s="142"/>
      <c r="D756" s="142"/>
      <c r="E756" s="142"/>
      <c r="F756" s="142"/>
      <c r="G756" s="142"/>
      <c r="H756" s="142"/>
      <c r="I756" s="142"/>
      <c r="J756" s="142"/>
      <c r="K756" s="142"/>
      <c r="L756" s="142"/>
      <c r="M756" s="142"/>
      <c r="N756" s="142"/>
      <c r="O756" s="142"/>
      <c r="P756" s="142"/>
      <c r="Q756" s="142"/>
      <c r="R756" s="142"/>
      <c r="S756" s="142"/>
      <c r="T756" s="142"/>
      <c r="U756" s="142"/>
    </row>
    <row r="757" customFormat="false" ht="12.75" hidden="false" customHeight="false" outlineLevel="0" collapsed="false">
      <c r="A757" s="142"/>
      <c r="B757" s="142"/>
      <c r="C757" s="142"/>
      <c r="D757" s="142"/>
      <c r="E757" s="142"/>
      <c r="F757" s="142"/>
      <c r="G757" s="142"/>
      <c r="H757" s="142"/>
      <c r="I757" s="142"/>
      <c r="J757" s="142"/>
      <c r="K757" s="142"/>
      <c r="L757" s="142"/>
      <c r="M757" s="142"/>
      <c r="N757" s="142"/>
      <c r="O757" s="142"/>
      <c r="P757" s="142"/>
      <c r="Q757" s="142"/>
      <c r="R757" s="142"/>
      <c r="S757" s="142"/>
      <c r="T757" s="142"/>
      <c r="U757" s="142"/>
    </row>
    <row r="758" customFormat="false" ht="12.75" hidden="false" customHeight="false" outlineLevel="0" collapsed="false">
      <c r="A758" s="142"/>
      <c r="B758" s="142"/>
      <c r="C758" s="142"/>
      <c r="D758" s="142"/>
      <c r="E758" s="142"/>
      <c r="F758" s="142"/>
      <c r="G758" s="142"/>
      <c r="H758" s="142"/>
      <c r="I758" s="142"/>
      <c r="J758" s="142"/>
      <c r="K758" s="142"/>
      <c r="L758" s="142"/>
      <c r="M758" s="142"/>
      <c r="N758" s="142"/>
      <c r="O758" s="142"/>
      <c r="P758" s="142"/>
      <c r="Q758" s="142"/>
      <c r="R758" s="142"/>
      <c r="S758" s="142"/>
      <c r="T758" s="142"/>
      <c r="U758" s="142"/>
    </row>
    <row r="759" customFormat="false" ht="12.75" hidden="false" customHeight="false" outlineLevel="0" collapsed="false">
      <c r="A759" s="142"/>
      <c r="B759" s="142"/>
      <c r="C759" s="142"/>
      <c r="D759" s="142"/>
      <c r="E759" s="142"/>
      <c r="F759" s="142"/>
      <c r="G759" s="142"/>
      <c r="H759" s="142"/>
      <c r="I759" s="142"/>
      <c r="J759" s="142"/>
      <c r="K759" s="142"/>
      <c r="L759" s="142"/>
      <c r="M759" s="142"/>
      <c r="N759" s="142"/>
      <c r="O759" s="142"/>
      <c r="P759" s="142"/>
      <c r="Q759" s="142"/>
      <c r="R759" s="142"/>
      <c r="S759" s="142"/>
      <c r="T759" s="142"/>
      <c r="U759" s="142"/>
    </row>
    <row r="760" customFormat="false" ht="12.75" hidden="false" customHeight="false" outlineLevel="0" collapsed="false">
      <c r="A760" s="142"/>
      <c r="B760" s="142"/>
      <c r="C760" s="142"/>
      <c r="D760" s="142"/>
      <c r="E760" s="142"/>
      <c r="F760" s="142"/>
      <c r="G760" s="142"/>
      <c r="H760" s="142"/>
      <c r="I760" s="142"/>
      <c r="J760" s="142"/>
      <c r="K760" s="142"/>
      <c r="L760" s="142"/>
      <c r="M760" s="142"/>
      <c r="N760" s="142"/>
      <c r="O760" s="142"/>
      <c r="P760" s="142"/>
      <c r="Q760" s="142"/>
      <c r="R760" s="142"/>
      <c r="S760" s="142"/>
      <c r="T760" s="142"/>
      <c r="U760" s="142"/>
    </row>
    <row r="761" customFormat="false" ht="12.75" hidden="false" customHeight="false" outlineLevel="0" collapsed="false">
      <c r="A761" s="142"/>
      <c r="B761" s="142"/>
      <c r="C761" s="142"/>
      <c r="D761" s="142"/>
      <c r="E761" s="142"/>
      <c r="F761" s="142"/>
      <c r="G761" s="142"/>
      <c r="H761" s="142"/>
      <c r="I761" s="142"/>
      <c r="J761" s="142"/>
      <c r="K761" s="142"/>
      <c r="L761" s="142"/>
      <c r="M761" s="142"/>
      <c r="N761" s="142"/>
      <c r="O761" s="142"/>
      <c r="P761" s="142"/>
      <c r="Q761" s="142"/>
      <c r="R761" s="142"/>
      <c r="S761" s="142"/>
      <c r="T761" s="142"/>
      <c r="U761" s="142"/>
    </row>
    <row r="762" customFormat="false" ht="12.75" hidden="false" customHeight="false" outlineLevel="0" collapsed="false">
      <c r="A762" s="142"/>
      <c r="B762" s="142"/>
      <c r="C762" s="142"/>
      <c r="D762" s="142"/>
      <c r="E762" s="142"/>
      <c r="F762" s="142"/>
      <c r="G762" s="142"/>
      <c r="H762" s="142"/>
      <c r="I762" s="142"/>
      <c r="J762" s="142"/>
      <c r="K762" s="142"/>
      <c r="L762" s="142"/>
      <c r="M762" s="142"/>
      <c r="N762" s="142"/>
      <c r="O762" s="142"/>
      <c r="P762" s="142"/>
      <c r="Q762" s="142"/>
      <c r="R762" s="142"/>
      <c r="S762" s="142"/>
      <c r="T762" s="142"/>
      <c r="U762" s="142"/>
    </row>
    <row r="763" customFormat="false" ht="12.75" hidden="false" customHeight="false" outlineLevel="0" collapsed="false">
      <c r="A763" s="142"/>
      <c r="B763" s="142"/>
      <c r="C763" s="142"/>
      <c r="D763" s="142"/>
      <c r="E763" s="142"/>
      <c r="F763" s="142"/>
      <c r="G763" s="142"/>
      <c r="H763" s="142"/>
      <c r="I763" s="142"/>
      <c r="J763" s="142"/>
      <c r="K763" s="142"/>
      <c r="L763" s="142"/>
      <c r="M763" s="142"/>
      <c r="N763" s="142"/>
      <c r="O763" s="142"/>
      <c r="P763" s="142"/>
      <c r="Q763" s="142"/>
      <c r="R763" s="142"/>
      <c r="S763" s="142"/>
      <c r="T763" s="142"/>
      <c r="U763" s="142"/>
    </row>
    <row r="764" customFormat="false" ht="12.75" hidden="false" customHeight="false" outlineLevel="0" collapsed="false">
      <c r="A764" s="142"/>
      <c r="B764" s="142"/>
      <c r="C764" s="142"/>
      <c r="D764" s="142"/>
      <c r="E764" s="142"/>
      <c r="F764" s="142"/>
      <c r="G764" s="142"/>
      <c r="H764" s="142"/>
      <c r="I764" s="142"/>
      <c r="J764" s="142"/>
      <c r="K764" s="142"/>
      <c r="L764" s="142"/>
      <c r="M764" s="142"/>
      <c r="N764" s="142"/>
      <c r="O764" s="142"/>
      <c r="P764" s="142"/>
      <c r="Q764" s="142"/>
      <c r="R764" s="142"/>
      <c r="S764" s="142"/>
      <c r="T764" s="142"/>
      <c r="U764" s="142"/>
    </row>
    <row r="765" customFormat="false" ht="12.75" hidden="false" customHeight="false" outlineLevel="0" collapsed="false">
      <c r="A765" s="142"/>
      <c r="B765" s="142"/>
      <c r="C765" s="142"/>
      <c r="D765" s="142"/>
      <c r="E765" s="142"/>
      <c r="F765" s="142"/>
      <c r="G765" s="142"/>
      <c r="H765" s="142"/>
      <c r="I765" s="142"/>
      <c r="J765" s="142"/>
      <c r="K765" s="142"/>
      <c r="L765" s="142"/>
      <c r="M765" s="142"/>
      <c r="N765" s="142"/>
      <c r="O765" s="142"/>
      <c r="P765" s="142"/>
      <c r="Q765" s="142"/>
      <c r="R765" s="142"/>
      <c r="S765" s="142"/>
      <c r="T765" s="142"/>
      <c r="U765" s="142"/>
    </row>
    <row r="766" customFormat="false" ht="12.75" hidden="false" customHeight="false" outlineLevel="0" collapsed="false">
      <c r="A766" s="142"/>
      <c r="B766" s="142"/>
      <c r="C766" s="142"/>
      <c r="D766" s="142"/>
      <c r="E766" s="142"/>
      <c r="F766" s="142"/>
      <c r="G766" s="142"/>
      <c r="H766" s="142"/>
      <c r="I766" s="142"/>
      <c r="J766" s="142"/>
      <c r="K766" s="142"/>
      <c r="L766" s="142"/>
      <c r="M766" s="142"/>
      <c r="N766" s="142"/>
      <c r="O766" s="142"/>
      <c r="P766" s="142"/>
      <c r="Q766" s="142"/>
      <c r="R766" s="142"/>
      <c r="S766" s="142"/>
      <c r="T766" s="142"/>
      <c r="U766" s="142"/>
    </row>
    <row r="767" customFormat="false" ht="12.75" hidden="false" customHeight="false" outlineLevel="0" collapsed="false">
      <c r="A767" s="142"/>
      <c r="B767" s="142"/>
      <c r="C767" s="142"/>
      <c r="D767" s="142"/>
      <c r="E767" s="142"/>
      <c r="F767" s="142"/>
      <c r="G767" s="142"/>
      <c r="H767" s="142"/>
      <c r="I767" s="142"/>
      <c r="J767" s="142"/>
      <c r="K767" s="142"/>
      <c r="L767" s="142"/>
      <c r="M767" s="142"/>
      <c r="N767" s="142"/>
      <c r="O767" s="142"/>
      <c r="P767" s="142"/>
      <c r="Q767" s="142"/>
      <c r="R767" s="142"/>
      <c r="S767" s="142"/>
      <c r="T767" s="142"/>
      <c r="U767" s="142"/>
    </row>
    <row r="768" customFormat="false" ht="12.75" hidden="false" customHeight="false" outlineLevel="0" collapsed="false">
      <c r="A768" s="142"/>
      <c r="B768" s="142"/>
      <c r="C768" s="142"/>
      <c r="D768" s="142"/>
      <c r="E768" s="142"/>
      <c r="F768" s="142"/>
      <c r="G768" s="142"/>
      <c r="H768" s="142"/>
      <c r="I768" s="142"/>
      <c r="J768" s="142"/>
      <c r="K768" s="142"/>
      <c r="L768" s="142"/>
      <c r="M768" s="142"/>
      <c r="N768" s="142"/>
      <c r="O768" s="142"/>
      <c r="P768" s="142"/>
      <c r="Q768" s="142"/>
      <c r="R768" s="142"/>
      <c r="S768" s="142"/>
      <c r="T768" s="142"/>
      <c r="U768" s="142"/>
    </row>
    <row r="769" customFormat="false" ht="12.75" hidden="false" customHeight="false" outlineLevel="0" collapsed="false">
      <c r="A769" s="142"/>
      <c r="B769" s="142"/>
      <c r="C769" s="142"/>
      <c r="D769" s="142"/>
      <c r="E769" s="142"/>
      <c r="F769" s="142"/>
      <c r="G769" s="142"/>
      <c r="H769" s="142"/>
      <c r="I769" s="142"/>
      <c r="J769" s="142"/>
      <c r="K769" s="142"/>
      <c r="L769" s="142"/>
      <c r="M769" s="142"/>
      <c r="N769" s="142"/>
      <c r="O769" s="142"/>
      <c r="P769" s="142"/>
      <c r="Q769" s="142"/>
      <c r="R769" s="142"/>
      <c r="S769" s="142"/>
      <c r="T769" s="142"/>
      <c r="U769" s="142"/>
    </row>
    <row r="770" customFormat="false" ht="12.75" hidden="false" customHeight="false" outlineLevel="0" collapsed="false">
      <c r="A770" s="142"/>
      <c r="B770" s="142"/>
      <c r="C770" s="142"/>
      <c r="D770" s="142"/>
      <c r="E770" s="142"/>
      <c r="F770" s="142"/>
      <c r="G770" s="142"/>
      <c r="H770" s="142"/>
      <c r="I770" s="142"/>
      <c r="J770" s="142"/>
      <c r="K770" s="142"/>
      <c r="L770" s="142"/>
      <c r="M770" s="142"/>
      <c r="N770" s="142"/>
      <c r="O770" s="142"/>
      <c r="P770" s="142"/>
      <c r="Q770" s="142"/>
      <c r="R770" s="142"/>
      <c r="S770" s="142"/>
      <c r="T770" s="142"/>
      <c r="U770" s="142"/>
    </row>
    <row r="771" customFormat="false" ht="12.75" hidden="false" customHeight="false" outlineLevel="0" collapsed="false">
      <c r="A771" s="142"/>
      <c r="B771" s="142"/>
      <c r="C771" s="142"/>
      <c r="D771" s="142"/>
      <c r="E771" s="142"/>
      <c r="F771" s="142"/>
      <c r="G771" s="142"/>
      <c r="H771" s="142"/>
      <c r="I771" s="142"/>
      <c r="J771" s="142"/>
      <c r="K771" s="142"/>
      <c r="L771" s="142"/>
      <c r="M771" s="142"/>
      <c r="N771" s="142"/>
      <c r="O771" s="142"/>
      <c r="P771" s="142"/>
      <c r="Q771" s="142"/>
      <c r="R771" s="142"/>
      <c r="S771" s="142"/>
      <c r="T771" s="142"/>
      <c r="U771" s="142"/>
    </row>
    <row r="772" customFormat="false" ht="12.75" hidden="false" customHeight="false" outlineLevel="0" collapsed="false">
      <c r="A772" s="142"/>
      <c r="B772" s="142"/>
      <c r="C772" s="142"/>
      <c r="D772" s="142"/>
      <c r="E772" s="142"/>
      <c r="F772" s="142"/>
      <c r="G772" s="142"/>
      <c r="H772" s="142"/>
      <c r="I772" s="142"/>
      <c r="J772" s="142"/>
      <c r="K772" s="142"/>
      <c r="L772" s="142"/>
      <c r="M772" s="142"/>
      <c r="N772" s="142"/>
      <c r="O772" s="142"/>
      <c r="P772" s="142"/>
      <c r="Q772" s="142"/>
      <c r="R772" s="142"/>
      <c r="S772" s="142"/>
      <c r="T772" s="142"/>
      <c r="U772" s="142"/>
    </row>
    <row r="773" customFormat="false" ht="12.75" hidden="false" customHeight="false" outlineLevel="0" collapsed="false">
      <c r="A773" s="142"/>
      <c r="B773" s="142"/>
      <c r="C773" s="142"/>
      <c r="D773" s="142"/>
      <c r="E773" s="142"/>
      <c r="F773" s="142"/>
      <c r="G773" s="142"/>
      <c r="H773" s="142"/>
      <c r="I773" s="142"/>
      <c r="J773" s="142"/>
      <c r="K773" s="142"/>
      <c r="L773" s="142"/>
      <c r="M773" s="142"/>
      <c r="N773" s="142"/>
      <c r="O773" s="142"/>
      <c r="P773" s="142"/>
      <c r="Q773" s="142"/>
      <c r="R773" s="142"/>
      <c r="S773" s="142"/>
      <c r="T773" s="142"/>
      <c r="U773" s="142"/>
    </row>
    <row r="774" customFormat="false" ht="12.75" hidden="false" customHeight="false" outlineLevel="0" collapsed="false">
      <c r="A774" s="142"/>
      <c r="B774" s="142"/>
      <c r="C774" s="142"/>
      <c r="D774" s="142"/>
      <c r="E774" s="142"/>
      <c r="F774" s="142"/>
      <c r="G774" s="142"/>
      <c r="H774" s="142"/>
      <c r="I774" s="142"/>
      <c r="J774" s="142"/>
      <c r="K774" s="142"/>
      <c r="L774" s="142"/>
      <c r="M774" s="142"/>
      <c r="N774" s="142"/>
      <c r="O774" s="142"/>
      <c r="P774" s="142"/>
      <c r="Q774" s="142"/>
      <c r="R774" s="142"/>
      <c r="S774" s="142"/>
      <c r="T774" s="142"/>
      <c r="U774" s="142"/>
    </row>
    <row r="775" customFormat="false" ht="12.75" hidden="false" customHeight="false" outlineLevel="0" collapsed="false">
      <c r="A775" s="142"/>
      <c r="B775" s="142"/>
      <c r="C775" s="142"/>
      <c r="D775" s="142"/>
      <c r="E775" s="142"/>
      <c r="F775" s="142"/>
      <c r="G775" s="142"/>
      <c r="H775" s="142"/>
      <c r="I775" s="142"/>
      <c r="J775" s="142"/>
      <c r="K775" s="142"/>
      <c r="L775" s="142"/>
      <c r="M775" s="142"/>
      <c r="N775" s="142"/>
      <c r="O775" s="142"/>
      <c r="P775" s="142"/>
      <c r="Q775" s="142"/>
      <c r="R775" s="142"/>
      <c r="S775" s="142"/>
      <c r="T775" s="142"/>
      <c r="U775" s="142"/>
    </row>
    <row r="776" customFormat="false" ht="12.75" hidden="false" customHeight="false" outlineLevel="0" collapsed="false">
      <c r="A776" s="142"/>
      <c r="B776" s="142"/>
      <c r="C776" s="142"/>
      <c r="D776" s="142"/>
      <c r="E776" s="142"/>
      <c r="F776" s="142"/>
      <c r="G776" s="142"/>
      <c r="H776" s="142"/>
      <c r="I776" s="142"/>
      <c r="J776" s="142"/>
      <c r="K776" s="142"/>
      <c r="L776" s="142"/>
      <c r="M776" s="142"/>
      <c r="N776" s="142"/>
      <c r="O776" s="142"/>
      <c r="P776" s="142"/>
      <c r="Q776" s="142"/>
      <c r="R776" s="142"/>
      <c r="S776" s="142"/>
      <c r="T776" s="142"/>
      <c r="U776" s="142"/>
    </row>
    <row r="777" customFormat="false" ht="12.75" hidden="false" customHeight="false" outlineLevel="0" collapsed="false">
      <c r="A777" s="142"/>
      <c r="B777" s="142"/>
      <c r="C777" s="142"/>
      <c r="D777" s="142"/>
      <c r="E777" s="142"/>
      <c r="F777" s="142"/>
      <c r="G777" s="142"/>
      <c r="H777" s="142"/>
      <c r="I777" s="142"/>
      <c r="J777" s="142"/>
      <c r="K777" s="142"/>
      <c r="L777" s="142"/>
      <c r="M777" s="142"/>
      <c r="N777" s="142"/>
      <c r="O777" s="142"/>
      <c r="P777" s="142"/>
      <c r="Q777" s="142"/>
      <c r="R777" s="142"/>
      <c r="S777" s="142"/>
      <c r="T777" s="142"/>
      <c r="U777" s="142"/>
    </row>
    <row r="778" customFormat="false" ht="12.75" hidden="false" customHeight="false" outlineLevel="0" collapsed="false">
      <c r="A778" s="142"/>
      <c r="B778" s="142"/>
      <c r="C778" s="142"/>
      <c r="D778" s="142"/>
      <c r="E778" s="142"/>
      <c r="F778" s="142"/>
      <c r="G778" s="142"/>
      <c r="H778" s="142"/>
      <c r="I778" s="142"/>
      <c r="J778" s="142"/>
      <c r="K778" s="142"/>
      <c r="L778" s="142"/>
      <c r="M778" s="142"/>
      <c r="N778" s="142"/>
      <c r="O778" s="142"/>
      <c r="P778" s="142"/>
      <c r="Q778" s="142"/>
      <c r="R778" s="142"/>
      <c r="S778" s="142"/>
      <c r="T778" s="142"/>
      <c r="U778" s="142"/>
    </row>
    <row r="779" customFormat="false" ht="12.75" hidden="false" customHeight="false" outlineLevel="0" collapsed="false">
      <c r="A779" s="142"/>
      <c r="B779" s="142"/>
      <c r="C779" s="142"/>
      <c r="D779" s="142"/>
      <c r="E779" s="142"/>
      <c r="F779" s="142"/>
      <c r="G779" s="142"/>
      <c r="H779" s="142"/>
      <c r="I779" s="142"/>
      <c r="J779" s="142"/>
      <c r="K779" s="142"/>
      <c r="L779" s="142"/>
      <c r="M779" s="142"/>
      <c r="N779" s="142"/>
      <c r="O779" s="142"/>
      <c r="P779" s="142"/>
      <c r="Q779" s="142"/>
      <c r="R779" s="142"/>
      <c r="S779" s="142"/>
      <c r="T779" s="142"/>
      <c r="U779" s="142"/>
    </row>
    <row r="780" customFormat="false" ht="12.75" hidden="false" customHeight="false" outlineLevel="0" collapsed="false">
      <c r="A780" s="142"/>
      <c r="B780" s="142"/>
      <c r="C780" s="142"/>
      <c r="D780" s="142"/>
      <c r="E780" s="142"/>
      <c r="F780" s="142"/>
      <c r="G780" s="142"/>
      <c r="H780" s="142"/>
      <c r="I780" s="142"/>
      <c r="J780" s="142"/>
      <c r="K780" s="142"/>
      <c r="L780" s="142"/>
      <c r="M780" s="142"/>
      <c r="N780" s="142"/>
      <c r="O780" s="142"/>
      <c r="P780" s="142"/>
      <c r="Q780" s="142"/>
      <c r="R780" s="142"/>
      <c r="S780" s="142"/>
      <c r="T780" s="142"/>
      <c r="U780" s="142"/>
    </row>
    <row r="781" customFormat="false" ht="12.75" hidden="false" customHeight="false" outlineLevel="0" collapsed="false">
      <c r="A781" s="142"/>
      <c r="B781" s="142"/>
      <c r="C781" s="142"/>
      <c r="D781" s="142"/>
      <c r="E781" s="142"/>
      <c r="F781" s="142"/>
      <c r="G781" s="142"/>
      <c r="H781" s="142"/>
      <c r="I781" s="142"/>
      <c r="J781" s="142"/>
      <c r="K781" s="142"/>
      <c r="L781" s="142"/>
      <c r="M781" s="142"/>
      <c r="N781" s="142"/>
      <c r="O781" s="142"/>
      <c r="P781" s="142"/>
      <c r="Q781" s="142"/>
      <c r="R781" s="142"/>
      <c r="S781" s="142"/>
      <c r="T781" s="142"/>
      <c r="U781" s="142"/>
    </row>
    <row r="782" customFormat="false" ht="12.75" hidden="false" customHeight="false" outlineLevel="0" collapsed="false">
      <c r="A782" s="142"/>
      <c r="B782" s="142"/>
      <c r="C782" s="142"/>
      <c r="D782" s="142"/>
      <c r="E782" s="142"/>
      <c r="F782" s="142"/>
      <c r="G782" s="142"/>
      <c r="H782" s="142"/>
      <c r="I782" s="142"/>
      <c r="J782" s="142"/>
      <c r="K782" s="142"/>
      <c r="L782" s="142"/>
      <c r="M782" s="142"/>
      <c r="N782" s="142"/>
      <c r="O782" s="142"/>
      <c r="P782" s="142"/>
      <c r="Q782" s="142"/>
      <c r="R782" s="142"/>
      <c r="S782" s="142"/>
      <c r="T782" s="142"/>
      <c r="U782" s="142"/>
    </row>
    <row r="783" customFormat="false" ht="12.75" hidden="false" customHeight="false" outlineLevel="0" collapsed="false">
      <c r="A783" s="142"/>
      <c r="B783" s="142"/>
      <c r="C783" s="142"/>
      <c r="D783" s="142"/>
      <c r="E783" s="142"/>
      <c r="F783" s="142"/>
      <c r="G783" s="142"/>
      <c r="H783" s="142"/>
      <c r="I783" s="142"/>
      <c r="J783" s="142"/>
      <c r="K783" s="142"/>
      <c r="L783" s="142"/>
      <c r="M783" s="142"/>
      <c r="N783" s="142"/>
      <c r="O783" s="142"/>
      <c r="P783" s="142"/>
      <c r="Q783" s="142"/>
      <c r="R783" s="142"/>
      <c r="S783" s="142"/>
      <c r="T783" s="142"/>
      <c r="U783" s="142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38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42" width="9.14"/>
    <col collapsed="false" customWidth="true" hidden="false" outlineLevel="0" max="23" min="23" style="142" width="10.56"/>
    <col collapsed="false" customWidth="false" hidden="false" outlineLevel="0" max="257" min="24" style="142" width="9.14"/>
  </cols>
  <sheetData>
    <row r="2" customFormat="false" ht="18.75" hidden="false" customHeight="false" outlineLevel="0" collapsed="false">
      <c r="A2" s="220" t="s">
        <v>283</v>
      </c>
      <c r="B2" s="395"/>
      <c r="C2" s="395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5" customFormat="false" ht="13.5" hidden="false" customHeight="false" outlineLevel="0" collapsed="false">
      <c r="A5" s="224" t="s">
        <v>154</v>
      </c>
      <c r="B5" s="225" t="n">
        <f aca="false">Brownsville!B5</f>
        <v>2001</v>
      </c>
      <c r="C5" s="225" t="n">
        <f aca="false">B5+1</f>
        <v>2002</v>
      </c>
      <c r="D5" s="225" t="n">
        <f aca="false">C5+1</f>
        <v>2003</v>
      </c>
      <c r="E5" s="225" t="n">
        <f aca="false">D5+1</f>
        <v>2004</v>
      </c>
      <c r="F5" s="225" t="n">
        <f aca="false">E5+1</f>
        <v>2005</v>
      </c>
      <c r="G5" s="225" t="n">
        <f aca="false">F5+1</f>
        <v>2006</v>
      </c>
      <c r="H5" s="225" t="n">
        <f aca="false">G5+1</f>
        <v>2007</v>
      </c>
      <c r="I5" s="225" t="n">
        <f aca="false">H5+1</f>
        <v>2008</v>
      </c>
      <c r="J5" s="225" t="n">
        <f aca="false">I5+1</f>
        <v>2009</v>
      </c>
      <c r="K5" s="225" t="n">
        <f aca="false">J5+1</f>
        <v>2010</v>
      </c>
      <c r="L5" s="225" t="n">
        <f aca="false">K5+1</f>
        <v>2011</v>
      </c>
      <c r="M5" s="225" t="n">
        <f aca="false">L5+1</f>
        <v>2012</v>
      </c>
      <c r="N5" s="225" t="n">
        <f aca="false">M5+1</f>
        <v>2013</v>
      </c>
      <c r="O5" s="225" t="n">
        <f aca="false">N5+1</f>
        <v>2014</v>
      </c>
      <c r="P5" s="225" t="n">
        <f aca="false">O5+1</f>
        <v>2015</v>
      </c>
      <c r="Q5" s="225" t="n">
        <f aca="false">P5+1</f>
        <v>2016</v>
      </c>
      <c r="R5" s="225" t="n">
        <f aca="false">Q5+1</f>
        <v>2017</v>
      </c>
      <c r="S5" s="225" t="n">
        <f aca="false">R5+1</f>
        <v>2018</v>
      </c>
      <c r="T5" s="225" t="n">
        <f aca="false">S5+1</f>
        <v>2019</v>
      </c>
      <c r="U5" s="225" t="n">
        <f aca="false">T5+1</f>
        <v>2020</v>
      </c>
      <c r="Y5" s="396" t="n">
        <f aca="false">SUM(Z5:AS5)-SUM(Z6:AS6)</f>
        <v>0</v>
      </c>
      <c r="Z5" s="397" t="n">
        <f aca="false">B11+B12</f>
        <v>861.71448</v>
      </c>
      <c r="AA5" s="397" t="n">
        <f aca="false">C11+C12</f>
        <v>887.5659144</v>
      </c>
      <c r="AB5" s="397" t="n">
        <f aca="false">D11+D12</f>
        <v>914.192891832</v>
      </c>
      <c r="AC5" s="397" t="n">
        <f aca="false">E16</f>
        <v>595.263241305221</v>
      </c>
      <c r="AD5" s="397" t="n">
        <f aca="false">F16</f>
        <v>613.121138544378</v>
      </c>
      <c r="AE5" s="397" t="n">
        <f aca="false">G16</f>
        <v>631.514772700709</v>
      </c>
      <c r="AF5" s="397" t="n">
        <f aca="false">H16</f>
        <v>650.46021588173</v>
      </c>
      <c r="AG5" s="397" t="n">
        <f aca="false">I16</f>
        <v>669.974022358182</v>
      </c>
      <c r="AH5" s="397" t="n">
        <f aca="false">J16</f>
        <v>690.073243028927</v>
      </c>
      <c r="AI5" s="397" t="n">
        <f aca="false">K16</f>
        <v>710.775440319795</v>
      </c>
      <c r="AJ5" s="397" t="n">
        <f aca="false">L16</f>
        <v>732.098703529389</v>
      </c>
      <c r="AK5" s="397" t="n">
        <f aca="false">M16</f>
        <v>754.061664635271</v>
      </c>
      <c r="AL5" s="397" t="n">
        <f aca="false">N16</f>
        <v>776.683514574329</v>
      </c>
      <c r="AM5" s="397" t="n">
        <f aca="false">O16</f>
        <v>799.984020011559</v>
      </c>
      <c r="AN5" s="397" t="n">
        <f aca="false">P16</f>
        <v>823.983540611906</v>
      </c>
      <c r="AO5" s="397" t="n">
        <f aca="false">Q16</f>
        <v>848.703046830263</v>
      </c>
      <c r="AP5" s="397" t="n">
        <f aca="false">R16</f>
        <v>874.164138235171</v>
      </c>
      <c r="AQ5" s="397" t="n">
        <f aca="false">S16</f>
        <v>900.389062382226</v>
      </c>
      <c r="AR5" s="397" t="n">
        <f aca="false">T16</f>
        <v>927.400734253693</v>
      </c>
      <c r="AS5" s="397" t="n">
        <f aca="false">U16</f>
        <v>955.222756281304</v>
      </c>
    </row>
    <row r="6" customFormat="false" ht="12.75" hidden="false" customHeight="false" outlineLevel="0" collapsed="false">
      <c r="A6" s="227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Y6" s="396" t="n">
        <v>0</v>
      </c>
      <c r="Z6" s="398" t="n">
        <f aca="false">B24+B25</f>
        <v>861.71448</v>
      </c>
      <c r="AA6" s="398" t="n">
        <f aca="false">C24+C25</f>
        <v>887.5659144</v>
      </c>
      <c r="AB6" s="398" t="n">
        <f aca="false">D24+D25</f>
        <v>914.192891832</v>
      </c>
      <c r="AC6" s="398" t="n">
        <f aca="false">E24+1/3*E25</f>
        <v>595.263241305221</v>
      </c>
      <c r="AD6" s="398" t="n">
        <f aca="false">F24+1/3*F25</f>
        <v>613.121138544378</v>
      </c>
      <c r="AE6" s="398" t="n">
        <f aca="false">G24+1/3*G25</f>
        <v>631.514772700709</v>
      </c>
      <c r="AF6" s="398" t="n">
        <f aca="false">H24+1/3*H25</f>
        <v>650.46021588173</v>
      </c>
      <c r="AG6" s="398" t="n">
        <f aca="false">I24+1/3*I25</f>
        <v>669.974022358182</v>
      </c>
      <c r="AH6" s="398" t="n">
        <f aca="false">J24+1/3*J25</f>
        <v>690.073243028928</v>
      </c>
      <c r="AI6" s="398" t="n">
        <f aca="false">K24+1/3*K25</f>
        <v>710.775440319795</v>
      </c>
      <c r="AJ6" s="398" t="n">
        <f aca="false">L24+1/3*L25</f>
        <v>732.098703529389</v>
      </c>
      <c r="AK6" s="398" t="n">
        <f aca="false">M24+1/3*M25</f>
        <v>754.061664635271</v>
      </c>
      <c r="AL6" s="398" t="n">
        <f aca="false">N24+1/3*N25</f>
        <v>776.683514574329</v>
      </c>
      <c r="AM6" s="398" t="n">
        <f aca="false">O24+1/3*O25</f>
        <v>799.984020011559</v>
      </c>
      <c r="AN6" s="398" t="n">
        <f aca="false">P24+1/3*P25</f>
        <v>823.983540611906</v>
      </c>
      <c r="AO6" s="398" t="n">
        <f aca="false">Q24+1/3*Q25</f>
        <v>848.703046830263</v>
      </c>
      <c r="AP6" s="398" t="n">
        <f aca="false">R24+1/3*R25</f>
        <v>874.164138235171</v>
      </c>
      <c r="AQ6" s="398" t="n">
        <f aca="false">S24+1/3*S25</f>
        <v>900.389062382226</v>
      </c>
      <c r="AR6" s="398" t="n">
        <f aca="false">T24+1/3*T25</f>
        <v>927.400734253693</v>
      </c>
      <c r="AS6" s="398" t="n">
        <f aca="false">U24+1/3*U25</f>
        <v>955.222756281304</v>
      </c>
    </row>
    <row r="7" customFormat="false" ht="12.75" hidden="false" customHeight="false" outlineLevel="0" collapsed="false">
      <c r="A7" s="227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155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399"/>
      <c r="W8" s="399"/>
      <c r="X8" s="399"/>
    </row>
    <row r="9" customFormat="false" ht="12.75" hidden="false" customHeight="false" outlineLevel="0" collapsed="false">
      <c r="A9" s="232" t="s">
        <v>191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99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7" t="s">
        <v>156</v>
      </c>
      <c r="B10" s="26" t="n">
        <f aca="false">'Power Price Assumption'!E32*12*(Summary!$E$11+Summary!$E$12)</f>
        <v>17808</v>
      </c>
      <c r="C10" s="26" t="n">
        <f aca="false">'Power Price Assumption'!F32*12*(Summary!$E$11+Summary!$E$12)</f>
        <v>17808</v>
      </c>
      <c r="D10" s="26" t="n">
        <f aca="false">'Power Price Assumption'!G32*12*(Summary!$E$11+Summary!$E$12)</f>
        <v>17808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99"/>
      <c r="W10" s="231" t="n">
        <f aca="false">SUM(B10:U10)</f>
        <v>53424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7" t="s">
        <v>157</v>
      </c>
      <c r="B11" s="26" t="n">
        <f aca="false">Summary!E24*Summary!E26/1000*(1+Summary!$E$48)</f>
        <v>398.21448</v>
      </c>
      <c r="C11" s="26" t="n">
        <f aca="false">B11*(1+Summary!$E$48)</f>
        <v>410.1609144</v>
      </c>
      <c r="D11" s="26" t="n">
        <f aca="false">C11*(1+Summary!$E$48)</f>
        <v>422.465741832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99"/>
      <c r="W11" s="231" t="n">
        <f aca="false">SUM(B11:U11)</f>
        <v>1230.841136232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customFormat="false" ht="12.75" hidden="false" customHeight="false" outlineLevel="0" collapsed="false">
      <c r="A12" s="117" t="s">
        <v>158</v>
      </c>
      <c r="B12" s="32" t="n">
        <f aca="false">Summary!$E$25*Summary!$E$14*Summary!$E$9/1000*(1+Summary!$E$48)</f>
        <v>463.5</v>
      </c>
      <c r="C12" s="231" t="n">
        <f aca="false">B12*(1+Summary!$E$48)</f>
        <v>477.405</v>
      </c>
      <c r="D12" s="231" t="n">
        <f aca="false">C12*(1+Summary!$E$48)</f>
        <v>491.72715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99"/>
      <c r="W12" s="231" t="n">
        <f aca="false">SUM(B12:U12)</f>
        <v>1432.63215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99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159</v>
      </c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7" t="s">
        <v>156</v>
      </c>
      <c r="B15" s="26" t="n">
        <v>0</v>
      </c>
      <c r="C15" s="26" t="n">
        <v>0</v>
      </c>
      <c r="D15" s="26" t="n">
        <v>0</v>
      </c>
      <c r="E15" s="26" t="n">
        <f aca="false">'Power Price Assumption'!H32*(Summary!$E$11+Summary!$E$12)*12*(1-Summary!$E$29)</f>
        <v>26395.3188654984</v>
      </c>
      <c r="F15" s="26" t="n">
        <f aca="false">'Power Price Assumption'!I32*(Summary!$E$11+Summary!$E$12)*12*(1-Summary!$E$29)</f>
        <v>27723.7674794528</v>
      </c>
      <c r="G15" s="26" t="n">
        <f aca="false">'Power Price Assumption'!J32*(Summary!$E$11+Summary!$E$12)*12*(1-Summary!$E$29)</f>
        <v>28094.9082376455</v>
      </c>
      <c r="H15" s="26" t="n">
        <f aca="false">'Power Price Assumption'!K32*(Summary!$E$11+Summary!$E$12)*12*(1-Summary!$E$29)</f>
        <v>28415.9271071805</v>
      </c>
      <c r="I15" s="26" t="n">
        <f aca="false">'Power Price Assumption'!L32*(Summary!$E$11+Summary!$E$12)*12*(1-Summary!$E$29)</f>
        <v>28779.783803194</v>
      </c>
      <c r="J15" s="26" t="n">
        <f aca="false">'Power Price Assumption'!M32*(Summary!$E$11+Summary!$E$12)*12*(1-Summary!$E$29)</f>
        <v>29190.2255416437</v>
      </c>
      <c r="K15" s="26" t="n">
        <f aca="false">'Power Price Assumption'!N32*(Summary!$E$11+Summary!$E$12)*12*(1-Summary!$E$29)</f>
        <v>29547.5541646534</v>
      </c>
      <c r="L15" s="26" t="n">
        <f aca="false">'Power Price Assumption'!O32*(Summary!$E$11+Summary!$E$12)*12*(1-Summary!$E$29)</f>
        <v>30113.623097071</v>
      </c>
      <c r="M15" s="26" t="n">
        <f aca="false">'Power Price Assumption'!P32*(Summary!$E$11+Summary!$E$12)*12*(1-Summary!$E$29)</f>
        <v>30687.0633666854</v>
      </c>
      <c r="N15" s="26" t="n">
        <f aca="false">'Power Price Assumption'!Q32*(Summary!$E$11+Summary!$E$12)*12*(1-Summary!$E$29)</f>
        <v>31267.8077916894</v>
      </c>
      <c r="O15" s="26" t="n">
        <f aca="false">'Power Price Assumption'!R32*(Summary!$E$11+Summary!$E$12)*12*(1-Summary!$E$29)</f>
        <v>31855.7785251635</v>
      </c>
      <c r="P15" s="26" t="n">
        <f aca="false">'Power Price Assumption'!S32*(Summary!$E$11+Summary!$E$12)*12*(1-Summary!$E$29)</f>
        <v>32450.8864756336</v>
      </c>
      <c r="Q15" s="26" t="n">
        <f aca="false">'Power Price Assumption'!T32*(Summary!$E$11+Summary!$E$12)*12*(1-Summary!$E$29)</f>
        <v>32929.2365799782</v>
      </c>
      <c r="R15" s="26" t="n">
        <f aca="false">'Power Price Assumption'!U32*(Summary!$E$11+Summary!$E$12)*12*(1-Summary!$E$29)</f>
        <v>33407.0818927553</v>
      </c>
      <c r="S15" s="26" t="n">
        <f aca="false">'Power Price Assumption'!V32*(Summary!$E$11+Summary!$E$12)*12*(1-Summary!$E$29)</f>
        <v>33883.9616113771</v>
      </c>
      <c r="T15" s="26" t="n">
        <f aca="false">'Power Price Assumption'!W32*(Summary!$E$11+Summary!$E$12)*12*(1-Summary!$E$29)</f>
        <v>34359.3877394127</v>
      </c>
      <c r="U15" s="26" t="n">
        <f aca="false">'Power Price Assumption'!X32*(Summary!$E$11+Summary!$E$12)*12*(1-Summary!$E$29)</f>
        <v>34832.8438696802</v>
      </c>
      <c r="V15" s="400"/>
      <c r="W15" s="231" t="n">
        <f aca="false">SUM(B15:U15)</f>
        <v>523935.156148715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  <c r="CS15" s="400"/>
      <c r="CT15" s="400"/>
      <c r="CU15" s="400"/>
      <c r="CV15" s="400"/>
      <c r="CW15" s="400"/>
      <c r="CX15" s="400"/>
      <c r="CY15" s="400"/>
      <c r="CZ15" s="400"/>
      <c r="DA15" s="400"/>
      <c r="DB15" s="400"/>
      <c r="DC15" s="400"/>
      <c r="DD15" s="400"/>
      <c r="DE15" s="400"/>
      <c r="DF15" s="400"/>
      <c r="DG15" s="400"/>
      <c r="DH15" s="400"/>
      <c r="DI15" s="400"/>
      <c r="DJ15" s="400"/>
      <c r="DK15" s="400"/>
      <c r="DL15" s="400"/>
      <c r="DM15" s="400"/>
      <c r="DN15" s="400"/>
      <c r="DO15" s="400"/>
      <c r="DP15" s="400"/>
      <c r="DQ15" s="400"/>
      <c r="DR15" s="400"/>
      <c r="DS15" s="400"/>
      <c r="DT15" s="400"/>
      <c r="DU15" s="400"/>
      <c r="DV15" s="400"/>
      <c r="DW15" s="400"/>
      <c r="DX15" s="400"/>
      <c r="DY15" s="400"/>
      <c r="DZ15" s="400"/>
      <c r="EA15" s="400"/>
      <c r="EB15" s="400"/>
      <c r="EC15" s="400"/>
      <c r="ED15" s="400"/>
      <c r="EE15" s="400"/>
      <c r="EF15" s="400"/>
      <c r="EG15" s="400"/>
      <c r="EH15" s="400"/>
      <c r="EI15" s="400"/>
      <c r="EJ15" s="400"/>
      <c r="EK15" s="400"/>
      <c r="EL15" s="400"/>
      <c r="EM15" s="400"/>
      <c r="EN15" s="400"/>
      <c r="EO15" s="400"/>
      <c r="EP15" s="400"/>
      <c r="EQ15" s="400"/>
      <c r="ER15" s="400"/>
      <c r="ES15" s="400"/>
      <c r="ET15" s="400"/>
      <c r="EU15" s="400"/>
      <c r="EV15" s="400"/>
      <c r="EW15" s="400"/>
      <c r="EX15" s="400"/>
      <c r="EY15" s="400"/>
      <c r="EZ15" s="400"/>
      <c r="FA15" s="400"/>
      <c r="FB15" s="400"/>
      <c r="FC15" s="400"/>
      <c r="FD15" s="400"/>
      <c r="FE15" s="400"/>
      <c r="FF15" s="400"/>
      <c r="FG15" s="400"/>
      <c r="FH15" s="400"/>
      <c r="FI15" s="400"/>
      <c r="FJ15" s="400"/>
      <c r="FK15" s="400"/>
      <c r="FL15" s="400"/>
      <c r="FM15" s="400"/>
      <c r="FN15" s="400"/>
      <c r="FO15" s="400"/>
      <c r="FP15" s="400"/>
      <c r="FQ15" s="400"/>
      <c r="FR15" s="400"/>
      <c r="FS15" s="400"/>
      <c r="FT15" s="400"/>
      <c r="FU15" s="400"/>
      <c r="FV15" s="400"/>
      <c r="FW15" s="400"/>
      <c r="FX15" s="400"/>
      <c r="FY15" s="400"/>
      <c r="FZ15" s="400"/>
      <c r="GA15" s="400"/>
      <c r="GB15" s="400"/>
      <c r="GC15" s="400"/>
      <c r="GD15" s="400"/>
      <c r="GE15" s="400"/>
      <c r="GF15" s="400"/>
      <c r="GG15" s="400"/>
      <c r="GH15" s="400"/>
      <c r="GI15" s="400"/>
      <c r="GJ15" s="400"/>
      <c r="GK15" s="400"/>
      <c r="GL15" s="400"/>
      <c r="GM15" s="400"/>
      <c r="GN15" s="400"/>
      <c r="GO15" s="400"/>
      <c r="GP15" s="400"/>
      <c r="GQ15" s="400"/>
      <c r="GR15" s="400"/>
      <c r="GS15" s="400"/>
      <c r="GT15" s="400"/>
      <c r="GU15" s="400"/>
      <c r="GV15" s="400"/>
      <c r="GW15" s="400"/>
      <c r="GX15" s="400"/>
      <c r="GY15" s="400"/>
      <c r="GZ15" s="400"/>
      <c r="HA15" s="400"/>
      <c r="HB15" s="400"/>
      <c r="HC15" s="400"/>
      <c r="HD15" s="400"/>
      <c r="HE15" s="400"/>
      <c r="HF15" s="400"/>
      <c r="HG15" s="400"/>
      <c r="HH15" s="400"/>
      <c r="HI15" s="400"/>
      <c r="HJ15" s="400"/>
      <c r="HK15" s="400"/>
      <c r="HL15" s="400"/>
      <c r="HM15" s="400"/>
      <c r="HN15" s="400"/>
      <c r="HO15" s="400"/>
      <c r="HP15" s="400"/>
      <c r="HQ15" s="400"/>
      <c r="HR15" s="400"/>
      <c r="HS15" s="400"/>
      <c r="HT15" s="400"/>
      <c r="HU15" s="400"/>
      <c r="HV15" s="400"/>
      <c r="HW15" s="400"/>
      <c r="HX15" s="400"/>
      <c r="HY15" s="400"/>
      <c r="HZ15" s="400"/>
      <c r="IA15" s="400"/>
      <c r="IB15" s="400"/>
      <c r="IC15" s="400"/>
      <c r="ID15" s="400"/>
      <c r="IE15" s="400"/>
      <c r="IF15" s="400"/>
      <c r="IG15" s="400"/>
      <c r="IH15" s="400"/>
      <c r="II15" s="400"/>
      <c r="IJ15" s="400"/>
      <c r="IK15" s="400"/>
      <c r="IL15" s="400"/>
      <c r="IM15" s="400"/>
      <c r="IN15" s="400"/>
      <c r="IO15" s="400"/>
      <c r="IP15" s="400"/>
      <c r="IQ15" s="400"/>
      <c r="IR15" s="400"/>
      <c r="IS15" s="400"/>
      <c r="IT15" s="400"/>
      <c r="IU15" s="400"/>
      <c r="IV15" s="400"/>
      <c r="IW15" s="400"/>
    </row>
    <row r="16" customFormat="false" ht="12" hidden="false" customHeight="true" outlineLevel="0" collapsed="false">
      <c r="A16" s="117" t="s">
        <v>160</v>
      </c>
      <c r="B16" s="26" t="n">
        <v>0</v>
      </c>
      <c r="C16" s="26" t="n">
        <v>0</v>
      </c>
      <c r="D16" s="26" t="n">
        <v>0</v>
      </c>
      <c r="E16" s="32" t="n">
        <f aca="false">1/3*Summary!$E$25*Summary!$E$14*Summary!$E$9/1000*(1+Summary!$E$48)^(E5-2000)+Summary!$E$31*Summary!$E$24*(1+Summary!$E$48)^(E5-2000)/1000</f>
        <v>595.263241305221</v>
      </c>
      <c r="F16" s="32" t="n">
        <f aca="false">1/3*Summary!$E$25*Summary!$E$14*Summary!$E$9/1000*(1+Summary!$E$48)^(F5-2000)+Summary!$E$31*Summary!$E$24*(1+Summary!$E$48)^(F5-2000)/1000</f>
        <v>613.121138544378</v>
      </c>
      <c r="G16" s="32" t="n">
        <f aca="false">1/3*Summary!$E$25*Summary!$E$14*Summary!$E$9/1000*(1+Summary!$E$48)^(G5-2000)+Summary!$E$31*Summary!$E$24*(1+Summary!$E$48)^(G5-2000)/1000</f>
        <v>631.514772700709</v>
      </c>
      <c r="H16" s="32" t="n">
        <f aca="false">1/3*Summary!$E$25*Summary!$E$14*Summary!$E$9/1000*(1+Summary!$E$48)^(H5-2000)+Summary!$E$31*Summary!$E$24*(1+Summary!$E$48)^(H5-2000)/1000</f>
        <v>650.46021588173</v>
      </c>
      <c r="I16" s="32" t="n">
        <f aca="false">1/3*Summary!$E$25*Summary!$E$14*Summary!$E$9/1000*(1+Summary!$E$48)^(I5-2000)+Summary!$E$31*Summary!$E$24*(1+Summary!$E$48)^(I5-2000)/1000</f>
        <v>669.974022358182</v>
      </c>
      <c r="J16" s="32" t="n">
        <f aca="false">1/3*Summary!$E$25*Summary!$E$14*Summary!$E$9/1000*(1+Summary!$E$48)^(J5-2000)+Summary!$E$31*Summary!$E$24*(1+Summary!$E$48)^(J5-2000)/1000</f>
        <v>690.073243028927</v>
      </c>
      <c r="K16" s="32" t="n">
        <f aca="false">1/3*Summary!$E$25*Summary!$E$14*Summary!$E$9/1000*(1+Summary!$E$48)^(K5-2000)+Summary!$E$31*Summary!$E$24*(1+Summary!$E$48)^(K5-2000)/1000</f>
        <v>710.775440319795</v>
      </c>
      <c r="L16" s="32" t="n">
        <f aca="false">1/3*Summary!$E$25*Summary!$E$14*Summary!$E$9/1000*(1+Summary!$E$48)^(L5-2000)+Summary!$E$31*Summary!$E$24*(1+Summary!$E$48)^(L5-2000)/1000</f>
        <v>732.098703529389</v>
      </c>
      <c r="M16" s="32" t="n">
        <f aca="false">1/3*Summary!$E$25*Summary!$E$14*Summary!$E$9/1000*(1+Summary!$E$48)^(M5-2000)+Summary!$E$31*Summary!$E$24*(1+Summary!$E$48)^(M5-2000)/1000</f>
        <v>754.061664635271</v>
      </c>
      <c r="N16" s="32" t="n">
        <f aca="false">1/3*Summary!$E$25*Summary!$E$14*Summary!$E$9/1000*(1+Summary!$E$48)^(N5-2000)+Summary!$E$31*Summary!$E$24*(1+Summary!$E$48)^(N5-2000)/1000</f>
        <v>776.683514574329</v>
      </c>
      <c r="O16" s="32" t="n">
        <f aca="false">1/3*Summary!$E$25*Summary!$E$14*Summary!$E$9/1000*(1+Summary!$E$48)^(O5-2000)+Summary!$E$31*Summary!$E$24*(1+Summary!$E$48)^(O5-2000)/1000</f>
        <v>799.984020011559</v>
      </c>
      <c r="P16" s="32" t="n">
        <f aca="false">1/3*Summary!$E$25*Summary!$E$14*Summary!$E$9/1000*(1+Summary!$E$48)^(P5-2000)+Summary!$E$31*Summary!$E$24*(1+Summary!$E$48)^(P5-2000)/1000</f>
        <v>823.983540611906</v>
      </c>
      <c r="Q16" s="32" t="n">
        <f aca="false">1/3*Summary!$E$25*Summary!$E$14*Summary!$E$9/1000*(1+Summary!$E$48)^(Q5-2000)+Summary!$E$31*Summary!$E$24*(1+Summary!$E$48)^(Q5-2000)/1000</f>
        <v>848.703046830263</v>
      </c>
      <c r="R16" s="32" t="n">
        <f aca="false">1/3*Summary!$E$25*Summary!$E$14*Summary!$E$9/1000*(1+Summary!$E$48)^(R5-2000)+Summary!$E$31*Summary!$E$24*(1+Summary!$E$48)^(R5-2000)/1000</f>
        <v>874.164138235171</v>
      </c>
      <c r="S16" s="32" t="n">
        <f aca="false">1/3*Summary!$E$25*Summary!$E$14*Summary!$E$9/1000*(1+Summary!$E$48)^(S5-2000)+Summary!$E$31*Summary!$E$24*(1+Summary!$E$48)^(S5-2000)/1000</f>
        <v>900.389062382226</v>
      </c>
      <c r="T16" s="32" t="n">
        <f aca="false">1/3*Summary!$E$25*Summary!$E$14*Summary!$E$9/1000*(1+Summary!$E$48)^(T5-2000)+Summary!$E$31*Summary!$E$24*(1+Summary!$E$48)^(T5-2000)/1000</f>
        <v>927.400734253693</v>
      </c>
      <c r="U16" s="32" t="n">
        <f aca="false">1/3*Summary!$E$25*Summary!$E$14*Summary!$E$9/1000*(1+Summary!$E$48)^(U5-2000)+Summary!$E$31*Summary!$E$24*(1+Summary!$E$48)^(U5-2000)/1000</f>
        <v>955.222756281304</v>
      </c>
      <c r="V16" s="400"/>
      <c r="W16" s="231" t="n">
        <f aca="false">SUM(B16:U16)</f>
        <v>12953.8732554841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  <c r="CS16" s="400"/>
      <c r="CT16" s="400"/>
      <c r="CU16" s="400"/>
      <c r="CV16" s="400"/>
      <c r="CW16" s="400"/>
      <c r="CX16" s="400"/>
      <c r="CY16" s="400"/>
      <c r="CZ16" s="400"/>
      <c r="DA16" s="400"/>
      <c r="DB16" s="400"/>
      <c r="DC16" s="400"/>
      <c r="DD16" s="400"/>
      <c r="DE16" s="400"/>
      <c r="DF16" s="400"/>
      <c r="DG16" s="400"/>
      <c r="DH16" s="400"/>
      <c r="DI16" s="400"/>
      <c r="DJ16" s="400"/>
      <c r="DK16" s="400"/>
      <c r="DL16" s="400"/>
      <c r="DM16" s="400"/>
      <c r="DN16" s="400"/>
      <c r="DO16" s="400"/>
      <c r="DP16" s="400"/>
      <c r="DQ16" s="400"/>
      <c r="DR16" s="400"/>
      <c r="DS16" s="400"/>
      <c r="DT16" s="400"/>
      <c r="DU16" s="400"/>
      <c r="DV16" s="400"/>
      <c r="DW16" s="400"/>
      <c r="DX16" s="400"/>
      <c r="DY16" s="400"/>
      <c r="DZ16" s="400"/>
      <c r="EA16" s="400"/>
      <c r="EB16" s="400"/>
      <c r="EC16" s="400"/>
      <c r="ED16" s="400"/>
      <c r="EE16" s="400"/>
      <c r="EF16" s="400"/>
      <c r="EG16" s="400"/>
      <c r="EH16" s="400"/>
      <c r="EI16" s="400"/>
      <c r="EJ16" s="400"/>
      <c r="EK16" s="400"/>
      <c r="EL16" s="400"/>
      <c r="EM16" s="400"/>
      <c r="EN16" s="400"/>
      <c r="EO16" s="400"/>
      <c r="EP16" s="400"/>
      <c r="EQ16" s="400"/>
      <c r="ER16" s="400"/>
      <c r="ES16" s="400"/>
      <c r="ET16" s="400"/>
      <c r="EU16" s="400"/>
      <c r="EV16" s="400"/>
      <c r="EW16" s="400"/>
      <c r="EX16" s="400"/>
      <c r="EY16" s="400"/>
      <c r="EZ16" s="400"/>
      <c r="FA16" s="400"/>
      <c r="FB16" s="400"/>
      <c r="FC16" s="400"/>
      <c r="FD16" s="400"/>
      <c r="FE16" s="400"/>
      <c r="FF16" s="400"/>
      <c r="FG16" s="400"/>
      <c r="FH16" s="400"/>
      <c r="FI16" s="400"/>
      <c r="FJ16" s="400"/>
      <c r="FK16" s="400"/>
      <c r="FL16" s="400"/>
      <c r="FM16" s="400"/>
      <c r="FN16" s="400"/>
      <c r="FO16" s="400"/>
      <c r="FP16" s="400"/>
      <c r="FQ16" s="400"/>
      <c r="FR16" s="400"/>
      <c r="FS16" s="400"/>
      <c r="FT16" s="400"/>
      <c r="FU16" s="400"/>
      <c r="FV16" s="400"/>
      <c r="FW16" s="400"/>
      <c r="FX16" s="400"/>
      <c r="FY16" s="400"/>
      <c r="FZ16" s="400"/>
      <c r="GA16" s="400"/>
      <c r="GB16" s="400"/>
      <c r="GC16" s="400"/>
      <c r="GD16" s="400"/>
      <c r="GE16" s="400"/>
      <c r="GF16" s="400"/>
      <c r="GG16" s="400"/>
      <c r="GH16" s="400"/>
      <c r="GI16" s="400"/>
      <c r="GJ16" s="400"/>
      <c r="GK16" s="400"/>
      <c r="GL16" s="400"/>
      <c r="GM16" s="400"/>
      <c r="GN16" s="400"/>
      <c r="GO16" s="400"/>
      <c r="GP16" s="400"/>
      <c r="GQ16" s="400"/>
      <c r="GR16" s="400"/>
      <c r="GS16" s="400"/>
      <c r="GT16" s="400"/>
      <c r="GU16" s="400"/>
      <c r="GV16" s="400"/>
      <c r="GW16" s="400"/>
      <c r="GX16" s="400"/>
      <c r="GY16" s="400"/>
      <c r="GZ16" s="400"/>
      <c r="HA16" s="400"/>
      <c r="HB16" s="400"/>
      <c r="HC16" s="400"/>
      <c r="HD16" s="400"/>
      <c r="HE16" s="400"/>
      <c r="HF16" s="400"/>
      <c r="HG16" s="400"/>
      <c r="HH16" s="400"/>
      <c r="HI16" s="400"/>
      <c r="HJ16" s="400"/>
      <c r="HK16" s="400"/>
      <c r="HL16" s="400"/>
      <c r="HM16" s="400"/>
      <c r="HN16" s="400"/>
      <c r="HO16" s="400"/>
      <c r="HP16" s="400"/>
      <c r="HQ16" s="400"/>
      <c r="HR16" s="400"/>
      <c r="HS16" s="400"/>
      <c r="HT16" s="400"/>
      <c r="HU16" s="400"/>
      <c r="HV16" s="400"/>
      <c r="HW16" s="400"/>
      <c r="HX16" s="400"/>
      <c r="HY16" s="400"/>
      <c r="HZ16" s="400"/>
      <c r="IA16" s="400"/>
      <c r="IB16" s="400"/>
      <c r="IC16" s="400"/>
      <c r="ID16" s="400"/>
      <c r="IE16" s="400"/>
      <c r="IF16" s="400"/>
      <c r="IG16" s="400"/>
      <c r="IH16" s="400"/>
      <c r="II16" s="400"/>
      <c r="IJ16" s="400"/>
      <c r="IK16" s="400"/>
      <c r="IL16" s="400"/>
      <c r="IM16" s="400"/>
      <c r="IN16" s="400"/>
      <c r="IO16" s="400"/>
      <c r="IP16" s="400"/>
      <c r="IQ16" s="400"/>
      <c r="IR16" s="400"/>
      <c r="IS16" s="400"/>
      <c r="IT16" s="400"/>
      <c r="IU16" s="400"/>
      <c r="IV16" s="400"/>
      <c r="IW16" s="400"/>
    </row>
    <row r="17" customFormat="false" ht="12" hidden="false" customHeight="true" outlineLevel="0" collapsed="false">
      <c r="A17" s="117" t="s">
        <v>161</v>
      </c>
      <c r="B17" s="26" t="n">
        <v>0</v>
      </c>
      <c r="C17" s="26" t="n">
        <v>0</v>
      </c>
      <c r="D17" s="26" t="n">
        <v>0</v>
      </c>
      <c r="E17" s="26" t="n">
        <f aca="false">Summary!$E$11*Summary!$E$29*Summary!$E$30*Summary!$E$15/1000</f>
        <v>7.73232</v>
      </c>
      <c r="F17" s="26" t="n">
        <f aca="false">Summary!$E$11*Summary!$E$29*Summary!$E$30*Summary!$E$15/1000</f>
        <v>7.73232</v>
      </c>
      <c r="G17" s="26" t="n">
        <f aca="false">Summary!$E$11*Summary!$E$29*Summary!$E$30*Summary!$E$15/1000</f>
        <v>7.73232</v>
      </c>
      <c r="H17" s="26" t="n">
        <f aca="false">Summary!$E$11*Summary!$E$29*Summary!$E$30*Summary!$E$15/1000</f>
        <v>7.73232</v>
      </c>
      <c r="I17" s="26" t="n">
        <f aca="false">Summary!$E$11*Summary!$E$29*Summary!$E$30*Summary!$E$15/1000</f>
        <v>7.73232</v>
      </c>
      <c r="J17" s="26" t="n">
        <f aca="false">Summary!$E$11*Summary!$E$29*Summary!$E$30*Summary!$E$15/1000</f>
        <v>7.73232</v>
      </c>
      <c r="K17" s="26" t="n">
        <f aca="false">Summary!$E$11*Summary!$E$29*Summary!$E$30*Summary!$E$15/1000</f>
        <v>7.73232</v>
      </c>
      <c r="L17" s="26" t="n">
        <f aca="false">Summary!$E$11*Summary!$E$29*Summary!$E$30*Summary!$E$15/1000</f>
        <v>7.73232</v>
      </c>
      <c r="M17" s="26" t="n">
        <f aca="false">Summary!$E$11*Summary!$E$29*Summary!$E$30*Summary!$E$15/1000</f>
        <v>7.73232</v>
      </c>
      <c r="N17" s="26" t="n">
        <f aca="false">Summary!$E$11*Summary!$E$29*Summary!$E$30*Summary!$E$15/1000</f>
        <v>7.73232</v>
      </c>
      <c r="O17" s="26" t="n">
        <f aca="false">Summary!$E$11*Summary!$E$29*Summary!$E$30*Summary!$E$15/1000</f>
        <v>7.73232</v>
      </c>
      <c r="P17" s="26" t="n">
        <f aca="false">Summary!$E$11*Summary!$E$29*Summary!$E$30*Summary!$E$15/1000</f>
        <v>7.73232</v>
      </c>
      <c r="Q17" s="26" t="n">
        <f aca="false">Summary!$E$11*Summary!$E$29*Summary!$E$30*Summary!$E$15/1000</f>
        <v>7.73232</v>
      </c>
      <c r="R17" s="26" t="n">
        <f aca="false">Summary!$E$11*Summary!$E$29*Summary!$E$30*Summary!$E$15/1000</f>
        <v>7.73232</v>
      </c>
      <c r="S17" s="26" t="n">
        <f aca="false">Summary!$E$11*Summary!$E$29*Summary!$E$30*Summary!$E$15/1000</f>
        <v>7.73232</v>
      </c>
      <c r="T17" s="26" t="n">
        <f aca="false">Summary!$E$11*Summary!$E$29*Summary!$E$30*Summary!$E$15/1000</f>
        <v>7.73232</v>
      </c>
      <c r="U17" s="26" t="n">
        <f aca="false">Summary!$E$11*Summary!$E$29*Summary!$E$30*Summary!$E$15/1000</f>
        <v>7.73232</v>
      </c>
      <c r="V17" s="400"/>
      <c r="W17" s="231" t="n">
        <f aca="false">SUM(B17:U17)</f>
        <v>131.44944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  <c r="CS17" s="400"/>
      <c r="CT17" s="400"/>
      <c r="CU17" s="400"/>
      <c r="CV17" s="400"/>
      <c r="CW17" s="400"/>
      <c r="CX17" s="400"/>
      <c r="CY17" s="400"/>
      <c r="CZ17" s="400"/>
      <c r="DA17" s="400"/>
      <c r="DB17" s="400"/>
      <c r="DC17" s="400"/>
      <c r="DD17" s="400"/>
      <c r="DE17" s="400"/>
      <c r="DF17" s="400"/>
      <c r="DG17" s="400"/>
      <c r="DH17" s="400"/>
      <c r="DI17" s="400"/>
      <c r="DJ17" s="400"/>
      <c r="DK17" s="400"/>
      <c r="DL17" s="400"/>
      <c r="DM17" s="400"/>
      <c r="DN17" s="400"/>
      <c r="DO17" s="400"/>
      <c r="DP17" s="400"/>
      <c r="DQ17" s="400"/>
      <c r="DR17" s="400"/>
      <c r="DS17" s="400"/>
      <c r="DT17" s="400"/>
      <c r="DU17" s="400"/>
      <c r="DV17" s="400"/>
      <c r="DW17" s="400"/>
      <c r="DX17" s="400"/>
      <c r="DY17" s="400"/>
      <c r="DZ17" s="400"/>
      <c r="EA17" s="400"/>
      <c r="EB17" s="400"/>
      <c r="EC17" s="400"/>
      <c r="ED17" s="400"/>
      <c r="EE17" s="400"/>
      <c r="EF17" s="400"/>
      <c r="EG17" s="400"/>
      <c r="EH17" s="400"/>
      <c r="EI17" s="400"/>
      <c r="EJ17" s="400"/>
      <c r="EK17" s="400"/>
      <c r="EL17" s="400"/>
      <c r="EM17" s="400"/>
      <c r="EN17" s="400"/>
      <c r="EO17" s="400"/>
      <c r="EP17" s="400"/>
      <c r="EQ17" s="400"/>
      <c r="ER17" s="400"/>
      <c r="ES17" s="400"/>
      <c r="ET17" s="400"/>
      <c r="EU17" s="400"/>
      <c r="EV17" s="400"/>
      <c r="EW17" s="400"/>
      <c r="EX17" s="400"/>
      <c r="EY17" s="400"/>
      <c r="EZ17" s="400"/>
      <c r="FA17" s="400"/>
      <c r="FB17" s="400"/>
      <c r="FC17" s="400"/>
      <c r="FD17" s="400"/>
      <c r="FE17" s="400"/>
      <c r="FF17" s="400"/>
      <c r="FG17" s="400"/>
      <c r="FH17" s="400"/>
      <c r="FI17" s="400"/>
      <c r="FJ17" s="400"/>
      <c r="FK17" s="400"/>
      <c r="FL17" s="400"/>
      <c r="FM17" s="400"/>
      <c r="FN17" s="400"/>
      <c r="FO17" s="400"/>
      <c r="FP17" s="400"/>
      <c r="FQ17" s="400"/>
      <c r="FR17" s="400"/>
      <c r="FS17" s="400"/>
      <c r="FT17" s="400"/>
      <c r="FU17" s="400"/>
      <c r="FV17" s="400"/>
      <c r="FW17" s="400"/>
      <c r="FX17" s="400"/>
      <c r="FY17" s="400"/>
      <c r="FZ17" s="400"/>
      <c r="GA17" s="400"/>
      <c r="GB17" s="400"/>
      <c r="GC17" s="400"/>
      <c r="GD17" s="400"/>
      <c r="GE17" s="400"/>
      <c r="GF17" s="400"/>
      <c r="GG17" s="400"/>
      <c r="GH17" s="400"/>
      <c r="GI17" s="400"/>
      <c r="GJ17" s="400"/>
      <c r="GK17" s="400"/>
      <c r="GL17" s="400"/>
      <c r="GM17" s="400"/>
      <c r="GN17" s="400"/>
      <c r="GO17" s="400"/>
      <c r="GP17" s="400"/>
      <c r="GQ17" s="400"/>
      <c r="GR17" s="400"/>
      <c r="GS17" s="400"/>
      <c r="GT17" s="400"/>
      <c r="GU17" s="400"/>
      <c r="GV17" s="400"/>
      <c r="GW17" s="400"/>
      <c r="GX17" s="400"/>
      <c r="GY17" s="400"/>
      <c r="GZ17" s="400"/>
      <c r="HA17" s="400"/>
      <c r="HB17" s="400"/>
      <c r="HC17" s="400"/>
      <c r="HD17" s="400"/>
      <c r="HE17" s="400"/>
      <c r="HF17" s="400"/>
      <c r="HG17" s="400"/>
      <c r="HH17" s="400"/>
      <c r="HI17" s="400"/>
      <c r="HJ17" s="400"/>
      <c r="HK17" s="400"/>
      <c r="HL17" s="400"/>
      <c r="HM17" s="400"/>
      <c r="HN17" s="400"/>
      <c r="HO17" s="400"/>
      <c r="HP17" s="400"/>
      <c r="HQ17" s="400"/>
      <c r="HR17" s="400"/>
      <c r="HS17" s="400"/>
      <c r="HT17" s="400"/>
      <c r="HU17" s="400"/>
      <c r="HV17" s="400"/>
      <c r="HW17" s="400"/>
      <c r="HX17" s="400"/>
      <c r="HY17" s="400"/>
      <c r="HZ17" s="400"/>
      <c r="IA17" s="400"/>
      <c r="IB17" s="400"/>
      <c r="IC17" s="400"/>
      <c r="ID17" s="400"/>
      <c r="IE17" s="400"/>
      <c r="IF17" s="400"/>
      <c r="IG17" s="400"/>
      <c r="IH17" s="400"/>
      <c r="II17" s="400"/>
      <c r="IJ17" s="400"/>
      <c r="IK17" s="400"/>
      <c r="IL17" s="400"/>
      <c r="IM17" s="400"/>
      <c r="IN17" s="400"/>
      <c r="IO17" s="400"/>
      <c r="IP17" s="400"/>
      <c r="IQ17" s="400"/>
      <c r="IR17" s="400"/>
      <c r="IS17" s="400"/>
      <c r="IT17" s="400"/>
      <c r="IU17" s="400"/>
      <c r="IV17" s="400"/>
      <c r="IW17" s="400"/>
    </row>
    <row r="18" customFormat="false" ht="12" hidden="false" customHeight="true" outlineLevel="0" collapsed="false">
      <c r="A18" s="117"/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  <c r="CS18" s="400"/>
      <c r="CT18" s="400"/>
      <c r="CU18" s="400"/>
      <c r="CV18" s="400"/>
      <c r="CW18" s="400"/>
      <c r="CX18" s="400"/>
      <c r="CY18" s="400"/>
      <c r="CZ18" s="400"/>
      <c r="DA18" s="400"/>
      <c r="DB18" s="400"/>
      <c r="DC18" s="400"/>
      <c r="DD18" s="400"/>
      <c r="DE18" s="400"/>
      <c r="DF18" s="400"/>
      <c r="DG18" s="400"/>
      <c r="DH18" s="400"/>
      <c r="DI18" s="400"/>
      <c r="DJ18" s="400"/>
      <c r="DK18" s="400"/>
      <c r="DL18" s="400"/>
      <c r="DM18" s="400"/>
      <c r="DN18" s="400"/>
      <c r="DO18" s="400"/>
      <c r="DP18" s="400"/>
      <c r="DQ18" s="400"/>
      <c r="DR18" s="400"/>
      <c r="DS18" s="400"/>
      <c r="DT18" s="400"/>
      <c r="DU18" s="400"/>
      <c r="DV18" s="400"/>
      <c r="DW18" s="400"/>
      <c r="DX18" s="400"/>
      <c r="DY18" s="400"/>
      <c r="DZ18" s="400"/>
      <c r="EA18" s="400"/>
      <c r="EB18" s="400"/>
      <c r="EC18" s="400"/>
      <c r="ED18" s="400"/>
      <c r="EE18" s="400"/>
      <c r="EF18" s="400"/>
      <c r="EG18" s="400"/>
      <c r="EH18" s="400"/>
      <c r="EI18" s="400"/>
      <c r="EJ18" s="400"/>
      <c r="EK18" s="400"/>
      <c r="EL18" s="400"/>
      <c r="EM18" s="400"/>
      <c r="EN18" s="400"/>
      <c r="EO18" s="400"/>
      <c r="EP18" s="400"/>
      <c r="EQ18" s="400"/>
      <c r="ER18" s="400"/>
      <c r="ES18" s="400"/>
      <c r="ET18" s="400"/>
      <c r="EU18" s="400"/>
      <c r="EV18" s="400"/>
      <c r="EW18" s="400"/>
      <c r="EX18" s="400"/>
      <c r="EY18" s="400"/>
      <c r="EZ18" s="400"/>
      <c r="FA18" s="400"/>
      <c r="FB18" s="400"/>
      <c r="FC18" s="400"/>
      <c r="FD18" s="400"/>
      <c r="FE18" s="400"/>
      <c r="FF18" s="400"/>
      <c r="FG18" s="400"/>
      <c r="FH18" s="400"/>
      <c r="FI18" s="400"/>
      <c r="FJ18" s="400"/>
      <c r="FK18" s="400"/>
      <c r="FL18" s="400"/>
      <c r="FM18" s="400"/>
      <c r="FN18" s="400"/>
      <c r="FO18" s="400"/>
      <c r="FP18" s="400"/>
      <c r="FQ18" s="400"/>
      <c r="FR18" s="400"/>
      <c r="FS18" s="400"/>
      <c r="FT18" s="400"/>
      <c r="FU18" s="400"/>
      <c r="FV18" s="400"/>
      <c r="FW18" s="400"/>
      <c r="FX18" s="400"/>
      <c r="FY18" s="400"/>
      <c r="FZ18" s="400"/>
      <c r="GA18" s="400"/>
      <c r="GB18" s="400"/>
      <c r="GC18" s="400"/>
      <c r="GD18" s="400"/>
      <c r="GE18" s="400"/>
      <c r="GF18" s="400"/>
      <c r="GG18" s="400"/>
      <c r="GH18" s="400"/>
      <c r="GI18" s="400"/>
      <c r="GJ18" s="400"/>
      <c r="GK18" s="400"/>
      <c r="GL18" s="400"/>
      <c r="GM18" s="400"/>
      <c r="GN18" s="400"/>
      <c r="GO18" s="400"/>
      <c r="GP18" s="400"/>
      <c r="GQ18" s="400"/>
      <c r="GR18" s="400"/>
      <c r="GS18" s="400"/>
      <c r="GT18" s="400"/>
      <c r="GU18" s="400"/>
      <c r="GV18" s="400"/>
      <c r="GW18" s="400"/>
      <c r="GX18" s="400"/>
      <c r="GY18" s="400"/>
      <c r="GZ18" s="400"/>
      <c r="HA18" s="400"/>
      <c r="HB18" s="400"/>
      <c r="HC18" s="400"/>
      <c r="HD18" s="400"/>
      <c r="HE18" s="400"/>
      <c r="HF18" s="400"/>
      <c r="HG18" s="400"/>
      <c r="HH18" s="400"/>
      <c r="HI18" s="400"/>
      <c r="HJ18" s="400"/>
      <c r="HK18" s="400"/>
      <c r="HL18" s="400"/>
      <c r="HM18" s="400"/>
      <c r="HN18" s="400"/>
      <c r="HO18" s="400"/>
      <c r="HP18" s="400"/>
      <c r="HQ18" s="400"/>
      <c r="HR18" s="400"/>
      <c r="HS18" s="400"/>
      <c r="HT18" s="400"/>
      <c r="HU18" s="400"/>
      <c r="HV18" s="400"/>
      <c r="HW18" s="400"/>
      <c r="HX18" s="400"/>
      <c r="HY18" s="400"/>
      <c r="HZ18" s="400"/>
      <c r="IA18" s="400"/>
      <c r="IB18" s="400"/>
      <c r="IC18" s="400"/>
      <c r="ID18" s="400"/>
      <c r="IE18" s="400"/>
      <c r="IF18" s="400"/>
      <c r="IG18" s="400"/>
      <c r="IH18" s="400"/>
      <c r="II18" s="400"/>
      <c r="IJ18" s="400"/>
      <c r="IK18" s="400"/>
      <c r="IL18" s="400"/>
      <c r="IM18" s="400"/>
      <c r="IN18" s="400"/>
      <c r="IO18" s="400"/>
      <c r="IP18" s="400"/>
      <c r="IQ18" s="400"/>
      <c r="IR18" s="400"/>
      <c r="IS18" s="400"/>
      <c r="IT18" s="400"/>
      <c r="IU18" s="400"/>
      <c r="IV18" s="400"/>
      <c r="IW18" s="400"/>
    </row>
    <row r="19" customFormat="false" ht="12" hidden="false" customHeight="true" outlineLevel="0" collapsed="false">
      <c r="A19" s="117" t="s">
        <v>162</v>
      </c>
      <c r="B19" s="265" t="n">
        <f aca="false">(SUM(B10:B17)-SUM(B23:B32))*Assumptions!$B$32/4</f>
        <v>178.068631054795</v>
      </c>
      <c r="C19" s="265" t="n">
        <f aca="false">(SUM(C10:C17)-SUM(C23:C32))*Assumptions!$B$32/4</f>
        <v>177.212194127806</v>
      </c>
      <c r="D19" s="265" t="n">
        <f aca="false">(SUM(D10:D17)-SUM(D23:D32))*Assumptions!$B$32/4</f>
        <v>176.253947864754</v>
      </c>
      <c r="E19" s="265" t="n">
        <f aca="false">(SUM(E10:E17)-SUM(E23:E32))*Assumptions!$B$32/4</f>
        <v>275.123573864089</v>
      </c>
      <c r="F19" s="265" t="n">
        <f aca="false">(SUM(F10:F17)-SUM(F23:F32))*Assumptions!$B$32/4</f>
        <v>290.548379654061</v>
      </c>
      <c r="G19" s="265" t="n">
        <f aca="false">(SUM(G10:G17)-SUM(G23:G32))*Assumptions!$B$32/4</f>
        <v>294.06156100483</v>
      </c>
      <c r="H19" s="265" t="n">
        <f aca="false">(SUM(H10:H17)-SUM(H23:H32))*Assumptions!$B$32/4</f>
        <v>297.006252604786</v>
      </c>
      <c r="I19" s="265" t="n">
        <f aca="false">(SUM(I10:I17)-SUM(I23:I32))*Assumptions!$B$32/4</f>
        <v>300.461828973545</v>
      </c>
      <c r="J19" s="265" t="n">
        <f aca="false">(SUM(J10:J17)-SUM(J23:J32))*Assumptions!$B$32/4</f>
        <v>304.651429250483</v>
      </c>
      <c r="K19" s="265" t="n">
        <f aca="false">(SUM(K10:K17)-SUM(K23:K32))*Assumptions!$B$32/4</f>
        <v>301.197621019668</v>
      </c>
      <c r="L19" s="265" t="n">
        <f aca="false">(SUM(L10:L17)-SUM(L23:L32))*Assumptions!$B$32/4</f>
        <v>309.097411607411</v>
      </c>
      <c r="M19" s="265" t="n">
        <f aca="false">(SUM(M10:M17)-SUM(M23:M32))*Assumptions!$B$32/4</f>
        <v>317.3075306704</v>
      </c>
      <c r="N19" s="265" t="n">
        <f aca="false">(SUM(N10:N17)-SUM(N23:N32))*Assumptions!$B$32/4</f>
        <v>324.664255993361</v>
      </c>
      <c r="O19" s="265" t="n">
        <f aca="false">(SUM(O10:O17)-SUM(O23:O32))*Assumptions!$B$32/4</f>
        <v>330.477843231778</v>
      </c>
      <c r="P19" s="265" t="n">
        <f aca="false">(SUM(P10:P17)-SUM(P23:P32))*Assumptions!$B$32/4</f>
        <v>336.34470197291</v>
      </c>
      <c r="Q19" s="265" t="n">
        <f aca="false">(SUM(Q10:Q17)-SUM(Q23:Q32))*Assumptions!$B$32/4</f>
        <v>340.666151078622</v>
      </c>
      <c r="R19" s="265" t="n">
        <f aca="false">(SUM(R10:R17)-SUM(R23:R32))*Assumptions!$B$32/4</f>
        <v>344.950650435578</v>
      </c>
      <c r="S19" s="265" t="n">
        <f aca="false">(SUM(S10:S17)-SUM(S23:S32))*Assumptions!$B$32/4</f>
        <v>349.242918924924</v>
      </c>
      <c r="T19" s="265" t="n">
        <f aca="false">(SUM(T10:T17)-SUM(T23:T32))*Assumptions!$B$32/4</f>
        <v>353.485726295595</v>
      </c>
      <c r="U19" s="265" t="n">
        <f aca="false">(SUM(U10:U17)-SUM(U23:U32))*Assumptions!$B$32/4</f>
        <v>357.673485931965</v>
      </c>
      <c r="V19" s="400"/>
      <c r="W19" s="231" t="n">
        <f aca="false">SUM(B19:U19)</f>
        <v>5958.49609556136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  <c r="CS19" s="400"/>
      <c r="CT19" s="400"/>
      <c r="CU19" s="400"/>
      <c r="CV19" s="400"/>
      <c r="CW19" s="400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400"/>
      <c r="DL19" s="400"/>
      <c r="DM19" s="400"/>
      <c r="DN19" s="400"/>
      <c r="DO19" s="400"/>
      <c r="DP19" s="400"/>
      <c r="DQ19" s="400"/>
      <c r="DR19" s="400"/>
      <c r="DS19" s="400"/>
      <c r="DT19" s="400"/>
      <c r="DU19" s="400"/>
      <c r="DV19" s="400"/>
      <c r="DW19" s="400"/>
      <c r="DX19" s="400"/>
      <c r="DY19" s="400"/>
      <c r="DZ19" s="400"/>
      <c r="EA19" s="400"/>
      <c r="EB19" s="400"/>
      <c r="EC19" s="400"/>
      <c r="ED19" s="400"/>
      <c r="EE19" s="400"/>
      <c r="EF19" s="400"/>
      <c r="EG19" s="400"/>
      <c r="EH19" s="400"/>
      <c r="EI19" s="400"/>
      <c r="EJ19" s="400"/>
      <c r="EK19" s="400"/>
      <c r="EL19" s="400"/>
      <c r="EM19" s="400"/>
      <c r="EN19" s="400"/>
      <c r="EO19" s="400"/>
      <c r="EP19" s="400"/>
      <c r="EQ19" s="400"/>
      <c r="ER19" s="400"/>
      <c r="ES19" s="400"/>
      <c r="ET19" s="400"/>
      <c r="EU19" s="400"/>
      <c r="EV19" s="400"/>
      <c r="EW19" s="400"/>
      <c r="EX19" s="400"/>
      <c r="EY19" s="400"/>
      <c r="EZ19" s="400"/>
      <c r="FA19" s="400"/>
      <c r="FB19" s="400"/>
      <c r="FC19" s="400"/>
      <c r="FD19" s="400"/>
      <c r="FE19" s="400"/>
      <c r="FF19" s="400"/>
      <c r="FG19" s="400"/>
      <c r="FH19" s="400"/>
      <c r="FI19" s="400"/>
      <c r="FJ19" s="400"/>
      <c r="FK19" s="400"/>
      <c r="FL19" s="400"/>
      <c r="FM19" s="400"/>
      <c r="FN19" s="400"/>
      <c r="FO19" s="400"/>
      <c r="FP19" s="400"/>
      <c r="FQ19" s="400"/>
      <c r="FR19" s="400"/>
      <c r="FS19" s="400"/>
      <c r="FT19" s="400"/>
      <c r="FU19" s="400"/>
      <c r="FV19" s="400"/>
      <c r="FW19" s="400"/>
      <c r="FX19" s="400"/>
      <c r="FY19" s="400"/>
      <c r="FZ19" s="400"/>
      <c r="GA19" s="400"/>
      <c r="GB19" s="400"/>
      <c r="GC19" s="400"/>
      <c r="GD19" s="400"/>
      <c r="GE19" s="400"/>
      <c r="GF19" s="400"/>
      <c r="GG19" s="400"/>
      <c r="GH19" s="400"/>
      <c r="GI19" s="400"/>
      <c r="GJ19" s="400"/>
      <c r="GK19" s="400"/>
      <c r="GL19" s="400"/>
      <c r="GM19" s="400"/>
      <c r="GN19" s="400"/>
      <c r="GO19" s="400"/>
      <c r="GP19" s="400"/>
      <c r="GQ19" s="400"/>
      <c r="GR19" s="400"/>
      <c r="GS19" s="400"/>
      <c r="GT19" s="400"/>
      <c r="GU19" s="400"/>
      <c r="GV19" s="400"/>
      <c r="GW19" s="400"/>
      <c r="GX19" s="400"/>
      <c r="GY19" s="400"/>
      <c r="GZ19" s="400"/>
      <c r="HA19" s="400"/>
      <c r="HB19" s="400"/>
      <c r="HC19" s="400"/>
      <c r="HD19" s="400"/>
      <c r="HE19" s="400"/>
      <c r="HF19" s="400"/>
      <c r="HG19" s="400"/>
      <c r="HH19" s="400"/>
      <c r="HI19" s="400"/>
      <c r="HJ19" s="400"/>
      <c r="HK19" s="400"/>
      <c r="HL19" s="400"/>
      <c r="HM19" s="400"/>
      <c r="HN19" s="400"/>
      <c r="HO19" s="400"/>
      <c r="HP19" s="400"/>
      <c r="HQ19" s="400"/>
      <c r="HR19" s="400"/>
      <c r="HS19" s="400"/>
      <c r="HT19" s="400"/>
      <c r="HU19" s="400"/>
      <c r="HV19" s="400"/>
      <c r="HW19" s="400"/>
      <c r="HX19" s="400"/>
      <c r="HY19" s="400"/>
      <c r="HZ19" s="400"/>
      <c r="IA19" s="400"/>
      <c r="IB19" s="400"/>
      <c r="IC19" s="400"/>
      <c r="ID19" s="400"/>
      <c r="IE19" s="400"/>
      <c r="IF19" s="400"/>
      <c r="IG19" s="400"/>
      <c r="IH19" s="400"/>
      <c r="II19" s="400"/>
      <c r="IJ19" s="400"/>
      <c r="IK19" s="400"/>
      <c r="IL19" s="400"/>
      <c r="IM19" s="400"/>
      <c r="IN19" s="400"/>
      <c r="IO19" s="400"/>
      <c r="IP19" s="400"/>
      <c r="IQ19" s="400"/>
      <c r="IR19" s="400"/>
      <c r="IS19" s="400"/>
      <c r="IT19" s="400"/>
      <c r="IU19" s="400"/>
      <c r="IV19" s="400"/>
      <c r="IW19" s="400"/>
    </row>
    <row r="20" customFormat="false" ht="12" hidden="false" customHeight="true" outlineLevel="0" collapsed="false">
      <c r="A20" s="117" t="s">
        <v>163</v>
      </c>
      <c r="B20" s="26" t="n">
        <f aca="false">SUM(B10:B19)</f>
        <v>18847.7831110548</v>
      </c>
      <c r="C20" s="26" t="n">
        <f aca="false">SUM(C10:C19)</f>
        <v>18872.7781085278</v>
      </c>
      <c r="D20" s="26" t="n">
        <f aca="false">SUM(D10:D19)</f>
        <v>18898.4468396968</v>
      </c>
      <c r="E20" s="26" t="n">
        <f aca="false">SUM(E10:E19)</f>
        <v>27273.4380006678</v>
      </c>
      <c r="F20" s="26" t="n">
        <f aca="false">SUM(F10:F19)</f>
        <v>28635.1693176512</v>
      </c>
      <c r="G20" s="26" t="n">
        <f aca="false">SUM(G10:G19)</f>
        <v>29028.216891351</v>
      </c>
      <c r="H20" s="26" t="n">
        <f aca="false">SUM(H10:H19)</f>
        <v>29371.1258956671</v>
      </c>
      <c r="I20" s="26" t="n">
        <f aca="false">SUM(I10:I19)</f>
        <v>29757.9519745258</v>
      </c>
      <c r="J20" s="26" t="n">
        <f aca="false">SUM(J10:J19)</f>
        <v>30192.6825339231</v>
      </c>
      <c r="K20" s="26" t="n">
        <f aca="false">SUM(K10:K19)</f>
        <v>30567.2595459929</v>
      </c>
      <c r="L20" s="26" t="n">
        <f aca="false">SUM(L10:L19)</f>
        <v>31162.5515322078</v>
      </c>
      <c r="M20" s="26" t="n">
        <f aca="false">SUM(M10:M19)</f>
        <v>31766.1648819911</v>
      </c>
      <c r="N20" s="26" t="n">
        <f aca="false">SUM(N10:N19)</f>
        <v>32376.8878822571</v>
      </c>
      <c r="O20" s="26" t="n">
        <f aca="false">SUM(O10:O19)</f>
        <v>32993.9727084069</v>
      </c>
      <c r="P20" s="26" t="n">
        <f aca="false">SUM(P10:P19)</f>
        <v>33618.9470382184</v>
      </c>
      <c r="Q20" s="26" t="n">
        <f aca="false">SUM(Q10:Q19)</f>
        <v>34126.3380978871</v>
      </c>
      <c r="R20" s="26" t="n">
        <f aca="false">SUM(R10:R19)</f>
        <v>34633.929001426</v>
      </c>
      <c r="S20" s="26" t="n">
        <f aca="false">SUM(S10:S19)</f>
        <v>35141.3259126842</v>
      </c>
      <c r="T20" s="26" t="n">
        <f aca="false">SUM(T10:T19)</f>
        <v>35648.0065199619</v>
      </c>
      <c r="U20" s="26" t="n">
        <f aca="false">SUM(U10:U19)</f>
        <v>36153.4724318934</v>
      </c>
      <c r="V20" s="400"/>
      <c r="W20" s="231" t="n">
        <f aca="false">SUM(B20:U20)</f>
        <v>599066.448225992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  <c r="CS20" s="400"/>
      <c r="CT20" s="400"/>
      <c r="CU20" s="400"/>
      <c r="CV20" s="400"/>
      <c r="CW20" s="400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400"/>
      <c r="DL20" s="400"/>
      <c r="DM20" s="400"/>
      <c r="DN20" s="400"/>
      <c r="DO20" s="400"/>
      <c r="DP20" s="400"/>
      <c r="DQ20" s="400"/>
      <c r="DR20" s="400"/>
      <c r="DS20" s="400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0"/>
      <c r="FL20" s="400"/>
      <c r="FM20" s="400"/>
      <c r="FN20" s="400"/>
      <c r="FO20" s="400"/>
      <c r="FP20" s="400"/>
      <c r="FQ20" s="400"/>
      <c r="FR20" s="400"/>
      <c r="FS20" s="400"/>
      <c r="FT20" s="400"/>
      <c r="FU20" s="400"/>
      <c r="FV20" s="400"/>
      <c r="FW20" s="400"/>
      <c r="FX20" s="400"/>
      <c r="FY20" s="400"/>
      <c r="FZ20" s="400"/>
      <c r="GA20" s="400"/>
      <c r="GB20" s="400"/>
      <c r="GC20" s="400"/>
      <c r="GD20" s="400"/>
      <c r="GE20" s="400"/>
      <c r="GF20" s="400"/>
      <c r="GG20" s="400"/>
      <c r="GH20" s="400"/>
      <c r="GI20" s="400"/>
      <c r="GJ20" s="400"/>
      <c r="GK20" s="400"/>
      <c r="GL20" s="400"/>
      <c r="GM20" s="400"/>
      <c r="GN20" s="400"/>
      <c r="GO20" s="400"/>
      <c r="GP20" s="400"/>
      <c r="GQ20" s="400"/>
      <c r="GR20" s="400"/>
      <c r="GS20" s="400"/>
      <c r="GT20" s="400"/>
      <c r="GU20" s="400"/>
      <c r="GV20" s="400"/>
      <c r="GW20" s="400"/>
      <c r="GX20" s="400"/>
      <c r="GY20" s="400"/>
      <c r="GZ20" s="400"/>
      <c r="HA20" s="400"/>
      <c r="HB20" s="400"/>
      <c r="HC20" s="400"/>
      <c r="HD20" s="400"/>
      <c r="HE20" s="400"/>
      <c r="HF20" s="400"/>
      <c r="HG20" s="400"/>
      <c r="HH20" s="400"/>
      <c r="HI20" s="400"/>
      <c r="HJ20" s="400"/>
      <c r="HK20" s="400"/>
      <c r="HL20" s="400"/>
      <c r="HM20" s="400"/>
      <c r="HN20" s="400"/>
      <c r="HO20" s="400"/>
      <c r="HP20" s="400"/>
      <c r="HQ20" s="400"/>
      <c r="HR20" s="400"/>
      <c r="HS20" s="400"/>
      <c r="HT20" s="400"/>
      <c r="HU20" s="400"/>
      <c r="HV20" s="400"/>
      <c r="HW20" s="400"/>
      <c r="HX20" s="400"/>
      <c r="HY20" s="400"/>
      <c r="HZ20" s="400"/>
      <c r="IA20" s="400"/>
      <c r="IB20" s="400"/>
      <c r="IC20" s="400"/>
      <c r="ID20" s="400"/>
      <c r="IE20" s="400"/>
      <c r="IF20" s="400"/>
      <c r="IG20" s="400"/>
      <c r="IH20" s="400"/>
      <c r="II20" s="400"/>
      <c r="IJ20" s="400"/>
      <c r="IK20" s="400"/>
      <c r="IL20" s="400"/>
      <c r="IM20" s="400"/>
      <c r="IN20" s="400"/>
      <c r="IO20" s="400"/>
      <c r="IP20" s="400"/>
      <c r="IQ20" s="400"/>
      <c r="IR20" s="400"/>
      <c r="IS20" s="400"/>
      <c r="IT20" s="400"/>
      <c r="IU20" s="400"/>
      <c r="IV20" s="400"/>
      <c r="IW20" s="400"/>
    </row>
    <row r="21" customFormat="false" ht="12.75" hidden="false" customHeight="false" outlineLevel="0" collapsed="false">
      <c r="A21" s="40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400"/>
      <c r="W21" s="231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  <c r="CS21" s="400"/>
      <c r="CT21" s="400"/>
      <c r="CU21" s="400"/>
      <c r="CV21" s="400"/>
      <c r="CW21" s="400"/>
      <c r="CX21" s="400"/>
      <c r="CY21" s="400"/>
      <c r="CZ21" s="400"/>
      <c r="DA21" s="400"/>
      <c r="DB21" s="400"/>
      <c r="DC21" s="400"/>
      <c r="DD21" s="400"/>
      <c r="DE21" s="400"/>
      <c r="DF21" s="400"/>
      <c r="DG21" s="400"/>
      <c r="DH21" s="400"/>
      <c r="DI21" s="400"/>
      <c r="DJ21" s="400"/>
      <c r="DK21" s="400"/>
      <c r="DL21" s="400"/>
      <c r="DM21" s="400"/>
      <c r="DN21" s="400"/>
      <c r="DO21" s="400"/>
      <c r="DP21" s="400"/>
      <c r="DQ21" s="400"/>
      <c r="DR21" s="400"/>
      <c r="DS21" s="400"/>
      <c r="DT21" s="400"/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/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0"/>
      <c r="FL21" s="400"/>
      <c r="FM21" s="400"/>
      <c r="FN21" s="400"/>
      <c r="FO21" s="400"/>
      <c r="FP21" s="400"/>
      <c r="FQ21" s="400"/>
      <c r="FR21" s="400"/>
      <c r="FS21" s="400"/>
      <c r="FT21" s="400"/>
      <c r="FU21" s="400"/>
      <c r="FV21" s="400"/>
      <c r="FW21" s="400"/>
      <c r="FX21" s="400"/>
      <c r="FY21" s="400"/>
      <c r="FZ21" s="400"/>
      <c r="GA21" s="400"/>
      <c r="GB21" s="400"/>
      <c r="GC21" s="400"/>
      <c r="GD21" s="400"/>
      <c r="GE21" s="400"/>
      <c r="GF21" s="400"/>
      <c r="GG21" s="400"/>
      <c r="GH21" s="400"/>
      <c r="GI21" s="400"/>
      <c r="GJ21" s="400"/>
      <c r="GK21" s="400"/>
      <c r="GL21" s="400"/>
      <c r="GM21" s="400"/>
      <c r="GN21" s="400"/>
      <c r="GO21" s="400"/>
      <c r="GP21" s="400"/>
      <c r="GQ21" s="400"/>
      <c r="GR21" s="400"/>
      <c r="GS21" s="400"/>
      <c r="GT21" s="400"/>
      <c r="GU21" s="400"/>
      <c r="GV21" s="400"/>
      <c r="GW21" s="400"/>
      <c r="GX21" s="400"/>
      <c r="GY21" s="400"/>
      <c r="GZ21" s="400"/>
      <c r="HA21" s="400"/>
      <c r="HB21" s="400"/>
      <c r="HC21" s="400"/>
      <c r="HD21" s="400"/>
      <c r="HE21" s="400"/>
      <c r="HF21" s="400"/>
      <c r="HG21" s="400"/>
      <c r="HH21" s="400"/>
      <c r="HI21" s="400"/>
      <c r="HJ21" s="400"/>
      <c r="HK21" s="400"/>
      <c r="HL21" s="400"/>
      <c r="HM21" s="400"/>
      <c r="HN21" s="400"/>
      <c r="HO21" s="400"/>
      <c r="HP21" s="400"/>
      <c r="HQ21" s="400"/>
      <c r="HR21" s="400"/>
      <c r="HS21" s="400"/>
      <c r="HT21" s="400"/>
      <c r="HU21" s="400"/>
      <c r="HV21" s="400"/>
      <c r="HW21" s="400"/>
      <c r="HX21" s="400"/>
      <c r="HY21" s="400"/>
      <c r="HZ21" s="400"/>
      <c r="IA21" s="400"/>
      <c r="IB21" s="400"/>
      <c r="IC21" s="400"/>
      <c r="ID21" s="400"/>
      <c r="IE21" s="400"/>
      <c r="IF21" s="400"/>
      <c r="IG21" s="400"/>
      <c r="IH21" s="400"/>
      <c r="II21" s="400"/>
      <c r="IJ21" s="400"/>
      <c r="IK21" s="400"/>
      <c r="IL21" s="400"/>
      <c r="IM21" s="400"/>
      <c r="IN21" s="400"/>
      <c r="IO21" s="400"/>
      <c r="IP21" s="400"/>
      <c r="IQ21" s="400"/>
      <c r="IR21" s="400"/>
      <c r="IS21" s="400"/>
      <c r="IT21" s="400"/>
      <c r="IU21" s="400"/>
      <c r="IV21" s="400"/>
      <c r="IW21" s="400"/>
    </row>
    <row r="22" customFormat="false" ht="12.75" hidden="false" customHeight="false" outlineLevel="0" collapsed="false">
      <c r="A22" s="230" t="s">
        <v>164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7" t="s">
        <v>120</v>
      </c>
      <c r="B23" s="32" t="n">
        <f aca="false">Summary!E51*(1+Summary!$E$48)</f>
        <v>1934.4085877</v>
      </c>
      <c r="C23" s="32" t="n">
        <f aca="false">B23*(1+Summary!$E$48)</f>
        <v>1992.440845331</v>
      </c>
      <c r="D23" s="32" t="n">
        <f aca="false">C23*(1+Summary!$E$48)</f>
        <v>2052.21407069093</v>
      </c>
      <c r="E23" s="32" t="n">
        <f aca="false">D23*(1+Summary!$E$48)</f>
        <v>2113.78049281166</v>
      </c>
      <c r="F23" s="32" t="n">
        <f aca="false">E23*(1+Summary!$E$48)</f>
        <v>2177.19390759601</v>
      </c>
      <c r="G23" s="32" t="n">
        <f aca="false">F23*(1+Summary!$E$48)</f>
        <v>2242.50972482389</v>
      </c>
      <c r="H23" s="32" t="n">
        <f aca="false">G23*(1+Summary!$E$48)</f>
        <v>2309.78501656861</v>
      </c>
      <c r="I23" s="32" t="n">
        <f aca="false">H23*(1+Summary!$E$48)</f>
        <v>2379.07856706566</v>
      </c>
      <c r="J23" s="32" t="n">
        <f aca="false">I23*(1+Summary!$E$48)</f>
        <v>2450.45092407763</v>
      </c>
      <c r="K23" s="32" t="n">
        <f aca="false">J23*(1+Summary!$E$48)</f>
        <v>2523.96445179996</v>
      </c>
      <c r="L23" s="32" t="n">
        <f aca="false">K23*(1+Summary!$E$48)</f>
        <v>2599.68338535396</v>
      </c>
      <c r="M23" s="32" t="n">
        <f aca="false">L23*(1+Summary!$E$48)</f>
        <v>2677.67388691458</v>
      </c>
      <c r="N23" s="32" t="n">
        <f aca="false">M23*(1+Summary!$E$48)</f>
        <v>2758.00410352202</v>
      </c>
      <c r="O23" s="32" t="n">
        <f aca="false">N23*(1+Summary!$E$48)</f>
        <v>2840.74422662768</v>
      </c>
      <c r="P23" s="32" t="n">
        <f aca="false">O23*(1+Summary!$E$48)</f>
        <v>2925.96655342651</v>
      </c>
      <c r="Q23" s="32" t="n">
        <f aca="false">P23*(1+Summary!$E$48)</f>
        <v>3013.74555002931</v>
      </c>
      <c r="R23" s="32" t="n">
        <f aca="false">Q23*(1+Summary!$E$48)</f>
        <v>3104.15791653018</v>
      </c>
      <c r="S23" s="32" t="n">
        <f aca="false">R23*(1+Summary!$E$48)</f>
        <v>3197.28265402609</v>
      </c>
      <c r="T23" s="32" t="n">
        <f aca="false">S23*(1+Summary!$E$48)</f>
        <v>3293.20113364687</v>
      </c>
      <c r="U23" s="32" t="n">
        <f aca="false">T23*(1+Summary!$E$48)</f>
        <v>3391.99716765628</v>
      </c>
      <c r="W23" s="231" t="n">
        <f aca="false">SUM(B23:U23)</f>
        <v>51978.2831661988</v>
      </c>
    </row>
    <row r="24" customFormat="false" ht="12.75" hidden="false" customHeight="false" outlineLevel="0" collapsed="false">
      <c r="A24" s="117" t="s">
        <v>121</v>
      </c>
      <c r="B24" s="32" t="n">
        <f aca="false">Summary!E52*(1+Summary!$E$48)</f>
        <v>398.21448</v>
      </c>
      <c r="C24" s="32" t="n">
        <f aca="false">B24*(1+Summary!$E$48)</f>
        <v>410.1609144</v>
      </c>
      <c r="D24" s="32" t="n">
        <f aca="false">C24*(1+Summary!$E$48)</f>
        <v>422.465741832</v>
      </c>
      <c r="E24" s="32" t="n">
        <f aca="false">Summary!$E$31*Summary!$E$45*(1+Summary!$E$48)^(E5-2000)/1000</f>
        <v>426.436919805221</v>
      </c>
      <c r="F24" s="32" t="n">
        <f aca="false">E24*(1+Summary!$E$48)</f>
        <v>439.230027399378</v>
      </c>
      <c r="G24" s="32" t="n">
        <f aca="false">F24*(1+Summary!$E$48)</f>
        <v>452.406928221359</v>
      </c>
      <c r="H24" s="32" t="n">
        <f aca="false">G24*(1+Summary!$E$48)</f>
        <v>465.979136068</v>
      </c>
      <c r="I24" s="32" t="n">
        <f aca="false">H24*(1+Summary!$E$48)</f>
        <v>479.95851015004</v>
      </c>
      <c r="J24" s="32" t="n">
        <f aca="false">I24*(1+Summary!$E$48)</f>
        <v>494.357265454541</v>
      </c>
      <c r="K24" s="32" t="n">
        <f aca="false">J24*(1+Summary!$E$48)</f>
        <v>509.187983418177</v>
      </c>
      <c r="L24" s="32" t="n">
        <f aca="false">K24*(1+Summary!$E$48)</f>
        <v>524.463622920722</v>
      </c>
      <c r="M24" s="32" t="n">
        <f aca="false">L24*(1+Summary!$E$48)</f>
        <v>540.197531608344</v>
      </c>
      <c r="N24" s="32" t="n">
        <f aca="false">M24*(1+Summary!$E$48)</f>
        <v>556.403457556594</v>
      </c>
      <c r="O24" s="32" t="n">
        <f aca="false">N24*(1+Summary!$E$48)</f>
        <v>573.095561283292</v>
      </c>
      <c r="P24" s="32" t="n">
        <f aca="false">O24*(1+Summary!$E$48)</f>
        <v>590.288428121791</v>
      </c>
      <c r="Q24" s="32" t="n">
        <f aca="false">P24*(1+Summary!$E$48)</f>
        <v>607.997080965445</v>
      </c>
      <c r="R24" s="32" t="n">
        <f aca="false">Q24*(1+Summary!$E$48)</f>
        <v>626.236993394408</v>
      </c>
      <c r="S24" s="32" t="n">
        <f aca="false">R24*(1+Summary!$E$48)</f>
        <v>645.02410319624</v>
      </c>
      <c r="T24" s="32" t="n">
        <f aca="false">S24*(1+Summary!$E$48)</f>
        <v>664.374826292128</v>
      </c>
      <c r="U24" s="32" t="n">
        <f aca="false">T24*(1+Summary!$E$48)</f>
        <v>684.306071080892</v>
      </c>
      <c r="W24" s="231" t="n">
        <f aca="false">SUM(B24:U24)</f>
        <v>10510.7855831686</v>
      </c>
    </row>
    <row r="25" customFormat="false" ht="12.75" hidden="false" customHeight="false" outlineLevel="0" collapsed="false">
      <c r="A25" s="117" t="s">
        <v>165</v>
      </c>
      <c r="B25" s="32" t="n">
        <f aca="false">Summary!$E$53*Summary!$E$14*Summary!$E$9/1000*(1+Summary!$E$48)</f>
        <v>463.5</v>
      </c>
      <c r="C25" s="231" t="n">
        <f aca="false">B25*(1+Summary!$E$48)</f>
        <v>477.405</v>
      </c>
      <c r="D25" s="231" t="n">
        <f aca="false">C25*(1+Summary!$E$48)</f>
        <v>491.72715</v>
      </c>
      <c r="E25" s="231" t="n">
        <f aca="false">D25*(1+Summary!$E$48)</f>
        <v>506.4789645</v>
      </c>
      <c r="F25" s="231" t="n">
        <f aca="false">E25*(1+Summary!$E$48)</f>
        <v>521.673333435</v>
      </c>
      <c r="G25" s="231" t="n">
        <f aca="false">F25*(1+Summary!$E$48)</f>
        <v>537.32353343805</v>
      </c>
      <c r="H25" s="231" t="n">
        <f aca="false">G25*(1+Summary!$E$48)</f>
        <v>553.443239441192</v>
      </c>
      <c r="I25" s="231" t="n">
        <f aca="false">H25*(1+Summary!$E$48)</f>
        <v>570.046536624428</v>
      </c>
      <c r="J25" s="231" t="n">
        <f aca="false">I25*(1+Summary!$E$48)</f>
        <v>587.14793272316</v>
      </c>
      <c r="K25" s="231" t="n">
        <f aca="false">J25*(1+Summary!$E$48)</f>
        <v>604.762370704855</v>
      </c>
      <c r="L25" s="231" t="n">
        <f aca="false">K25*(1+Summary!$E$48)</f>
        <v>622.905241826001</v>
      </c>
      <c r="M25" s="231" t="n">
        <f aca="false">L25*(1+Summary!$E$48)</f>
        <v>641.592399080781</v>
      </c>
      <c r="N25" s="231" t="n">
        <f aca="false">M25*(1+Summary!$E$48)</f>
        <v>660.840171053204</v>
      </c>
      <c r="O25" s="231" t="n">
        <f aca="false">N25*(1+Summary!$E$48)</f>
        <v>680.6653761848</v>
      </c>
      <c r="P25" s="231" t="n">
        <f aca="false">O25*(1+Summary!$E$48)</f>
        <v>701.085337470344</v>
      </c>
      <c r="Q25" s="231" t="n">
        <f aca="false">P25*(1+Summary!$E$48)</f>
        <v>722.117897594455</v>
      </c>
      <c r="R25" s="231" t="n">
        <f aca="false">Q25*(1+Summary!$E$48)</f>
        <v>743.781434522288</v>
      </c>
      <c r="S25" s="231" t="n">
        <f aca="false">R25*(1+Summary!$E$48)</f>
        <v>766.094877557957</v>
      </c>
      <c r="T25" s="231" t="n">
        <f aca="false">S25*(1+Summary!$E$48)</f>
        <v>789.077723884696</v>
      </c>
      <c r="U25" s="231" t="n">
        <f aca="false">T25*(1+Summary!$E$48)</f>
        <v>812.750055601237</v>
      </c>
      <c r="W25" s="231" t="n">
        <f aca="false">SUM(B25:U25)</f>
        <v>12454.4185756424</v>
      </c>
    </row>
    <row r="26" customFormat="false" ht="12.75" hidden="false" customHeight="false" outlineLevel="0" collapsed="false">
      <c r="A26" s="117" t="s">
        <v>123</v>
      </c>
      <c r="B26" s="32" t="n">
        <f aca="false">Summary!E54*(1+Summary!$E$48)</f>
        <v>213.22957</v>
      </c>
      <c r="C26" s="32" t="n">
        <f aca="false">B26*(1+Summary!$E$48)</f>
        <v>219.6264571</v>
      </c>
      <c r="D26" s="32" t="n">
        <f aca="false">C26*(1+Summary!$E$48)</f>
        <v>226.215250813</v>
      </c>
      <c r="E26" s="32" t="n">
        <f aca="false">D26*(1+Summary!$E$48)</f>
        <v>233.00170833739</v>
      </c>
      <c r="F26" s="32" t="n">
        <f aca="false">E26*(1+Summary!$E$48)</f>
        <v>239.991759587512</v>
      </c>
      <c r="G26" s="32" t="n">
        <f aca="false">F26*(1+Summary!$E$48)</f>
        <v>247.191512375137</v>
      </c>
      <c r="H26" s="32" t="n">
        <f aca="false">G26*(1+Summary!$E$48)</f>
        <v>254.607257746391</v>
      </c>
      <c r="I26" s="32" t="n">
        <f aca="false">H26*(1+Summary!$E$48)</f>
        <v>262.245475478783</v>
      </c>
      <c r="J26" s="32" t="n">
        <f aca="false">I26*(1+Summary!$E$48)</f>
        <v>270.112839743147</v>
      </c>
      <c r="K26" s="32" t="n">
        <f aca="false">J26*(1+Summary!$E$48)</f>
        <v>278.216224935441</v>
      </c>
      <c r="L26" s="32" t="n">
        <f aca="false">K26*(1+Summary!$E$48)</f>
        <v>286.562711683504</v>
      </c>
      <c r="M26" s="32" t="n">
        <f aca="false">L26*(1+Summary!$E$48)</f>
        <v>295.159593034009</v>
      </c>
      <c r="N26" s="32" t="n">
        <f aca="false">M26*(1+Summary!$E$48)</f>
        <v>304.01438082503</v>
      </c>
      <c r="O26" s="32" t="n">
        <f aca="false">N26*(1+Summary!$E$48)</f>
        <v>313.13481224978</v>
      </c>
      <c r="P26" s="32" t="n">
        <f aca="false">O26*(1+Summary!$E$48)</f>
        <v>322.528856617274</v>
      </c>
      <c r="Q26" s="32" t="n">
        <f aca="false">P26*(1+Summary!$E$48)</f>
        <v>332.204722315792</v>
      </c>
      <c r="R26" s="32" t="n">
        <f aca="false">Q26*(1+Summary!$E$48)</f>
        <v>342.170863985266</v>
      </c>
      <c r="S26" s="32" t="n">
        <f aca="false">R26*(1+Summary!$E$48)</f>
        <v>352.435989904824</v>
      </c>
      <c r="T26" s="32" t="n">
        <f aca="false">S26*(1+Summary!$E$48)</f>
        <v>363.009069601969</v>
      </c>
      <c r="U26" s="32" t="n">
        <f aca="false">T26*(1+Summary!$E$48)</f>
        <v>373.899341690028</v>
      </c>
      <c r="W26" s="231" t="n">
        <f aca="false">SUM(B26:U26)</f>
        <v>5729.55839802428</v>
      </c>
    </row>
    <row r="27" customFormat="false" ht="12.75" hidden="false" customHeight="false" outlineLevel="0" collapsed="false">
      <c r="A27" s="117" t="s">
        <v>124</v>
      </c>
      <c r="B27" s="32" t="n">
        <f aca="false">Summary!E55*(1+Summary!$E$48)</f>
        <v>373.552331666667</v>
      </c>
      <c r="C27" s="32" t="n">
        <f aca="false">B27*(1+Summary!$E$48)</f>
        <v>384.758901616667</v>
      </c>
      <c r="D27" s="32" t="n">
        <f aca="false">C27*(1+Summary!$E$48)</f>
        <v>396.301668665167</v>
      </c>
      <c r="E27" s="32" t="n">
        <f aca="false">D27*(1+Summary!$E$48)</f>
        <v>408.190718725122</v>
      </c>
      <c r="F27" s="32" t="n">
        <f aca="false">E27*(1+Summary!$E$48)</f>
        <v>420.436440286875</v>
      </c>
      <c r="G27" s="32" t="n">
        <f aca="false">F27*(1+Summary!$E$48)</f>
        <v>433.049533495482</v>
      </c>
      <c r="H27" s="32" t="n">
        <f aca="false">G27*(1+Summary!$E$48)</f>
        <v>446.041019500346</v>
      </c>
      <c r="I27" s="32" t="n">
        <f aca="false">H27*(1+Summary!$E$48)</f>
        <v>459.422250085357</v>
      </c>
      <c r="J27" s="32" t="n">
        <f aca="false">I27*(1+Summary!$E$48)</f>
        <v>473.204917587917</v>
      </c>
      <c r="K27" s="32" t="n">
        <f aca="false">J27*(1+Summary!$E$48)</f>
        <v>487.401065115555</v>
      </c>
      <c r="L27" s="32" t="n">
        <f aca="false">K27*(1+Summary!$E$48)</f>
        <v>502.023097069021</v>
      </c>
      <c r="M27" s="32" t="n">
        <f aca="false">L27*(1+Summary!$E$48)</f>
        <v>517.083789981092</v>
      </c>
      <c r="N27" s="32" t="n">
        <f aca="false">M27*(1+Summary!$E$48)</f>
        <v>532.596303680525</v>
      </c>
      <c r="O27" s="32" t="n">
        <f aca="false">N27*(1+Summary!$E$48)</f>
        <v>548.574192790941</v>
      </c>
      <c r="P27" s="32" t="n">
        <f aca="false">O27*(1+Summary!$E$48)</f>
        <v>565.031418574669</v>
      </c>
      <c r="Q27" s="32" t="n">
        <f aca="false">P27*(1+Summary!$E$48)</f>
        <v>581.982361131909</v>
      </c>
      <c r="R27" s="32" t="n">
        <f aca="false">Q27*(1+Summary!$E$48)</f>
        <v>599.441831965866</v>
      </c>
      <c r="S27" s="32" t="n">
        <f aca="false">R27*(1+Summary!$E$48)</f>
        <v>617.425086924842</v>
      </c>
      <c r="T27" s="32" t="n">
        <f aca="false">S27*(1+Summary!$E$48)</f>
        <v>635.947839532587</v>
      </c>
      <c r="U27" s="32" t="n">
        <f aca="false">T27*(1+Summary!$E$48)</f>
        <v>655.026274718565</v>
      </c>
      <c r="W27" s="231" t="n">
        <f aca="false">SUM(B27:U27)</f>
        <v>10037.4910431152</v>
      </c>
    </row>
    <row r="28" customFormat="false" ht="12.75" hidden="false" customHeight="false" outlineLevel="0" collapsed="false">
      <c r="A28" s="117" t="s">
        <v>284</v>
      </c>
      <c r="B28" s="402" t="n">
        <v>487.9</v>
      </c>
      <c r="C28" s="402" t="n">
        <v>486.5</v>
      </c>
      <c r="D28" s="402" t="n">
        <v>484.5</v>
      </c>
      <c r="E28" s="402" t="n">
        <v>476.4</v>
      </c>
      <c r="F28" s="402" t="n">
        <v>467.3</v>
      </c>
      <c r="G28" s="402" t="n">
        <v>451.3</v>
      </c>
      <c r="H28" s="402" t="n">
        <v>427.8</v>
      </c>
      <c r="I28" s="402" t="n">
        <v>402.5</v>
      </c>
      <c r="J28" s="402" t="n">
        <v>362.4</v>
      </c>
      <c r="K28" s="402" t="n">
        <v>878.3</v>
      </c>
      <c r="L28" s="402" t="n">
        <v>695.3</v>
      </c>
      <c r="M28" s="402" t="n">
        <v>494</v>
      </c>
      <c r="N28" s="402" t="n">
        <v>365.9</v>
      </c>
      <c r="O28" s="402" t="n">
        <v>365.9</v>
      </c>
      <c r="P28" s="402" t="n">
        <v>365.9</v>
      </c>
      <c r="Q28" s="402" t="n">
        <v>365.9</v>
      </c>
      <c r="R28" s="402" t="n">
        <v>365.9</v>
      </c>
      <c r="S28" s="402" t="n">
        <v>365.9</v>
      </c>
      <c r="T28" s="402" t="n">
        <v>365.9</v>
      </c>
      <c r="U28" s="402" t="n">
        <f aca="false">T28</f>
        <v>365.9</v>
      </c>
      <c r="W28" s="231" t="n">
        <f aca="false">SUM(B28:U28)</f>
        <v>9041.4</v>
      </c>
    </row>
    <row r="29" customFormat="false" ht="12.75" hidden="false" customHeight="false" outlineLevel="0" collapsed="false">
      <c r="A29" s="117" t="s">
        <v>126</v>
      </c>
      <c r="B29" s="32" t="n">
        <f aca="false">Summary!E57*(1+Summary!$E$48)</f>
        <v>0</v>
      </c>
      <c r="C29" s="32" t="n">
        <f aca="false">B29*(1+Summary!$E$48)</f>
        <v>0</v>
      </c>
      <c r="D29" s="32" t="n">
        <f aca="false">C29*(1+Summary!$E$48)</f>
        <v>0</v>
      </c>
      <c r="E29" s="32" t="n">
        <f aca="false">D29*(1+Summary!$E$48)</f>
        <v>0</v>
      </c>
      <c r="F29" s="32" t="n">
        <f aca="false">E29*(1+Summary!$E$48)</f>
        <v>0</v>
      </c>
      <c r="G29" s="32" t="n">
        <f aca="false">F29*(1+Summary!$E$48)</f>
        <v>0</v>
      </c>
      <c r="H29" s="32" t="n">
        <f aca="false">G29*(1+Summary!$E$48)</f>
        <v>0</v>
      </c>
      <c r="I29" s="32" t="n">
        <f aca="false">H29*(1+Summary!$E$48)</f>
        <v>0</v>
      </c>
      <c r="J29" s="32" t="n">
        <f aca="false">I29*(1+Summary!$E$48)</f>
        <v>0</v>
      </c>
      <c r="K29" s="32" t="n">
        <f aca="false">J29*(1+Summary!$E$48)</f>
        <v>0</v>
      </c>
      <c r="L29" s="32" t="n">
        <f aca="false">K29*(1+Summary!$E$48)</f>
        <v>0</v>
      </c>
      <c r="M29" s="32" t="n">
        <f aca="false">L29*(1+Summary!$E$48)</f>
        <v>0</v>
      </c>
      <c r="N29" s="32" t="n">
        <f aca="false">M29*(1+Summary!$E$48)</f>
        <v>0</v>
      </c>
      <c r="O29" s="32" t="n">
        <f aca="false">N29*(1+Summary!$E$48)</f>
        <v>0</v>
      </c>
      <c r="P29" s="32" t="n">
        <f aca="false">O29*(1+Summary!$E$48)</f>
        <v>0</v>
      </c>
      <c r="Q29" s="32" t="n">
        <f aca="false">P29*(1+Summary!$E$48)</f>
        <v>0</v>
      </c>
      <c r="R29" s="32" t="n">
        <f aca="false">Q29*(1+Summary!$E$48)</f>
        <v>0</v>
      </c>
      <c r="S29" s="32" t="n">
        <f aca="false">R29*(1+Summary!$E$48)</f>
        <v>0</v>
      </c>
      <c r="T29" s="32" t="n">
        <f aca="false">S29*(1+Summary!$E$48)</f>
        <v>0</v>
      </c>
      <c r="U29" s="32" t="n">
        <f aca="false">T29*(1+Summary!$E$48)</f>
        <v>0</v>
      </c>
      <c r="W29" s="231" t="n">
        <f aca="false">SUM(B29:U29)</f>
        <v>0</v>
      </c>
    </row>
    <row r="30" customFormat="false" ht="12.75" hidden="false" customHeight="false" outlineLevel="0" collapsed="false">
      <c r="A30" s="117" t="s">
        <v>167</v>
      </c>
      <c r="B30" s="32" t="n">
        <v>0</v>
      </c>
      <c r="C30" s="231" t="n">
        <v>0</v>
      </c>
      <c r="D30" s="231" t="n">
        <v>0</v>
      </c>
      <c r="E30" s="231" t="n">
        <f aca="false">Summary!E46*Summary!E11*12</f>
        <v>299.04</v>
      </c>
      <c r="F30" s="231" t="n">
        <f aca="false">E30*(1+Summary!$E$48)</f>
        <v>308.0112</v>
      </c>
      <c r="G30" s="231" t="n">
        <f aca="false">F30*(1+Summary!$E$48)</f>
        <v>317.251536</v>
      </c>
      <c r="H30" s="231" t="n">
        <f aca="false">G30*(1+Summary!$E$48)</f>
        <v>326.76908208</v>
      </c>
      <c r="I30" s="231" t="n">
        <f aca="false">H30*(1+Summary!$E$48)</f>
        <v>336.5721545424</v>
      </c>
      <c r="J30" s="231" t="n">
        <f aca="false">I30*(1+Summary!$E$48)</f>
        <v>346.669319178672</v>
      </c>
      <c r="K30" s="231" t="n">
        <f aca="false">J30*(1+Summary!$E$48)</f>
        <v>357.069398754032</v>
      </c>
      <c r="L30" s="231" t="n">
        <f aca="false">K30*(1+Summary!$E$48)</f>
        <v>367.781480716653</v>
      </c>
      <c r="M30" s="231" t="n">
        <f aca="false">L30*(1+Summary!$E$48)</f>
        <v>378.814925138153</v>
      </c>
      <c r="N30" s="231" t="n">
        <f aca="false">M30*(1+Summary!$E$48)</f>
        <v>390.179372892297</v>
      </c>
      <c r="O30" s="231" t="n">
        <f aca="false">N30*(1+Summary!$E$48)</f>
        <v>401.884754079066</v>
      </c>
      <c r="P30" s="231" t="n">
        <f aca="false">O30*(1+Summary!$E$48)</f>
        <v>413.941296701438</v>
      </c>
      <c r="Q30" s="231" t="n">
        <f aca="false">P30*(1+Summary!$E$48)</f>
        <v>426.359535602481</v>
      </c>
      <c r="R30" s="231" t="n">
        <f aca="false">Q30*(1+Summary!$E$48)</f>
        <v>439.150321670556</v>
      </c>
      <c r="S30" s="231" t="n">
        <f aca="false">R30*(1+Summary!$E$48)</f>
        <v>452.324831320673</v>
      </c>
      <c r="T30" s="231" t="n">
        <f aca="false">S30*(1+Summary!$E$48)</f>
        <v>465.894576260293</v>
      </c>
      <c r="U30" s="231" t="n">
        <f aca="false">T30*(1+Summary!$E$48)</f>
        <v>479.871413548102</v>
      </c>
      <c r="V30" s="231"/>
      <c r="W30" s="231" t="n">
        <f aca="false">SUM(B30:U30)</f>
        <v>6507.58519848482</v>
      </c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2.75" hidden="false" customHeight="false" outlineLevel="0" collapsed="false">
      <c r="A31" s="117" t="s">
        <v>31</v>
      </c>
      <c r="B31" s="123" t="n">
        <f aca="false">IS!B31*Allocation!$F$9</f>
        <v>212.548407524009</v>
      </c>
      <c r="C31" s="123" t="n">
        <f aca="false">IS!C31*Allocation!$F$9</f>
        <v>211.985728896094</v>
      </c>
      <c r="D31" s="123" t="n">
        <f aca="false">IS!D31*Allocation!$F$9</f>
        <v>210.935936701382</v>
      </c>
      <c r="E31" s="123" t="n">
        <f aca="false">IS!E31*Allocation!$F$9</f>
        <v>194.555720002514</v>
      </c>
      <c r="F31" s="123" t="n">
        <f aca="false">IS!F31*Allocation!$F$9</f>
        <v>194.555720002514</v>
      </c>
      <c r="G31" s="123" t="n">
        <f aca="false">IS!G31*Allocation!$F$9</f>
        <v>194.555720002514</v>
      </c>
      <c r="H31" s="123" t="n">
        <f aca="false">IS!H31*Allocation!$F$9</f>
        <v>194.555720002514</v>
      </c>
      <c r="I31" s="123" t="n">
        <f aca="false">IS!I31*Allocation!$F$9</f>
        <v>194.555720002514</v>
      </c>
      <c r="J31" s="123" t="n">
        <f aca="false">IS!J31*Allocation!$F$9</f>
        <v>194.555720002514</v>
      </c>
      <c r="K31" s="123" t="n">
        <f aca="false">IS!K31*Allocation!$F$9</f>
        <v>194.555720002514</v>
      </c>
      <c r="L31" s="123" t="n">
        <f aca="false">IS!L31*Allocation!$F$9</f>
        <v>194.555720002514</v>
      </c>
      <c r="M31" s="123" t="n">
        <f aca="false">IS!M31*Allocation!$F$9</f>
        <v>194.555720002514</v>
      </c>
      <c r="N31" s="123" t="n">
        <f aca="false">IS!N31*Allocation!$F$9</f>
        <v>194.555720002514</v>
      </c>
      <c r="O31" s="123" t="n">
        <f aca="false">IS!O31*Allocation!$F$9</f>
        <v>194.555720002514</v>
      </c>
      <c r="P31" s="123" t="n">
        <f aca="false">IS!P31*Allocation!$F$9</f>
        <v>194.555720002514</v>
      </c>
      <c r="Q31" s="123" t="n">
        <f aca="false">IS!Q31*Allocation!$F$9</f>
        <v>194.555720002514</v>
      </c>
      <c r="R31" s="123" t="n">
        <f aca="false">IS!R31*Allocation!$F$9</f>
        <v>194.555720002514</v>
      </c>
      <c r="S31" s="123" t="n">
        <f aca="false">IS!S31*Allocation!$F$9</f>
        <v>194.555720002514</v>
      </c>
      <c r="T31" s="123" t="n">
        <f aca="false">IS!T31*Allocation!$F$9</f>
        <v>194.555720002514</v>
      </c>
      <c r="U31" s="123" t="n">
        <f aca="false">IS!U31*Allocation!$F$9</f>
        <v>194.555720002514</v>
      </c>
      <c r="V31" s="231"/>
      <c r="W31" s="231" t="n">
        <f aca="false">SUM(B31:U31)</f>
        <v>3942.91731316423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2.75" hidden="false" customHeight="false" outlineLevel="0" collapsed="false">
      <c r="A32" s="117" t="s">
        <v>168</v>
      </c>
      <c r="B32" s="236" t="n">
        <f aca="false">B90</f>
        <v>340.870618725726</v>
      </c>
      <c r="C32" s="236" t="n">
        <f aca="false">C90</f>
        <v>335.712536831744</v>
      </c>
      <c r="D32" s="236" t="n">
        <f aca="false">D90</f>
        <v>337.517243949184</v>
      </c>
      <c r="E32" s="236" t="n">
        <f aca="false">E90</f>
        <v>330.543993494631</v>
      </c>
      <c r="F32" s="236" t="n">
        <f aca="false">F90</f>
        <v>332.358177365041</v>
      </c>
      <c r="G32" s="236" t="n">
        <f aca="false">G90</f>
        <v>333.641961603388</v>
      </c>
      <c r="H32" s="236" t="n">
        <f aca="false">H90</f>
        <v>334.638963272363</v>
      </c>
      <c r="I32" s="236" t="n">
        <f aca="false">I90</f>
        <v>336.164613719432</v>
      </c>
      <c r="J32" s="236" t="n">
        <f aca="false">J90</f>
        <v>337.017845866395</v>
      </c>
      <c r="K32" s="236" t="n">
        <f aca="false">K90</f>
        <v>336.795028669223</v>
      </c>
      <c r="L32" s="236" t="n">
        <f aca="false">L90</f>
        <v>332.385932435109</v>
      </c>
      <c r="M32" s="236" t="n">
        <f aca="false">M90</f>
        <v>325.177051929262</v>
      </c>
      <c r="N32" s="236" t="n">
        <f aca="false">N90</f>
        <v>316.589637262663</v>
      </c>
      <c r="O32" s="236" t="n">
        <f aca="false">O90</f>
        <v>306.712763414797</v>
      </c>
      <c r="P32" s="236" t="n">
        <f aca="false">P90</f>
        <v>295.728567498209</v>
      </c>
      <c r="Q32" s="236" t="n">
        <f aca="false">Q90</f>
        <v>287.516992876736</v>
      </c>
      <c r="R32" s="236" t="n">
        <f aca="false">R90</f>
        <v>277.53123407313</v>
      </c>
      <c r="S32" s="236" t="n">
        <f aca="false">S90</f>
        <v>261.606216832192</v>
      </c>
      <c r="T32" s="236" t="n">
        <f aca="false">T90</f>
        <v>243.701800797664</v>
      </c>
      <c r="U32" s="236" t="n">
        <f aca="false">U90</f>
        <v>223.61402710663</v>
      </c>
      <c r="V32" s="231"/>
      <c r="W32" s="231" t="n">
        <f aca="false">SUM(B32:U32)</f>
        <v>6225.82520772352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17" t="s">
        <v>169</v>
      </c>
      <c r="B33" s="32" t="n">
        <f aca="false">SUM(B23:B32)</f>
        <v>4424.2239956164</v>
      </c>
      <c r="C33" s="32" t="n">
        <f aca="false">SUM(C23:C32)</f>
        <v>4518.59038417551</v>
      </c>
      <c r="D33" s="32" t="n">
        <f aca="false">SUM(D23:D32)</f>
        <v>4621.87706265166</v>
      </c>
      <c r="E33" s="32" t="n">
        <f aca="false">SUM(E23:E32)</f>
        <v>4988.42851767654</v>
      </c>
      <c r="F33" s="32" t="n">
        <f aca="false">SUM(F23:F32)</f>
        <v>5100.75056567233</v>
      </c>
      <c r="G33" s="32" t="n">
        <f aca="false">SUM(G23:G32)</f>
        <v>5209.23044995982</v>
      </c>
      <c r="H33" s="32" t="n">
        <f aca="false">SUM(H23:H32)</f>
        <v>5313.61943467941</v>
      </c>
      <c r="I33" s="32" t="n">
        <f aca="false">SUM(I23:I32)</f>
        <v>5420.54382766862</v>
      </c>
      <c r="J33" s="32" t="n">
        <f aca="false">SUM(J23:J32)</f>
        <v>5515.91676463398</v>
      </c>
      <c r="K33" s="32" t="n">
        <f aca="false">SUM(K23:K32)</f>
        <v>6170.25224339976</v>
      </c>
      <c r="L33" s="32" t="n">
        <f aca="false">SUM(L23:L32)</f>
        <v>6125.66119200749</v>
      </c>
      <c r="M33" s="32" t="n">
        <f aca="false">SUM(M23:M32)</f>
        <v>6064.25489768874</v>
      </c>
      <c r="N33" s="32" t="n">
        <f aca="false">SUM(N23:N32)</f>
        <v>6079.08314679485</v>
      </c>
      <c r="O33" s="32" t="n">
        <f aca="false">SUM(O23:O32)</f>
        <v>6225.26740663287</v>
      </c>
      <c r="P33" s="32" t="n">
        <f aca="false">SUM(P23:P32)</f>
        <v>6375.02617841275</v>
      </c>
      <c r="Q33" s="32" t="n">
        <f aca="false">SUM(Q23:Q32)</f>
        <v>6532.37986051864</v>
      </c>
      <c r="R33" s="32" t="n">
        <f aca="false">SUM(R23:R32)</f>
        <v>6692.92631614421</v>
      </c>
      <c r="S33" s="32" t="n">
        <f aca="false">SUM(S23:S32)</f>
        <v>6852.64947976533</v>
      </c>
      <c r="T33" s="32" t="n">
        <f aca="false">SUM(T23:T32)</f>
        <v>7015.66269001872</v>
      </c>
      <c r="U33" s="32" t="n">
        <f aca="false">SUM(U23:U32)</f>
        <v>7181.92007140425</v>
      </c>
      <c r="W33" s="231" t="n">
        <f aca="false">SUM(B33:U33)</f>
        <v>116428.264485522</v>
      </c>
    </row>
    <row r="34" customFormat="false" ht="12.75" hidden="false" customHeight="false" outlineLevel="1" collapsed="false">
      <c r="A34" s="238"/>
      <c r="B34" s="403"/>
      <c r="C34" s="403"/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0"/>
      <c r="W34" s="231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  <c r="CS34" s="400"/>
      <c r="CT34" s="400"/>
      <c r="CU34" s="400"/>
      <c r="CV34" s="400"/>
      <c r="CW34" s="400"/>
      <c r="CX34" s="400"/>
      <c r="CY34" s="400"/>
      <c r="CZ34" s="400"/>
      <c r="DA34" s="400"/>
      <c r="DB34" s="400"/>
      <c r="DC34" s="400"/>
      <c r="DD34" s="400"/>
      <c r="DE34" s="400"/>
      <c r="DF34" s="400"/>
      <c r="DG34" s="400"/>
      <c r="DH34" s="400"/>
      <c r="DI34" s="400"/>
      <c r="DJ34" s="400"/>
      <c r="DK34" s="400"/>
      <c r="DL34" s="400"/>
      <c r="DM34" s="400"/>
      <c r="DN34" s="400"/>
      <c r="DO34" s="400"/>
      <c r="DP34" s="400"/>
      <c r="DQ34" s="400"/>
      <c r="DR34" s="400"/>
      <c r="DS34" s="400"/>
      <c r="DT34" s="400"/>
      <c r="DU34" s="400"/>
      <c r="DV34" s="400"/>
      <c r="DW34" s="400"/>
      <c r="DX34" s="400"/>
      <c r="DY34" s="400"/>
      <c r="DZ34" s="400"/>
      <c r="EA34" s="400"/>
      <c r="EB34" s="400"/>
      <c r="EC34" s="400"/>
      <c r="ED34" s="400"/>
      <c r="EE34" s="400"/>
      <c r="EF34" s="400"/>
      <c r="EG34" s="400"/>
      <c r="EH34" s="400"/>
      <c r="EI34" s="400"/>
      <c r="EJ34" s="400"/>
      <c r="EK34" s="400"/>
      <c r="EL34" s="400"/>
      <c r="EM34" s="400"/>
      <c r="EN34" s="400"/>
      <c r="EO34" s="400"/>
      <c r="EP34" s="400"/>
      <c r="EQ34" s="400"/>
      <c r="ER34" s="400"/>
      <c r="ES34" s="400"/>
      <c r="ET34" s="400"/>
      <c r="EU34" s="400"/>
      <c r="EV34" s="400"/>
      <c r="EW34" s="400"/>
      <c r="EX34" s="400"/>
      <c r="EY34" s="400"/>
      <c r="EZ34" s="400"/>
      <c r="FA34" s="400"/>
      <c r="FB34" s="400"/>
      <c r="FC34" s="400"/>
      <c r="FD34" s="400"/>
      <c r="FE34" s="400"/>
      <c r="FF34" s="400"/>
      <c r="FG34" s="400"/>
      <c r="FH34" s="400"/>
      <c r="FI34" s="400"/>
      <c r="FJ34" s="400"/>
      <c r="FK34" s="400"/>
      <c r="FL34" s="400"/>
      <c r="FM34" s="400"/>
      <c r="FN34" s="400"/>
      <c r="FO34" s="400"/>
      <c r="FP34" s="400"/>
      <c r="FQ34" s="400"/>
      <c r="FR34" s="400"/>
      <c r="FS34" s="400"/>
      <c r="FT34" s="400"/>
      <c r="FU34" s="400"/>
      <c r="FV34" s="400"/>
      <c r="FW34" s="400"/>
      <c r="FX34" s="400"/>
      <c r="FY34" s="400"/>
      <c r="FZ34" s="400"/>
      <c r="GA34" s="400"/>
      <c r="GB34" s="400"/>
      <c r="GC34" s="400"/>
      <c r="GD34" s="400"/>
      <c r="GE34" s="400"/>
      <c r="GF34" s="400"/>
      <c r="GG34" s="400"/>
      <c r="GH34" s="400"/>
      <c r="GI34" s="400"/>
      <c r="GJ34" s="400"/>
      <c r="GK34" s="400"/>
      <c r="GL34" s="400"/>
      <c r="GM34" s="400"/>
      <c r="GN34" s="400"/>
      <c r="GO34" s="400"/>
      <c r="GP34" s="400"/>
      <c r="GQ34" s="400"/>
      <c r="GR34" s="400"/>
      <c r="GS34" s="400"/>
      <c r="GT34" s="400"/>
      <c r="GU34" s="400"/>
      <c r="GV34" s="400"/>
      <c r="GW34" s="400"/>
      <c r="GX34" s="400"/>
      <c r="GY34" s="400"/>
      <c r="GZ34" s="400"/>
      <c r="HA34" s="400"/>
      <c r="HB34" s="400"/>
      <c r="HC34" s="400"/>
      <c r="HD34" s="400"/>
      <c r="HE34" s="400"/>
      <c r="HF34" s="400"/>
      <c r="HG34" s="400"/>
      <c r="HH34" s="400"/>
      <c r="HI34" s="400"/>
      <c r="HJ34" s="400"/>
      <c r="HK34" s="400"/>
      <c r="HL34" s="400"/>
      <c r="HM34" s="400"/>
      <c r="HN34" s="400"/>
      <c r="HO34" s="400"/>
      <c r="HP34" s="400"/>
      <c r="HQ34" s="400"/>
      <c r="HR34" s="400"/>
      <c r="HS34" s="400"/>
      <c r="HT34" s="400"/>
      <c r="HU34" s="400"/>
      <c r="HV34" s="400"/>
      <c r="HW34" s="400"/>
      <c r="HX34" s="400"/>
      <c r="HY34" s="400"/>
      <c r="HZ34" s="400"/>
      <c r="IA34" s="400"/>
      <c r="IB34" s="400"/>
      <c r="IC34" s="400"/>
      <c r="ID34" s="400"/>
      <c r="IE34" s="400"/>
      <c r="IF34" s="400"/>
      <c r="IG34" s="400"/>
      <c r="IH34" s="400"/>
      <c r="II34" s="400"/>
      <c r="IJ34" s="400"/>
      <c r="IK34" s="400"/>
      <c r="IL34" s="400"/>
      <c r="IM34" s="400"/>
      <c r="IN34" s="400"/>
      <c r="IO34" s="400"/>
      <c r="IP34" s="400"/>
      <c r="IQ34" s="400"/>
      <c r="IR34" s="400"/>
      <c r="IS34" s="400"/>
      <c r="IT34" s="400"/>
      <c r="IU34" s="400"/>
      <c r="IV34" s="400"/>
      <c r="IW34" s="400"/>
    </row>
    <row r="35" customFormat="false" ht="6.75" hidden="false" customHeight="true" outlineLevel="0" collapsed="false">
      <c r="A35" s="238"/>
      <c r="B35" s="403"/>
      <c r="C35" s="403"/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0"/>
      <c r="W35" s="231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  <c r="CS35" s="400"/>
      <c r="CT35" s="400"/>
      <c r="CU35" s="400"/>
      <c r="CV35" s="400"/>
      <c r="CW35" s="400"/>
      <c r="CX35" s="400"/>
      <c r="CY35" s="400"/>
      <c r="CZ35" s="400"/>
      <c r="DA35" s="400"/>
      <c r="DB35" s="400"/>
      <c r="DC35" s="400"/>
      <c r="DD35" s="400"/>
      <c r="DE35" s="400"/>
      <c r="DF35" s="400"/>
      <c r="DG35" s="400"/>
      <c r="DH35" s="400"/>
      <c r="DI35" s="400"/>
      <c r="DJ35" s="400"/>
      <c r="DK35" s="400"/>
      <c r="DL35" s="400"/>
      <c r="DM35" s="400"/>
      <c r="DN35" s="400"/>
      <c r="DO35" s="400"/>
      <c r="DP35" s="400"/>
      <c r="DQ35" s="400"/>
      <c r="DR35" s="400"/>
      <c r="DS35" s="400"/>
      <c r="DT35" s="400"/>
      <c r="DU35" s="400"/>
      <c r="DV35" s="400"/>
      <c r="DW35" s="400"/>
      <c r="DX35" s="400"/>
      <c r="DY35" s="400"/>
      <c r="DZ35" s="400"/>
      <c r="EA35" s="400"/>
      <c r="EB35" s="400"/>
      <c r="EC35" s="400"/>
      <c r="ED35" s="400"/>
      <c r="EE35" s="400"/>
      <c r="EF35" s="400"/>
      <c r="EG35" s="400"/>
      <c r="EH35" s="400"/>
      <c r="EI35" s="400"/>
      <c r="EJ35" s="400"/>
      <c r="EK35" s="400"/>
      <c r="EL35" s="400"/>
      <c r="EM35" s="400"/>
      <c r="EN35" s="400"/>
      <c r="EO35" s="400"/>
      <c r="EP35" s="400"/>
      <c r="EQ35" s="400"/>
      <c r="ER35" s="400"/>
      <c r="ES35" s="400"/>
      <c r="ET35" s="400"/>
      <c r="EU35" s="400"/>
      <c r="EV35" s="400"/>
      <c r="EW35" s="400"/>
      <c r="EX35" s="400"/>
      <c r="EY35" s="400"/>
      <c r="EZ35" s="400"/>
      <c r="FA35" s="400"/>
      <c r="FB35" s="400"/>
      <c r="FC35" s="400"/>
      <c r="FD35" s="400"/>
      <c r="FE35" s="400"/>
      <c r="FF35" s="400"/>
      <c r="FG35" s="400"/>
      <c r="FH35" s="400"/>
      <c r="FI35" s="400"/>
      <c r="FJ35" s="400"/>
      <c r="FK35" s="400"/>
      <c r="FL35" s="400"/>
      <c r="FM35" s="400"/>
      <c r="FN35" s="400"/>
      <c r="FO35" s="400"/>
      <c r="FP35" s="400"/>
      <c r="FQ35" s="400"/>
      <c r="FR35" s="400"/>
      <c r="FS35" s="400"/>
      <c r="FT35" s="400"/>
      <c r="FU35" s="400"/>
      <c r="FV35" s="400"/>
      <c r="FW35" s="400"/>
      <c r="FX35" s="400"/>
      <c r="FY35" s="400"/>
      <c r="FZ35" s="400"/>
      <c r="GA35" s="400"/>
      <c r="GB35" s="400"/>
      <c r="GC35" s="400"/>
      <c r="GD35" s="400"/>
      <c r="GE35" s="400"/>
      <c r="GF35" s="400"/>
      <c r="GG35" s="400"/>
      <c r="GH35" s="400"/>
      <c r="GI35" s="400"/>
      <c r="GJ35" s="400"/>
      <c r="GK35" s="400"/>
      <c r="GL35" s="400"/>
      <c r="GM35" s="400"/>
      <c r="GN35" s="400"/>
      <c r="GO35" s="400"/>
      <c r="GP35" s="400"/>
      <c r="GQ35" s="400"/>
      <c r="GR35" s="400"/>
      <c r="GS35" s="400"/>
      <c r="GT35" s="400"/>
      <c r="GU35" s="400"/>
      <c r="GV35" s="400"/>
      <c r="GW35" s="400"/>
      <c r="GX35" s="400"/>
      <c r="GY35" s="400"/>
      <c r="GZ35" s="400"/>
      <c r="HA35" s="400"/>
      <c r="HB35" s="400"/>
      <c r="HC35" s="400"/>
      <c r="HD35" s="400"/>
      <c r="HE35" s="400"/>
      <c r="HF35" s="400"/>
      <c r="HG35" s="400"/>
      <c r="HH35" s="400"/>
      <c r="HI35" s="400"/>
      <c r="HJ35" s="400"/>
      <c r="HK35" s="400"/>
      <c r="HL35" s="400"/>
      <c r="HM35" s="400"/>
      <c r="HN35" s="400"/>
      <c r="HO35" s="400"/>
      <c r="HP35" s="400"/>
      <c r="HQ35" s="400"/>
      <c r="HR35" s="400"/>
      <c r="HS35" s="400"/>
      <c r="HT35" s="400"/>
      <c r="HU35" s="400"/>
      <c r="HV35" s="400"/>
      <c r="HW35" s="400"/>
      <c r="HX35" s="400"/>
      <c r="HY35" s="400"/>
      <c r="HZ35" s="400"/>
      <c r="IA35" s="400"/>
      <c r="IB35" s="400"/>
      <c r="IC35" s="400"/>
      <c r="ID35" s="400"/>
      <c r="IE35" s="400"/>
      <c r="IF35" s="400"/>
      <c r="IG35" s="400"/>
      <c r="IH35" s="400"/>
      <c r="II35" s="400"/>
      <c r="IJ35" s="400"/>
      <c r="IK35" s="400"/>
      <c r="IL35" s="400"/>
      <c r="IM35" s="400"/>
      <c r="IN35" s="400"/>
      <c r="IO35" s="400"/>
      <c r="IP35" s="400"/>
      <c r="IQ35" s="400"/>
      <c r="IR35" s="400"/>
      <c r="IS35" s="400"/>
      <c r="IT35" s="400"/>
      <c r="IU35" s="400"/>
      <c r="IV35" s="400"/>
      <c r="IW35" s="400"/>
    </row>
    <row r="36" customFormat="false" ht="12.75" hidden="false" customHeight="false" outlineLevel="0" collapsed="false">
      <c r="A36" s="230" t="s">
        <v>170</v>
      </c>
      <c r="B36" s="228" t="n">
        <f aca="false">B20-B33</f>
        <v>14423.5591154384</v>
      </c>
      <c r="C36" s="228" t="n">
        <f aca="false">C20-C33</f>
        <v>14354.1877243523</v>
      </c>
      <c r="D36" s="228" t="n">
        <f aca="false">D20-D33</f>
        <v>14276.5697770451</v>
      </c>
      <c r="E36" s="228" t="n">
        <f aca="false">E20-E33</f>
        <v>22285.0094829912</v>
      </c>
      <c r="F36" s="228" t="n">
        <f aca="false">F20-F33</f>
        <v>23534.4187519789</v>
      </c>
      <c r="G36" s="228" t="n">
        <f aca="false">G20-G33</f>
        <v>23818.9864413912</v>
      </c>
      <c r="H36" s="228" t="n">
        <f aca="false">H20-H33</f>
        <v>24057.5064609877</v>
      </c>
      <c r="I36" s="228" t="n">
        <f aca="false">I20-I33</f>
        <v>24337.4081468571</v>
      </c>
      <c r="J36" s="228" t="n">
        <f aca="false">J20-J33</f>
        <v>24676.7657692891</v>
      </c>
      <c r="K36" s="228" t="n">
        <f aca="false">K20-K33</f>
        <v>24397.0073025931</v>
      </c>
      <c r="L36" s="228" t="n">
        <f aca="false">L20-L33</f>
        <v>25036.8903402003</v>
      </c>
      <c r="M36" s="228" t="n">
        <f aca="false">M20-M33</f>
        <v>25701.9099843024</v>
      </c>
      <c r="N36" s="228" t="n">
        <f aca="false">N20-N33</f>
        <v>26297.8047354622</v>
      </c>
      <c r="O36" s="228" t="n">
        <f aca="false">O20-O33</f>
        <v>26768.705301774</v>
      </c>
      <c r="P36" s="228" t="n">
        <f aca="false">P20-P33</f>
        <v>27243.9208598057</v>
      </c>
      <c r="Q36" s="228" t="n">
        <f aca="false">Q20-Q33</f>
        <v>27593.9582373684</v>
      </c>
      <c r="R36" s="228" t="n">
        <f aca="false">R20-R33</f>
        <v>27941.0026852818</v>
      </c>
      <c r="S36" s="228" t="n">
        <f aca="false">S20-S33</f>
        <v>28288.6764329189</v>
      </c>
      <c r="T36" s="228" t="n">
        <f aca="false">T20-T33</f>
        <v>28632.3438299432</v>
      </c>
      <c r="U36" s="228" t="n">
        <f aca="false">U20-U33</f>
        <v>28971.5523604892</v>
      </c>
      <c r="V36" s="376"/>
      <c r="W36" s="231" t="n">
        <f aca="false">SUM(B36:U36)</f>
        <v>482638.18374047</v>
      </c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6"/>
      <c r="AM36" s="376"/>
      <c r="AN36" s="376"/>
      <c r="AO36" s="376"/>
      <c r="AP36" s="376"/>
      <c r="AQ36" s="376"/>
      <c r="AR36" s="376"/>
      <c r="AS36" s="376"/>
      <c r="AT36" s="376"/>
      <c r="AU36" s="376"/>
      <c r="AV36" s="376"/>
      <c r="AW36" s="376"/>
      <c r="AX36" s="376"/>
      <c r="AY36" s="376"/>
      <c r="AZ36" s="376"/>
      <c r="BA36" s="376"/>
      <c r="BB36" s="376"/>
      <c r="BC36" s="376"/>
      <c r="BD36" s="376"/>
      <c r="BE36" s="376"/>
      <c r="BF36" s="376"/>
      <c r="BG36" s="376"/>
      <c r="BH36" s="376"/>
      <c r="BI36" s="376"/>
      <c r="BJ36" s="376"/>
      <c r="BK36" s="376"/>
      <c r="BL36" s="376"/>
      <c r="BM36" s="376"/>
      <c r="BN36" s="376"/>
      <c r="BO36" s="376"/>
      <c r="BP36" s="376"/>
      <c r="BQ36" s="376"/>
      <c r="BR36" s="376"/>
      <c r="BS36" s="376"/>
      <c r="BT36" s="376"/>
      <c r="BU36" s="376"/>
      <c r="BV36" s="376"/>
      <c r="BW36" s="376"/>
      <c r="BX36" s="376"/>
      <c r="BY36" s="376"/>
      <c r="BZ36" s="376"/>
      <c r="CA36" s="376"/>
      <c r="CB36" s="376"/>
      <c r="CC36" s="376"/>
      <c r="CD36" s="376"/>
      <c r="CE36" s="376"/>
      <c r="CF36" s="376"/>
      <c r="CG36" s="376"/>
      <c r="CH36" s="376"/>
      <c r="CI36" s="376"/>
      <c r="CJ36" s="376"/>
      <c r="CK36" s="376"/>
      <c r="CL36" s="376"/>
      <c r="CM36" s="376"/>
      <c r="CN36" s="376"/>
      <c r="CO36" s="376"/>
      <c r="CP36" s="376"/>
      <c r="CQ36" s="376"/>
      <c r="CR36" s="376"/>
      <c r="CS36" s="376"/>
      <c r="CT36" s="376"/>
      <c r="CU36" s="376"/>
      <c r="CV36" s="376"/>
      <c r="CW36" s="376"/>
      <c r="CX36" s="376"/>
      <c r="CY36" s="376"/>
      <c r="CZ36" s="376"/>
      <c r="DA36" s="376"/>
      <c r="DB36" s="376"/>
      <c r="DC36" s="376"/>
      <c r="DD36" s="376"/>
      <c r="DE36" s="376"/>
      <c r="DF36" s="376"/>
      <c r="DG36" s="376"/>
      <c r="DH36" s="376"/>
      <c r="DI36" s="376"/>
      <c r="DJ36" s="376"/>
      <c r="DK36" s="376"/>
      <c r="DL36" s="376"/>
      <c r="DM36" s="376"/>
      <c r="DN36" s="376"/>
      <c r="DO36" s="376"/>
      <c r="DP36" s="376"/>
      <c r="DQ36" s="376"/>
      <c r="DR36" s="376"/>
      <c r="DS36" s="376"/>
      <c r="DT36" s="376"/>
      <c r="DU36" s="376"/>
      <c r="DV36" s="376"/>
      <c r="DW36" s="376"/>
      <c r="DX36" s="376"/>
      <c r="DY36" s="376"/>
      <c r="DZ36" s="376"/>
      <c r="EA36" s="376"/>
      <c r="EB36" s="376"/>
      <c r="EC36" s="376"/>
      <c r="ED36" s="376"/>
      <c r="EE36" s="376"/>
      <c r="EF36" s="376"/>
      <c r="EG36" s="376"/>
      <c r="EH36" s="376"/>
      <c r="EI36" s="376"/>
      <c r="EJ36" s="376"/>
      <c r="EK36" s="376"/>
      <c r="EL36" s="376"/>
      <c r="EM36" s="376"/>
      <c r="EN36" s="376"/>
      <c r="EO36" s="376"/>
      <c r="EP36" s="376"/>
      <c r="EQ36" s="376"/>
      <c r="ER36" s="376"/>
      <c r="ES36" s="376"/>
      <c r="ET36" s="376"/>
      <c r="EU36" s="376"/>
      <c r="EV36" s="376"/>
      <c r="EW36" s="376"/>
      <c r="EX36" s="376"/>
      <c r="EY36" s="376"/>
      <c r="EZ36" s="376"/>
      <c r="FA36" s="376"/>
      <c r="FB36" s="376"/>
      <c r="FC36" s="376"/>
      <c r="FD36" s="376"/>
      <c r="FE36" s="376"/>
      <c r="FF36" s="376"/>
      <c r="FG36" s="376"/>
      <c r="FH36" s="376"/>
      <c r="FI36" s="376"/>
      <c r="FJ36" s="376"/>
      <c r="FK36" s="376"/>
      <c r="FL36" s="376"/>
      <c r="FM36" s="376"/>
      <c r="FN36" s="376"/>
      <c r="FO36" s="376"/>
      <c r="FP36" s="376"/>
      <c r="FQ36" s="376"/>
      <c r="FR36" s="376"/>
      <c r="FS36" s="376"/>
      <c r="FT36" s="376"/>
      <c r="FU36" s="376"/>
      <c r="FV36" s="376"/>
      <c r="FW36" s="376"/>
      <c r="FX36" s="376"/>
      <c r="FY36" s="376"/>
      <c r="FZ36" s="376"/>
      <c r="GA36" s="376"/>
      <c r="GB36" s="376"/>
      <c r="GC36" s="376"/>
      <c r="GD36" s="376"/>
      <c r="GE36" s="376"/>
      <c r="GF36" s="376"/>
      <c r="GG36" s="376"/>
      <c r="GH36" s="376"/>
      <c r="GI36" s="376"/>
      <c r="GJ36" s="376"/>
      <c r="GK36" s="376"/>
      <c r="GL36" s="376"/>
      <c r="GM36" s="376"/>
      <c r="GN36" s="376"/>
      <c r="GO36" s="376"/>
      <c r="GP36" s="376"/>
      <c r="GQ36" s="376"/>
      <c r="GR36" s="376"/>
      <c r="GS36" s="376"/>
      <c r="GT36" s="376"/>
      <c r="GU36" s="376"/>
      <c r="GV36" s="376"/>
      <c r="GW36" s="376"/>
      <c r="GX36" s="376"/>
      <c r="GY36" s="376"/>
      <c r="GZ36" s="376"/>
      <c r="HA36" s="376"/>
      <c r="HB36" s="376"/>
      <c r="HC36" s="376"/>
      <c r="HD36" s="376"/>
      <c r="HE36" s="376"/>
      <c r="HF36" s="376"/>
      <c r="HG36" s="376"/>
      <c r="HH36" s="376"/>
      <c r="HI36" s="376"/>
      <c r="HJ36" s="376"/>
      <c r="HK36" s="376"/>
      <c r="HL36" s="376"/>
      <c r="HM36" s="376"/>
      <c r="HN36" s="376"/>
      <c r="HO36" s="376"/>
      <c r="HP36" s="376"/>
      <c r="HQ36" s="376"/>
      <c r="HR36" s="376"/>
      <c r="HS36" s="376"/>
      <c r="HT36" s="376"/>
      <c r="HU36" s="376"/>
      <c r="HV36" s="376"/>
      <c r="HW36" s="376"/>
      <c r="HX36" s="376"/>
      <c r="HY36" s="376"/>
      <c r="HZ36" s="376"/>
      <c r="IA36" s="376"/>
      <c r="IB36" s="376"/>
      <c r="IC36" s="376"/>
      <c r="ID36" s="376"/>
      <c r="IE36" s="376"/>
      <c r="IF36" s="376"/>
      <c r="IG36" s="376"/>
      <c r="IH36" s="376"/>
      <c r="II36" s="376"/>
      <c r="IJ36" s="376"/>
      <c r="IK36" s="376"/>
      <c r="IL36" s="376"/>
      <c r="IM36" s="376"/>
      <c r="IN36" s="376"/>
      <c r="IO36" s="376"/>
      <c r="IP36" s="376"/>
      <c r="IQ36" s="376"/>
      <c r="IR36" s="376"/>
      <c r="IS36" s="376"/>
      <c r="IT36" s="376"/>
      <c r="IU36" s="376"/>
      <c r="IV36" s="376"/>
      <c r="IW36" s="376"/>
    </row>
    <row r="37" customFormat="false" ht="12.75" hidden="false" customHeight="false" outlineLevel="0" collapsed="false">
      <c r="A37" s="230"/>
      <c r="B37" s="404"/>
      <c r="C37" s="405"/>
      <c r="D37" s="404"/>
      <c r="E37" s="404"/>
      <c r="F37" s="404"/>
      <c r="G37" s="404"/>
      <c r="H37" s="404"/>
      <c r="I37" s="404"/>
      <c r="J37" s="404"/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376"/>
      <c r="W37" s="231"/>
      <c r="X37" s="376"/>
      <c r="Y37" s="376"/>
      <c r="Z37" s="376"/>
      <c r="AA37" s="376"/>
      <c r="AB37" s="376"/>
      <c r="AC37" s="376"/>
      <c r="AD37" s="376"/>
      <c r="AE37" s="376"/>
      <c r="AF37" s="376"/>
      <c r="AG37" s="376"/>
      <c r="AH37" s="376"/>
      <c r="AI37" s="376"/>
      <c r="AJ37" s="376"/>
      <c r="AK37" s="376"/>
      <c r="AL37" s="376"/>
      <c r="AM37" s="376"/>
      <c r="AN37" s="376"/>
      <c r="AO37" s="376"/>
      <c r="AP37" s="376"/>
      <c r="AQ37" s="376"/>
      <c r="AR37" s="376"/>
      <c r="AS37" s="376"/>
      <c r="AT37" s="376"/>
      <c r="AU37" s="376"/>
      <c r="AV37" s="376"/>
      <c r="AW37" s="376"/>
      <c r="AX37" s="376"/>
      <c r="AY37" s="376"/>
      <c r="AZ37" s="376"/>
      <c r="BA37" s="376"/>
      <c r="BB37" s="376"/>
      <c r="BC37" s="376"/>
      <c r="BD37" s="376"/>
      <c r="BE37" s="376"/>
      <c r="BF37" s="376"/>
      <c r="BG37" s="376"/>
      <c r="BH37" s="376"/>
      <c r="BI37" s="376"/>
      <c r="BJ37" s="376"/>
      <c r="BK37" s="376"/>
      <c r="BL37" s="376"/>
      <c r="BM37" s="376"/>
      <c r="BN37" s="376"/>
      <c r="BO37" s="376"/>
      <c r="BP37" s="376"/>
      <c r="BQ37" s="376"/>
      <c r="BR37" s="376"/>
      <c r="BS37" s="376"/>
      <c r="BT37" s="376"/>
      <c r="BU37" s="376"/>
      <c r="BV37" s="376"/>
      <c r="BW37" s="376"/>
      <c r="BX37" s="376"/>
      <c r="BY37" s="376"/>
      <c r="BZ37" s="376"/>
      <c r="CA37" s="376"/>
      <c r="CB37" s="376"/>
      <c r="CC37" s="376"/>
      <c r="CD37" s="376"/>
      <c r="CE37" s="376"/>
      <c r="CF37" s="376"/>
      <c r="CG37" s="376"/>
      <c r="CH37" s="376"/>
      <c r="CI37" s="376"/>
      <c r="CJ37" s="376"/>
      <c r="CK37" s="376"/>
      <c r="CL37" s="376"/>
      <c r="CM37" s="376"/>
      <c r="CN37" s="376"/>
      <c r="CO37" s="376"/>
      <c r="CP37" s="376"/>
      <c r="CQ37" s="376"/>
      <c r="CR37" s="376"/>
      <c r="CS37" s="376"/>
      <c r="CT37" s="376"/>
      <c r="CU37" s="376"/>
      <c r="CV37" s="376"/>
      <c r="CW37" s="376"/>
      <c r="CX37" s="376"/>
      <c r="CY37" s="376"/>
      <c r="CZ37" s="376"/>
      <c r="DA37" s="376"/>
      <c r="DB37" s="376"/>
      <c r="DC37" s="376"/>
      <c r="DD37" s="376"/>
      <c r="DE37" s="376"/>
      <c r="DF37" s="376"/>
      <c r="DG37" s="376"/>
      <c r="DH37" s="376"/>
      <c r="DI37" s="376"/>
      <c r="DJ37" s="376"/>
      <c r="DK37" s="376"/>
      <c r="DL37" s="376"/>
      <c r="DM37" s="376"/>
      <c r="DN37" s="376"/>
      <c r="DO37" s="376"/>
      <c r="DP37" s="376"/>
      <c r="DQ37" s="376"/>
      <c r="DR37" s="376"/>
      <c r="DS37" s="376"/>
      <c r="DT37" s="376"/>
      <c r="DU37" s="376"/>
      <c r="DV37" s="376"/>
      <c r="DW37" s="376"/>
      <c r="DX37" s="376"/>
      <c r="DY37" s="376"/>
      <c r="DZ37" s="376"/>
      <c r="EA37" s="376"/>
      <c r="EB37" s="376"/>
      <c r="EC37" s="376"/>
      <c r="ED37" s="376"/>
      <c r="EE37" s="376"/>
      <c r="EF37" s="376"/>
      <c r="EG37" s="376"/>
      <c r="EH37" s="376"/>
      <c r="EI37" s="376"/>
      <c r="EJ37" s="376"/>
      <c r="EK37" s="376"/>
      <c r="EL37" s="376"/>
      <c r="EM37" s="376"/>
      <c r="EN37" s="376"/>
      <c r="EO37" s="376"/>
      <c r="EP37" s="376"/>
      <c r="EQ37" s="376"/>
      <c r="ER37" s="376"/>
      <c r="ES37" s="376"/>
      <c r="ET37" s="376"/>
      <c r="EU37" s="376"/>
      <c r="EV37" s="376"/>
      <c r="EW37" s="376"/>
      <c r="EX37" s="376"/>
      <c r="EY37" s="376"/>
      <c r="EZ37" s="376"/>
      <c r="FA37" s="376"/>
      <c r="FB37" s="376"/>
      <c r="FC37" s="376"/>
      <c r="FD37" s="376"/>
      <c r="FE37" s="376"/>
      <c r="FF37" s="376"/>
      <c r="FG37" s="376"/>
      <c r="FH37" s="376"/>
      <c r="FI37" s="376"/>
      <c r="FJ37" s="376"/>
      <c r="FK37" s="376"/>
      <c r="FL37" s="376"/>
      <c r="FM37" s="376"/>
      <c r="FN37" s="376"/>
      <c r="FO37" s="376"/>
      <c r="FP37" s="376"/>
      <c r="FQ37" s="376"/>
      <c r="FR37" s="376"/>
      <c r="FS37" s="376"/>
      <c r="FT37" s="376"/>
      <c r="FU37" s="376"/>
      <c r="FV37" s="376"/>
      <c r="FW37" s="376"/>
      <c r="FX37" s="376"/>
      <c r="FY37" s="376"/>
      <c r="FZ37" s="376"/>
      <c r="GA37" s="376"/>
      <c r="GB37" s="376"/>
      <c r="GC37" s="376"/>
      <c r="GD37" s="376"/>
      <c r="GE37" s="376"/>
      <c r="GF37" s="376"/>
      <c r="GG37" s="376"/>
      <c r="GH37" s="376"/>
      <c r="GI37" s="376"/>
      <c r="GJ37" s="376"/>
      <c r="GK37" s="376"/>
      <c r="GL37" s="376"/>
      <c r="GM37" s="376"/>
      <c r="GN37" s="376"/>
      <c r="GO37" s="376"/>
      <c r="GP37" s="376"/>
      <c r="GQ37" s="376"/>
      <c r="GR37" s="376"/>
      <c r="GS37" s="376"/>
      <c r="GT37" s="376"/>
      <c r="GU37" s="376"/>
      <c r="GV37" s="376"/>
      <c r="GW37" s="376"/>
      <c r="GX37" s="376"/>
      <c r="GY37" s="376"/>
      <c r="GZ37" s="376"/>
      <c r="HA37" s="376"/>
      <c r="HB37" s="376"/>
      <c r="HC37" s="376"/>
      <c r="HD37" s="376"/>
      <c r="HE37" s="376"/>
      <c r="HF37" s="376"/>
      <c r="HG37" s="376"/>
      <c r="HH37" s="376"/>
      <c r="HI37" s="376"/>
      <c r="HJ37" s="376"/>
      <c r="HK37" s="376"/>
      <c r="HL37" s="376"/>
      <c r="HM37" s="376"/>
      <c r="HN37" s="376"/>
      <c r="HO37" s="376"/>
      <c r="HP37" s="376"/>
      <c r="HQ37" s="376"/>
      <c r="HR37" s="376"/>
      <c r="HS37" s="376"/>
      <c r="HT37" s="376"/>
      <c r="HU37" s="376"/>
      <c r="HV37" s="376"/>
      <c r="HW37" s="376"/>
      <c r="HX37" s="376"/>
      <c r="HY37" s="376"/>
      <c r="HZ37" s="376"/>
      <c r="IA37" s="376"/>
      <c r="IB37" s="376"/>
      <c r="IC37" s="376"/>
      <c r="ID37" s="376"/>
      <c r="IE37" s="376"/>
      <c r="IF37" s="376"/>
      <c r="IG37" s="376"/>
      <c r="IH37" s="376"/>
      <c r="II37" s="376"/>
      <c r="IJ37" s="376"/>
      <c r="IK37" s="376"/>
      <c r="IL37" s="376"/>
      <c r="IM37" s="376"/>
      <c r="IN37" s="376"/>
      <c r="IO37" s="376"/>
      <c r="IP37" s="376"/>
      <c r="IQ37" s="376"/>
      <c r="IR37" s="376"/>
      <c r="IS37" s="376"/>
      <c r="IT37" s="376"/>
      <c r="IU37" s="376"/>
      <c r="IV37" s="376"/>
      <c r="IW37" s="376"/>
    </row>
    <row r="38" customFormat="false" ht="12.75" hidden="false" customHeight="false" outlineLevel="0" collapsed="false">
      <c r="A38" s="117" t="s">
        <v>171</v>
      </c>
      <c r="B38" s="32" t="n">
        <f aca="false">Depreciation!C29</f>
        <v>5325.64833993181</v>
      </c>
      <c r="C38" s="32" t="n">
        <f aca="false">Depreciation!D29</f>
        <v>5325.64833993181</v>
      </c>
      <c r="D38" s="32" t="n">
        <f aca="false">Depreciation!E29</f>
        <v>5325.64833993181</v>
      </c>
      <c r="E38" s="32" t="n">
        <f aca="false">Depreciation!F29</f>
        <v>5325.64833993181</v>
      </c>
      <c r="F38" s="32" t="n">
        <f aca="false">Depreciation!G29</f>
        <v>5325.64833993181</v>
      </c>
      <c r="G38" s="32" t="n">
        <f aca="false">Depreciation!H29</f>
        <v>5325.64833993181</v>
      </c>
      <c r="H38" s="32" t="n">
        <f aca="false">Depreciation!I29</f>
        <v>5325.64833993181</v>
      </c>
      <c r="I38" s="32" t="n">
        <f aca="false">Depreciation!J29</f>
        <v>5325.64833993181</v>
      </c>
      <c r="J38" s="32" t="n">
        <f aca="false">Depreciation!K29</f>
        <v>5325.64833993181</v>
      </c>
      <c r="K38" s="32" t="n">
        <f aca="false">Depreciation!L29</f>
        <v>5325.64833993181</v>
      </c>
      <c r="L38" s="32" t="n">
        <f aca="false">Depreciation!M29</f>
        <v>5325.64833993181</v>
      </c>
      <c r="M38" s="32" t="n">
        <f aca="false">Depreciation!N29</f>
        <v>5325.64833993181</v>
      </c>
      <c r="N38" s="32" t="n">
        <f aca="false">Depreciation!O29</f>
        <v>5325.64833993181</v>
      </c>
      <c r="O38" s="32" t="n">
        <f aca="false">Depreciation!P29</f>
        <v>5325.64833993181</v>
      </c>
      <c r="P38" s="32" t="n">
        <f aca="false">Depreciation!Q29</f>
        <v>5325.64833993181</v>
      </c>
      <c r="Q38" s="32" t="n">
        <f aca="false">Depreciation!R29</f>
        <v>5325.64833993181</v>
      </c>
      <c r="R38" s="32" t="n">
        <f aca="false">Depreciation!S29</f>
        <v>5325.64833993181</v>
      </c>
      <c r="S38" s="32" t="n">
        <f aca="false">Depreciation!T29</f>
        <v>5325.64833993181</v>
      </c>
      <c r="T38" s="32" t="n">
        <f aca="false">Depreciation!U29</f>
        <v>5325.64833993181</v>
      </c>
      <c r="U38" s="32" t="n">
        <f aca="false">Depreciation!V29</f>
        <v>5325.64833993181</v>
      </c>
      <c r="W38" s="231" t="n">
        <f aca="false">SUM(B38:U38)</f>
        <v>106512.966798636</v>
      </c>
    </row>
    <row r="39" customFormat="false" ht="12.75" hidden="false" customHeight="false" outlineLevel="0" collapsed="false">
      <c r="A39" s="117"/>
      <c r="B39" s="32"/>
      <c r="C39" s="231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W39" s="231"/>
    </row>
    <row r="40" customFormat="false" ht="12.75" hidden="false" customHeight="false" outlineLevel="0" collapsed="false">
      <c r="A40" s="230" t="s">
        <v>172</v>
      </c>
      <c r="B40" s="404" t="n">
        <f aca="false">B36-B38</f>
        <v>9097.91077550658</v>
      </c>
      <c r="C40" s="404" t="n">
        <f aca="false">C36-C38</f>
        <v>9028.53938442049</v>
      </c>
      <c r="D40" s="404" t="n">
        <f aca="false">D36-D38</f>
        <v>8950.92143711329</v>
      </c>
      <c r="E40" s="404" t="n">
        <f aca="false">E36-E38</f>
        <v>16959.3611430594</v>
      </c>
      <c r="F40" s="404" t="n">
        <f aca="false">F36-F38</f>
        <v>18208.7704120471</v>
      </c>
      <c r="G40" s="404" t="n">
        <f aca="false">G36-G38</f>
        <v>18493.3381014594</v>
      </c>
      <c r="H40" s="404" t="n">
        <f aca="false">H36-H38</f>
        <v>18731.8581210558</v>
      </c>
      <c r="I40" s="404" t="n">
        <f aca="false">I36-I38</f>
        <v>19011.7598069253</v>
      </c>
      <c r="J40" s="404" t="n">
        <f aca="false">J36-J38</f>
        <v>19351.1174293573</v>
      </c>
      <c r="K40" s="404" t="n">
        <f aca="false">K36-K38</f>
        <v>19071.3589626613</v>
      </c>
      <c r="L40" s="404" t="n">
        <f aca="false">L36-L38</f>
        <v>19711.2420002685</v>
      </c>
      <c r="M40" s="404" t="n">
        <f aca="false">M36-M38</f>
        <v>20376.2616443706</v>
      </c>
      <c r="N40" s="404" t="n">
        <f aca="false">N36-N38</f>
        <v>20972.1563955304</v>
      </c>
      <c r="O40" s="404" t="n">
        <f aca="false">O36-O38</f>
        <v>21443.0569618422</v>
      </c>
      <c r="P40" s="404" t="n">
        <f aca="false">P36-P38</f>
        <v>21918.2725198739</v>
      </c>
      <c r="Q40" s="404" t="n">
        <f aca="false">Q36-Q38</f>
        <v>22268.3098974366</v>
      </c>
      <c r="R40" s="404" t="n">
        <f aca="false">R36-R38</f>
        <v>22615.35434535</v>
      </c>
      <c r="S40" s="404" t="n">
        <f aca="false">S36-S38</f>
        <v>22963.0280929871</v>
      </c>
      <c r="T40" s="404" t="n">
        <f aca="false">T36-T38</f>
        <v>23306.6954900114</v>
      </c>
      <c r="U40" s="404" t="n">
        <f aca="false">U36-U38</f>
        <v>23645.9040205574</v>
      </c>
      <c r="V40" s="376"/>
      <c r="W40" s="231" t="n">
        <f aca="false">SUM(B40:U40)</f>
        <v>376125.216941834</v>
      </c>
      <c r="X40" s="376"/>
      <c r="Y40" s="376"/>
      <c r="Z40" s="376"/>
      <c r="AA40" s="376"/>
      <c r="AB40" s="376"/>
      <c r="AC40" s="376"/>
      <c r="AD40" s="376"/>
      <c r="AE40" s="376"/>
      <c r="AF40" s="376"/>
      <c r="AG40" s="376"/>
      <c r="AH40" s="376"/>
      <c r="AI40" s="376"/>
      <c r="AJ40" s="376"/>
      <c r="AK40" s="376"/>
      <c r="AL40" s="376"/>
      <c r="AM40" s="376"/>
      <c r="AN40" s="376"/>
      <c r="AO40" s="376"/>
      <c r="AP40" s="376"/>
      <c r="AQ40" s="376"/>
      <c r="AR40" s="376"/>
      <c r="AS40" s="376"/>
      <c r="AT40" s="376"/>
      <c r="AU40" s="376"/>
      <c r="AV40" s="376"/>
      <c r="AW40" s="376"/>
      <c r="AX40" s="376"/>
      <c r="AY40" s="376"/>
      <c r="AZ40" s="376"/>
      <c r="BA40" s="376"/>
      <c r="BB40" s="376"/>
      <c r="BC40" s="376"/>
      <c r="BD40" s="376"/>
      <c r="BE40" s="376"/>
      <c r="BF40" s="376"/>
      <c r="BG40" s="376"/>
      <c r="BH40" s="376"/>
      <c r="BI40" s="376"/>
      <c r="BJ40" s="376"/>
      <c r="BK40" s="376"/>
      <c r="BL40" s="376"/>
      <c r="BM40" s="376"/>
      <c r="BN40" s="376"/>
      <c r="BO40" s="376"/>
      <c r="BP40" s="376"/>
      <c r="BQ40" s="376"/>
      <c r="BR40" s="376"/>
      <c r="BS40" s="376"/>
      <c r="BT40" s="376"/>
      <c r="BU40" s="376"/>
      <c r="BV40" s="376"/>
      <c r="BW40" s="376"/>
      <c r="BX40" s="376"/>
      <c r="BY40" s="376"/>
      <c r="BZ40" s="376"/>
      <c r="CA40" s="376"/>
      <c r="CB40" s="376"/>
      <c r="CC40" s="376"/>
      <c r="CD40" s="376"/>
      <c r="CE40" s="376"/>
      <c r="CF40" s="376"/>
      <c r="CG40" s="376"/>
      <c r="CH40" s="376"/>
      <c r="CI40" s="376"/>
      <c r="CJ40" s="376"/>
      <c r="CK40" s="376"/>
      <c r="CL40" s="376"/>
      <c r="CM40" s="376"/>
      <c r="CN40" s="376"/>
      <c r="CO40" s="376"/>
      <c r="CP40" s="376"/>
      <c r="CQ40" s="376"/>
      <c r="CR40" s="376"/>
      <c r="CS40" s="376"/>
      <c r="CT40" s="376"/>
      <c r="CU40" s="376"/>
      <c r="CV40" s="376"/>
      <c r="CW40" s="376"/>
      <c r="CX40" s="376"/>
      <c r="CY40" s="376"/>
      <c r="CZ40" s="376"/>
      <c r="DA40" s="376"/>
      <c r="DB40" s="376"/>
      <c r="DC40" s="376"/>
      <c r="DD40" s="376"/>
      <c r="DE40" s="376"/>
      <c r="DF40" s="376"/>
      <c r="DG40" s="376"/>
      <c r="DH40" s="376"/>
      <c r="DI40" s="376"/>
      <c r="DJ40" s="376"/>
      <c r="DK40" s="376"/>
      <c r="DL40" s="376"/>
      <c r="DM40" s="376"/>
      <c r="DN40" s="376"/>
      <c r="DO40" s="376"/>
      <c r="DP40" s="376"/>
      <c r="DQ40" s="376"/>
      <c r="DR40" s="376"/>
      <c r="DS40" s="376"/>
      <c r="DT40" s="376"/>
      <c r="DU40" s="376"/>
      <c r="DV40" s="376"/>
      <c r="DW40" s="376"/>
      <c r="DX40" s="376"/>
      <c r="DY40" s="376"/>
      <c r="DZ40" s="376"/>
      <c r="EA40" s="376"/>
      <c r="EB40" s="376"/>
      <c r="EC40" s="376"/>
      <c r="ED40" s="376"/>
      <c r="EE40" s="376"/>
      <c r="EF40" s="376"/>
      <c r="EG40" s="376"/>
      <c r="EH40" s="376"/>
      <c r="EI40" s="376"/>
      <c r="EJ40" s="376"/>
      <c r="EK40" s="376"/>
      <c r="EL40" s="376"/>
      <c r="EM40" s="376"/>
      <c r="EN40" s="376"/>
      <c r="EO40" s="376"/>
      <c r="EP40" s="376"/>
      <c r="EQ40" s="376"/>
      <c r="ER40" s="376"/>
      <c r="ES40" s="376"/>
      <c r="ET40" s="376"/>
      <c r="EU40" s="376"/>
      <c r="EV40" s="376"/>
      <c r="EW40" s="376"/>
      <c r="EX40" s="376"/>
      <c r="EY40" s="376"/>
      <c r="EZ40" s="376"/>
      <c r="FA40" s="376"/>
      <c r="FB40" s="376"/>
      <c r="FC40" s="376"/>
      <c r="FD40" s="376"/>
      <c r="FE40" s="376"/>
      <c r="FF40" s="376"/>
      <c r="FG40" s="376"/>
      <c r="FH40" s="376"/>
      <c r="FI40" s="376"/>
      <c r="FJ40" s="376"/>
      <c r="FK40" s="376"/>
      <c r="FL40" s="376"/>
      <c r="FM40" s="376"/>
      <c r="FN40" s="376"/>
      <c r="FO40" s="376"/>
      <c r="FP40" s="376"/>
      <c r="FQ40" s="376"/>
      <c r="FR40" s="376"/>
      <c r="FS40" s="376"/>
      <c r="FT40" s="376"/>
      <c r="FU40" s="376"/>
      <c r="FV40" s="376"/>
      <c r="FW40" s="376"/>
      <c r="FX40" s="376"/>
      <c r="FY40" s="376"/>
      <c r="FZ40" s="376"/>
      <c r="GA40" s="376"/>
      <c r="GB40" s="376"/>
      <c r="GC40" s="376"/>
      <c r="GD40" s="376"/>
      <c r="GE40" s="376"/>
      <c r="GF40" s="376"/>
      <c r="GG40" s="376"/>
      <c r="GH40" s="376"/>
      <c r="GI40" s="376"/>
      <c r="GJ40" s="376"/>
      <c r="GK40" s="376"/>
      <c r="GL40" s="376"/>
      <c r="GM40" s="376"/>
      <c r="GN40" s="376"/>
      <c r="GO40" s="376"/>
      <c r="GP40" s="376"/>
      <c r="GQ40" s="376"/>
      <c r="GR40" s="376"/>
      <c r="GS40" s="376"/>
      <c r="GT40" s="376"/>
      <c r="GU40" s="376"/>
      <c r="GV40" s="376"/>
      <c r="GW40" s="376"/>
      <c r="GX40" s="376"/>
      <c r="GY40" s="376"/>
      <c r="GZ40" s="376"/>
      <c r="HA40" s="376"/>
      <c r="HB40" s="376"/>
      <c r="HC40" s="376"/>
      <c r="HD40" s="376"/>
      <c r="HE40" s="376"/>
      <c r="HF40" s="376"/>
      <c r="HG40" s="376"/>
      <c r="HH40" s="376"/>
      <c r="HI40" s="376"/>
      <c r="HJ40" s="376"/>
      <c r="HK40" s="376"/>
      <c r="HL40" s="376"/>
      <c r="HM40" s="376"/>
      <c r="HN40" s="376"/>
      <c r="HO40" s="376"/>
      <c r="HP40" s="376"/>
      <c r="HQ40" s="376"/>
      <c r="HR40" s="376"/>
      <c r="HS40" s="376"/>
      <c r="HT40" s="376"/>
      <c r="HU40" s="376"/>
      <c r="HV40" s="376"/>
      <c r="HW40" s="376"/>
      <c r="HX40" s="376"/>
      <c r="HY40" s="376"/>
      <c r="HZ40" s="376"/>
      <c r="IA40" s="376"/>
      <c r="IB40" s="376"/>
      <c r="IC40" s="376"/>
      <c r="ID40" s="376"/>
      <c r="IE40" s="376"/>
      <c r="IF40" s="376"/>
      <c r="IG40" s="376"/>
      <c r="IH40" s="376"/>
      <c r="II40" s="376"/>
      <c r="IJ40" s="376"/>
      <c r="IK40" s="376"/>
      <c r="IL40" s="376"/>
      <c r="IM40" s="376"/>
      <c r="IN40" s="376"/>
      <c r="IO40" s="376"/>
      <c r="IP40" s="376"/>
      <c r="IQ40" s="376"/>
      <c r="IR40" s="376"/>
      <c r="IS40" s="376"/>
      <c r="IT40" s="376"/>
      <c r="IU40" s="376"/>
      <c r="IV40" s="376"/>
      <c r="IW40" s="376"/>
    </row>
    <row r="41" customFormat="false" ht="12.75" hidden="false" customHeight="false" outlineLevel="0" collapsed="false">
      <c r="A41" s="230"/>
      <c r="B41" s="404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376"/>
      <c r="W41" s="231"/>
      <c r="X41" s="376"/>
      <c r="Y41" s="376"/>
      <c r="Z41" s="376"/>
      <c r="AA41" s="376"/>
      <c r="AB41" s="376"/>
      <c r="AC41" s="376"/>
      <c r="AD41" s="376"/>
      <c r="AE41" s="376"/>
      <c r="AF41" s="376"/>
      <c r="AG41" s="376"/>
      <c r="AH41" s="376"/>
      <c r="AI41" s="376"/>
      <c r="AJ41" s="376"/>
      <c r="AK41" s="376"/>
      <c r="AL41" s="376"/>
      <c r="AM41" s="376"/>
      <c r="AN41" s="376"/>
      <c r="AO41" s="376"/>
      <c r="AP41" s="376"/>
      <c r="AQ41" s="376"/>
      <c r="AR41" s="376"/>
      <c r="AS41" s="376"/>
      <c r="AT41" s="376"/>
      <c r="AU41" s="376"/>
      <c r="AV41" s="376"/>
      <c r="AW41" s="376"/>
      <c r="AX41" s="376"/>
      <c r="AY41" s="376"/>
      <c r="AZ41" s="376"/>
      <c r="BA41" s="376"/>
      <c r="BB41" s="376"/>
      <c r="BC41" s="376"/>
      <c r="BD41" s="376"/>
      <c r="BE41" s="376"/>
      <c r="BF41" s="376"/>
      <c r="BG41" s="376"/>
      <c r="BH41" s="376"/>
      <c r="BI41" s="376"/>
      <c r="BJ41" s="376"/>
      <c r="BK41" s="376"/>
      <c r="BL41" s="376"/>
      <c r="BM41" s="376"/>
      <c r="BN41" s="376"/>
      <c r="BO41" s="376"/>
      <c r="BP41" s="376"/>
      <c r="BQ41" s="376"/>
      <c r="BR41" s="376"/>
      <c r="BS41" s="376"/>
      <c r="BT41" s="376"/>
      <c r="BU41" s="376"/>
      <c r="BV41" s="376"/>
      <c r="BW41" s="376"/>
      <c r="BX41" s="376"/>
      <c r="BY41" s="376"/>
      <c r="BZ41" s="376"/>
      <c r="CA41" s="376"/>
      <c r="CB41" s="376"/>
      <c r="CC41" s="376"/>
      <c r="CD41" s="376"/>
      <c r="CE41" s="376"/>
      <c r="CF41" s="376"/>
      <c r="CG41" s="376"/>
      <c r="CH41" s="376"/>
      <c r="CI41" s="376"/>
      <c r="CJ41" s="376"/>
      <c r="CK41" s="376"/>
      <c r="CL41" s="376"/>
      <c r="CM41" s="376"/>
      <c r="CN41" s="376"/>
      <c r="CO41" s="376"/>
      <c r="CP41" s="376"/>
      <c r="CQ41" s="376"/>
      <c r="CR41" s="376"/>
      <c r="CS41" s="376"/>
      <c r="CT41" s="376"/>
      <c r="CU41" s="376"/>
      <c r="CV41" s="376"/>
      <c r="CW41" s="376"/>
      <c r="CX41" s="376"/>
      <c r="CY41" s="376"/>
      <c r="CZ41" s="376"/>
      <c r="DA41" s="376"/>
      <c r="DB41" s="376"/>
      <c r="DC41" s="376"/>
      <c r="DD41" s="376"/>
      <c r="DE41" s="376"/>
      <c r="DF41" s="376"/>
      <c r="DG41" s="376"/>
      <c r="DH41" s="376"/>
      <c r="DI41" s="376"/>
      <c r="DJ41" s="376"/>
      <c r="DK41" s="376"/>
      <c r="DL41" s="376"/>
      <c r="DM41" s="376"/>
      <c r="DN41" s="376"/>
      <c r="DO41" s="376"/>
      <c r="DP41" s="376"/>
      <c r="DQ41" s="376"/>
      <c r="DR41" s="376"/>
      <c r="DS41" s="376"/>
      <c r="DT41" s="376"/>
      <c r="DU41" s="376"/>
      <c r="DV41" s="376"/>
      <c r="DW41" s="376"/>
      <c r="DX41" s="376"/>
      <c r="DY41" s="376"/>
      <c r="DZ41" s="376"/>
      <c r="EA41" s="376"/>
      <c r="EB41" s="376"/>
      <c r="EC41" s="376"/>
      <c r="ED41" s="376"/>
      <c r="EE41" s="376"/>
      <c r="EF41" s="376"/>
      <c r="EG41" s="376"/>
      <c r="EH41" s="376"/>
      <c r="EI41" s="376"/>
      <c r="EJ41" s="376"/>
      <c r="EK41" s="376"/>
      <c r="EL41" s="376"/>
      <c r="EM41" s="376"/>
      <c r="EN41" s="376"/>
      <c r="EO41" s="376"/>
      <c r="EP41" s="376"/>
      <c r="EQ41" s="376"/>
      <c r="ER41" s="376"/>
      <c r="ES41" s="376"/>
      <c r="ET41" s="376"/>
      <c r="EU41" s="376"/>
      <c r="EV41" s="376"/>
      <c r="EW41" s="376"/>
      <c r="EX41" s="376"/>
      <c r="EY41" s="376"/>
      <c r="EZ41" s="376"/>
      <c r="FA41" s="376"/>
      <c r="FB41" s="376"/>
      <c r="FC41" s="376"/>
      <c r="FD41" s="376"/>
      <c r="FE41" s="376"/>
      <c r="FF41" s="376"/>
      <c r="FG41" s="376"/>
      <c r="FH41" s="376"/>
      <c r="FI41" s="376"/>
      <c r="FJ41" s="376"/>
      <c r="FK41" s="376"/>
      <c r="FL41" s="376"/>
      <c r="FM41" s="376"/>
      <c r="FN41" s="376"/>
      <c r="FO41" s="376"/>
      <c r="FP41" s="376"/>
      <c r="FQ41" s="376"/>
      <c r="FR41" s="376"/>
      <c r="FS41" s="376"/>
      <c r="FT41" s="376"/>
      <c r="FU41" s="376"/>
      <c r="FV41" s="376"/>
      <c r="FW41" s="376"/>
      <c r="FX41" s="376"/>
      <c r="FY41" s="376"/>
      <c r="FZ41" s="376"/>
      <c r="GA41" s="376"/>
      <c r="GB41" s="376"/>
      <c r="GC41" s="376"/>
      <c r="GD41" s="376"/>
      <c r="GE41" s="376"/>
      <c r="GF41" s="376"/>
      <c r="GG41" s="376"/>
      <c r="GH41" s="376"/>
      <c r="GI41" s="376"/>
      <c r="GJ41" s="376"/>
      <c r="GK41" s="376"/>
      <c r="GL41" s="376"/>
      <c r="GM41" s="376"/>
      <c r="GN41" s="376"/>
      <c r="GO41" s="376"/>
      <c r="GP41" s="376"/>
      <c r="GQ41" s="376"/>
      <c r="GR41" s="376"/>
      <c r="GS41" s="376"/>
      <c r="GT41" s="376"/>
      <c r="GU41" s="376"/>
      <c r="GV41" s="376"/>
      <c r="GW41" s="376"/>
      <c r="GX41" s="376"/>
      <c r="GY41" s="376"/>
      <c r="GZ41" s="376"/>
      <c r="HA41" s="376"/>
      <c r="HB41" s="376"/>
      <c r="HC41" s="376"/>
      <c r="HD41" s="376"/>
      <c r="HE41" s="376"/>
      <c r="HF41" s="376"/>
      <c r="HG41" s="376"/>
      <c r="HH41" s="376"/>
      <c r="HI41" s="376"/>
      <c r="HJ41" s="376"/>
      <c r="HK41" s="376"/>
      <c r="HL41" s="376"/>
      <c r="HM41" s="376"/>
      <c r="HN41" s="376"/>
      <c r="HO41" s="376"/>
      <c r="HP41" s="376"/>
      <c r="HQ41" s="376"/>
      <c r="HR41" s="376"/>
      <c r="HS41" s="376"/>
      <c r="HT41" s="376"/>
      <c r="HU41" s="376"/>
      <c r="HV41" s="376"/>
      <c r="HW41" s="376"/>
      <c r="HX41" s="376"/>
      <c r="HY41" s="376"/>
      <c r="HZ41" s="376"/>
      <c r="IA41" s="376"/>
      <c r="IB41" s="376"/>
      <c r="IC41" s="376"/>
      <c r="ID41" s="376"/>
      <c r="IE41" s="376"/>
      <c r="IF41" s="376"/>
      <c r="IG41" s="376"/>
      <c r="IH41" s="376"/>
      <c r="II41" s="376"/>
      <c r="IJ41" s="376"/>
      <c r="IK41" s="376"/>
      <c r="IL41" s="376"/>
      <c r="IM41" s="376"/>
      <c r="IN41" s="376"/>
      <c r="IO41" s="376"/>
      <c r="IP41" s="376"/>
      <c r="IQ41" s="376"/>
      <c r="IR41" s="376"/>
      <c r="IS41" s="376"/>
      <c r="IT41" s="376"/>
      <c r="IU41" s="376"/>
      <c r="IV41" s="376"/>
      <c r="IW41" s="376"/>
    </row>
    <row r="42" customFormat="false" ht="12.75" hidden="false" customHeight="false" outlineLevel="0" collapsed="false">
      <c r="A42" s="5" t="s">
        <v>173</v>
      </c>
      <c r="B42" s="32" t="n">
        <f aca="false">IS!B42*Allocation!$F$9</f>
        <v>7562.09560276982</v>
      </c>
      <c r="C42" s="32" t="n">
        <f aca="false">IS!C42*Allocation!$F$9</f>
        <v>7307.5308178387</v>
      </c>
      <c r="D42" s="32" t="n">
        <f aca="false">IS!D42*Allocation!$F$9</f>
        <v>7011.84001523765</v>
      </c>
      <c r="E42" s="32" t="n">
        <f aca="false">IS!E42*Allocation!$F$9</f>
        <v>6780.18202971494</v>
      </c>
      <c r="F42" s="32" t="n">
        <f aca="false">IS!F42*Allocation!$F$9</f>
        <v>6690.02021350806</v>
      </c>
      <c r="G42" s="32" t="n">
        <f aca="false">IS!G42*Allocation!$F$9</f>
        <v>6577.87953603533</v>
      </c>
      <c r="H42" s="32" t="n">
        <f aca="false">IS!H42*Allocation!$F$9</f>
        <v>6443.34945294558</v>
      </c>
      <c r="I42" s="32" t="n">
        <f aca="false">IS!I42*Allocation!$F$9</f>
        <v>6301.50561564371</v>
      </c>
      <c r="J42" s="32" t="n">
        <f aca="false">IS!J42*Allocation!$F$9</f>
        <v>6096.83094048865</v>
      </c>
      <c r="K42" s="32" t="n">
        <f aca="false">IS!K42*Allocation!$F$9</f>
        <v>5878.75192754345</v>
      </c>
      <c r="L42" s="32" t="n">
        <f aca="false">IS!L42*Allocation!$F$9</f>
        <v>5626.1297163384</v>
      </c>
      <c r="M42" s="32" t="n">
        <f aca="false">IS!M42*Allocation!$F$9</f>
        <v>5337.93496271667</v>
      </c>
      <c r="N42" s="32" t="n">
        <f aca="false">IS!N42*Allocation!$F$9</f>
        <v>4970.74931692479</v>
      </c>
      <c r="O42" s="32" t="n">
        <f aca="false">IS!O42*Allocation!$F$9</f>
        <v>4565.6317796699</v>
      </c>
      <c r="P42" s="32" t="n">
        <f aca="false">IS!P42*Allocation!$F$9</f>
        <v>4101.80492016682</v>
      </c>
      <c r="Q42" s="32" t="n">
        <f aca="false">IS!Q42*Allocation!$F$9</f>
        <v>3583.84322510358</v>
      </c>
      <c r="R42" s="32" t="n">
        <f aca="false">IS!R42*Allocation!$F$9</f>
        <v>2975.598780474</v>
      </c>
      <c r="S42" s="32" t="n">
        <f aca="false">IS!S42*Allocation!$F$9</f>
        <v>2303.19798955269</v>
      </c>
      <c r="T42" s="32" t="n">
        <f aca="false">IS!T42*Allocation!$F$9</f>
        <v>1547.5584328182</v>
      </c>
      <c r="U42" s="32" t="n">
        <f aca="false">IS!U42*Allocation!$F$9</f>
        <v>701.159758311848</v>
      </c>
      <c r="W42" s="231" t="n">
        <f aca="false">SUM(B42:U42)</f>
        <v>102363.595033803</v>
      </c>
    </row>
    <row r="43" customFormat="false" ht="6" hidden="false" customHeight="true" outlineLevel="0" collapsed="false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W43" s="231"/>
    </row>
    <row r="44" customFormat="false" ht="12.75" hidden="false" customHeight="false" outlineLevel="0" collapsed="false">
      <c r="A44" s="230" t="s">
        <v>174</v>
      </c>
      <c r="B44" s="404" t="n">
        <f aca="false">B40-B42</f>
        <v>1535.81517273677</v>
      </c>
      <c r="C44" s="404" t="n">
        <f aca="false">C40-C42</f>
        <v>1721.00856658179</v>
      </c>
      <c r="D44" s="404" t="n">
        <f aca="false">D40-D42</f>
        <v>1939.08142187564</v>
      </c>
      <c r="E44" s="404" t="n">
        <f aca="false">E40-E42</f>
        <v>10179.1791133445</v>
      </c>
      <c r="F44" s="404" t="n">
        <f aca="false">F40-F42</f>
        <v>11518.750198539</v>
      </c>
      <c r="G44" s="404" t="n">
        <f aca="false">G40-G42</f>
        <v>11915.4585654241</v>
      </c>
      <c r="H44" s="404" t="n">
        <f aca="false">H40-H42</f>
        <v>12288.5086681103</v>
      </c>
      <c r="I44" s="404" t="n">
        <f aca="false">I40-I42</f>
        <v>12710.2541912816</v>
      </c>
      <c r="J44" s="404" t="n">
        <f aca="false">J40-J42</f>
        <v>13254.2864888686</v>
      </c>
      <c r="K44" s="404" t="n">
        <f aca="false">K40-K42</f>
        <v>13192.6070351179</v>
      </c>
      <c r="L44" s="404" t="n">
        <f aca="false">L40-L42</f>
        <v>14085.1122839301</v>
      </c>
      <c r="M44" s="404" t="n">
        <f aca="false">M40-M42</f>
        <v>15038.3266816539</v>
      </c>
      <c r="N44" s="404" t="n">
        <f aca="false">N40-N42</f>
        <v>16001.4070786056</v>
      </c>
      <c r="O44" s="404" t="n">
        <f aca="false">O40-O42</f>
        <v>16877.4251821723</v>
      </c>
      <c r="P44" s="404" t="n">
        <f aca="false">P40-P42</f>
        <v>17816.4675997071</v>
      </c>
      <c r="Q44" s="404" t="n">
        <f aca="false">Q40-Q42</f>
        <v>18684.466672333</v>
      </c>
      <c r="R44" s="404" t="n">
        <f aca="false">R40-R42</f>
        <v>19639.755564876</v>
      </c>
      <c r="S44" s="404" t="n">
        <f aca="false">S40-S42</f>
        <v>20659.8301034344</v>
      </c>
      <c r="T44" s="404" t="n">
        <f aca="false">T40-T42</f>
        <v>21759.1370571932</v>
      </c>
      <c r="U44" s="404" t="n">
        <f aca="false">U40-U42</f>
        <v>22944.7442622455</v>
      </c>
      <c r="V44" s="376"/>
      <c r="W44" s="231" t="n">
        <f aca="false">SUM(B44:U44)</f>
        <v>273761.621908031</v>
      </c>
      <c r="X44" s="376"/>
      <c r="Y44" s="376"/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6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false" outlineLevel="0" collapsed="false">
      <c r="A45" s="230"/>
      <c r="B45" s="404"/>
      <c r="C45" s="404"/>
      <c r="D45" s="404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376"/>
      <c r="W45" s="231"/>
      <c r="X45" s="376"/>
      <c r="Y45" s="376"/>
      <c r="Z45" s="376"/>
      <c r="AA45" s="376"/>
      <c r="AB45" s="376"/>
      <c r="AC45" s="376"/>
      <c r="AD45" s="376"/>
      <c r="AE45" s="376"/>
      <c r="AF45" s="376"/>
      <c r="AG45" s="376"/>
      <c r="AH45" s="376"/>
      <c r="AI45" s="376"/>
      <c r="AJ45" s="376"/>
      <c r="AK45" s="376"/>
      <c r="AL45" s="376"/>
      <c r="AM45" s="376"/>
      <c r="AN45" s="376"/>
      <c r="AO45" s="376"/>
      <c r="AP45" s="376"/>
      <c r="AQ45" s="376"/>
      <c r="AR45" s="376"/>
      <c r="AS45" s="376"/>
      <c r="AT45" s="376"/>
      <c r="AU45" s="376"/>
      <c r="AV45" s="376"/>
      <c r="AW45" s="376"/>
      <c r="AX45" s="376"/>
      <c r="AY45" s="376"/>
      <c r="AZ45" s="376"/>
      <c r="BA45" s="376"/>
      <c r="BB45" s="376"/>
      <c r="BC45" s="376"/>
      <c r="BD45" s="376"/>
      <c r="BE45" s="376"/>
      <c r="BF45" s="376"/>
      <c r="BG45" s="376"/>
      <c r="BH45" s="376"/>
      <c r="BI45" s="376"/>
      <c r="BJ45" s="376"/>
      <c r="BK45" s="376"/>
      <c r="BL45" s="376"/>
      <c r="BM45" s="376"/>
      <c r="BN45" s="376"/>
      <c r="BO45" s="376"/>
      <c r="BP45" s="376"/>
      <c r="BQ45" s="376"/>
      <c r="BR45" s="376"/>
      <c r="BS45" s="376"/>
      <c r="BT45" s="376"/>
      <c r="BU45" s="376"/>
      <c r="BV45" s="376"/>
      <c r="BW45" s="376"/>
      <c r="BX45" s="376"/>
      <c r="BY45" s="376"/>
      <c r="BZ45" s="376"/>
      <c r="CA45" s="376"/>
      <c r="CB45" s="376"/>
      <c r="CC45" s="376"/>
      <c r="CD45" s="376"/>
      <c r="CE45" s="376"/>
      <c r="CF45" s="376"/>
      <c r="CG45" s="376"/>
      <c r="CH45" s="376"/>
      <c r="CI45" s="376"/>
      <c r="CJ45" s="376"/>
      <c r="CK45" s="376"/>
      <c r="CL45" s="376"/>
      <c r="CM45" s="376"/>
      <c r="CN45" s="376"/>
      <c r="CO45" s="376"/>
      <c r="CP45" s="376"/>
      <c r="CQ45" s="376"/>
      <c r="CR45" s="376"/>
      <c r="CS45" s="376"/>
      <c r="CT45" s="376"/>
      <c r="CU45" s="376"/>
      <c r="CV45" s="376"/>
      <c r="CW45" s="376"/>
      <c r="CX45" s="376"/>
      <c r="CY45" s="376"/>
      <c r="CZ45" s="376"/>
      <c r="DA45" s="376"/>
      <c r="DB45" s="376"/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6"/>
      <c r="DW45" s="376"/>
      <c r="DX45" s="376"/>
      <c r="DY45" s="376"/>
      <c r="DZ45" s="376"/>
      <c r="EA45" s="376"/>
      <c r="EB45" s="376"/>
      <c r="EC45" s="376"/>
      <c r="ED45" s="376"/>
      <c r="EE45" s="376"/>
      <c r="EF45" s="376"/>
      <c r="EG45" s="376"/>
      <c r="EH45" s="376"/>
      <c r="EI45" s="376"/>
      <c r="EJ45" s="376"/>
      <c r="EK45" s="376"/>
      <c r="EL45" s="376"/>
      <c r="EM45" s="376"/>
      <c r="EN45" s="376"/>
      <c r="EO45" s="376"/>
      <c r="EP45" s="376"/>
      <c r="EQ45" s="376"/>
      <c r="ER45" s="376"/>
      <c r="ES45" s="376"/>
      <c r="ET45" s="376"/>
      <c r="EU45" s="376"/>
      <c r="EV45" s="376"/>
      <c r="EW45" s="376"/>
      <c r="EX45" s="376"/>
      <c r="EY45" s="376"/>
      <c r="EZ45" s="376"/>
      <c r="FA45" s="376"/>
      <c r="FB45" s="376"/>
      <c r="FC45" s="376"/>
      <c r="FD45" s="376"/>
      <c r="FE45" s="376"/>
      <c r="FF45" s="376"/>
      <c r="FG45" s="376"/>
      <c r="FH45" s="376"/>
      <c r="FI45" s="376"/>
      <c r="FJ45" s="376"/>
      <c r="FK45" s="376"/>
      <c r="FL45" s="376"/>
      <c r="FM45" s="376"/>
      <c r="FN45" s="376"/>
      <c r="FO45" s="376"/>
      <c r="FP45" s="376"/>
      <c r="FQ45" s="376"/>
      <c r="FR45" s="376"/>
      <c r="FS45" s="376"/>
      <c r="FT45" s="376"/>
      <c r="FU45" s="376"/>
      <c r="FV45" s="376"/>
      <c r="FW45" s="376"/>
      <c r="FX45" s="376"/>
      <c r="FY45" s="376"/>
      <c r="FZ45" s="376"/>
      <c r="GA45" s="376"/>
      <c r="GB45" s="376"/>
      <c r="GC45" s="376"/>
      <c r="GD45" s="376"/>
      <c r="GE45" s="376"/>
      <c r="GF45" s="376"/>
      <c r="GG45" s="376"/>
      <c r="GH45" s="376"/>
      <c r="GI45" s="376"/>
      <c r="GJ45" s="376"/>
      <c r="GK45" s="376"/>
      <c r="GL45" s="376"/>
      <c r="GM45" s="376"/>
      <c r="GN45" s="376"/>
      <c r="GO45" s="376"/>
      <c r="GP45" s="376"/>
      <c r="GQ45" s="376"/>
      <c r="GR45" s="376"/>
      <c r="GS45" s="376"/>
      <c r="GT45" s="376"/>
      <c r="GU45" s="376"/>
      <c r="GV45" s="376"/>
      <c r="GW45" s="376"/>
      <c r="GX45" s="376"/>
      <c r="GY45" s="376"/>
      <c r="GZ45" s="376"/>
      <c r="HA45" s="376"/>
      <c r="HB45" s="376"/>
      <c r="HC45" s="376"/>
      <c r="HD45" s="376"/>
      <c r="HE45" s="376"/>
      <c r="HF45" s="376"/>
      <c r="HG45" s="376"/>
      <c r="HH45" s="376"/>
      <c r="HI45" s="376"/>
      <c r="HJ45" s="376"/>
      <c r="HK45" s="376"/>
      <c r="HL45" s="376"/>
      <c r="HM45" s="376"/>
      <c r="HN45" s="376"/>
      <c r="HO45" s="376"/>
      <c r="HP45" s="376"/>
      <c r="HQ45" s="376"/>
      <c r="HR45" s="376"/>
      <c r="HS45" s="376"/>
      <c r="HT45" s="376"/>
      <c r="HU45" s="376"/>
      <c r="HV45" s="376"/>
      <c r="HW45" s="376"/>
      <c r="HX45" s="376"/>
      <c r="HY45" s="376"/>
      <c r="HZ45" s="376"/>
      <c r="IA45" s="376"/>
      <c r="IB45" s="376"/>
      <c r="IC45" s="376"/>
      <c r="ID45" s="376"/>
      <c r="IE45" s="376"/>
      <c r="IF45" s="376"/>
      <c r="IG45" s="376"/>
      <c r="IH45" s="376"/>
      <c r="II45" s="376"/>
      <c r="IJ45" s="376"/>
      <c r="IK45" s="376"/>
      <c r="IL45" s="376"/>
      <c r="IM45" s="376"/>
      <c r="IN45" s="376"/>
      <c r="IO45" s="376"/>
      <c r="IP45" s="376"/>
      <c r="IQ45" s="376"/>
      <c r="IR45" s="376"/>
      <c r="IS45" s="376"/>
      <c r="IT45" s="376"/>
      <c r="IU45" s="376"/>
      <c r="IV45" s="376"/>
      <c r="IW45" s="376"/>
    </row>
    <row r="46" customFormat="false" ht="12.75" hidden="false" customHeight="false" outlineLevel="0" collapsed="false">
      <c r="A46" s="117" t="s">
        <v>175</v>
      </c>
      <c r="B46" s="32" t="n">
        <f aca="false">B44*-Summary!$E$37</f>
        <v>-76.7907586368384</v>
      </c>
      <c r="C46" s="32" t="n">
        <f aca="false">C44*-Summary!$E$37</f>
        <v>-86.0504283290894</v>
      </c>
      <c r="D46" s="32" t="n">
        <f aca="false">D44*-Summary!$E$37</f>
        <v>-96.9540710937819</v>
      </c>
      <c r="E46" s="32" t="n">
        <f aca="false">E44*-Summary!$E$37</f>
        <v>-508.958955667224</v>
      </c>
      <c r="F46" s="32" t="n">
        <f aca="false">F44*-Summary!$E$37</f>
        <v>-575.937509926952</v>
      </c>
      <c r="G46" s="32" t="n">
        <f aca="false">G44*-Summary!$E$37</f>
        <v>-595.772928271204</v>
      </c>
      <c r="H46" s="32" t="n">
        <f aca="false">H44*-Summary!$E$37</f>
        <v>-614.425433405513</v>
      </c>
      <c r="I46" s="32" t="n">
        <f aca="false">I44*-Summary!$E$37</f>
        <v>-635.512709564081</v>
      </c>
      <c r="J46" s="32" t="n">
        <f aca="false">J44*-Summary!$E$37</f>
        <v>-662.714324443432</v>
      </c>
      <c r="K46" s="32" t="n">
        <f aca="false">K44*-Summary!$E$37</f>
        <v>-659.630351755894</v>
      </c>
      <c r="L46" s="32" t="n">
        <f aca="false">L44*-Summary!$E$37</f>
        <v>-704.255614196505</v>
      </c>
      <c r="M46" s="32" t="n">
        <f aca="false">M44*-Summary!$E$37</f>
        <v>-751.916334082695</v>
      </c>
      <c r="N46" s="32" t="n">
        <f aca="false">N44*-Summary!$E$37</f>
        <v>-800.070353930282</v>
      </c>
      <c r="O46" s="32" t="n">
        <f aca="false">O44*-Summary!$E$37</f>
        <v>-843.871259108616</v>
      </c>
      <c r="P46" s="32" t="n">
        <f aca="false">P44*-Summary!$E$37</f>
        <v>-890.823379985353</v>
      </c>
      <c r="Q46" s="32" t="n">
        <f aca="false">Q44*-Summary!$E$37</f>
        <v>-934.223333616651</v>
      </c>
      <c r="R46" s="32" t="n">
        <f aca="false">R44*-Summary!$E$37</f>
        <v>-981.9877782438</v>
      </c>
      <c r="S46" s="32" t="n">
        <f aca="false">S44*-Summary!$E$37</f>
        <v>-1032.99150517172</v>
      </c>
      <c r="T46" s="32" t="n">
        <f aca="false">T44*-Summary!$E$37</f>
        <v>-1087.95685285966</v>
      </c>
      <c r="U46" s="32" t="n">
        <f aca="false">U44*-Summary!$E$37</f>
        <v>-1147.23721311228</v>
      </c>
      <c r="W46" s="231" t="n">
        <f aca="false">SUM(B46:U46)</f>
        <v>-13688.0810954016</v>
      </c>
    </row>
    <row r="47" customFormat="false" ht="12.75" hidden="false" customHeight="false" outlineLevel="0" collapsed="false">
      <c r="A47" s="117" t="s">
        <v>176</v>
      </c>
      <c r="B47" s="406" t="n">
        <f aca="false">(B44+B46)*-Summary!$E$36</f>
        <v>-510.658544934975</v>
      </c>
      <c r="C47" s="406" t="n">
        <f aca="false">(C44+C46)*-Summary!$E$36</f>
        <v>-572.235348388444</v>
      </c>
      <c r="D47" s="406" t="n">
        <f aca="false">(D44+D46)*-Summary!$E$36</f>
        <v>-644.74457277365</v>
      </c>
      <c r="E47" s="406" t="n">
        <f aca="false">(E44+E46)*-Summary!$E$36</f>
        <v>-3384.57705518704</v>
      </c>
      <c r="F47" s="406" t="n">
        <f aca="false">(F44+F46)*-Summary!$E$36</f>
        <v>-3829.98444101423</v>
      </c>
      <c r="G47" s="406" t="n">
        <f aca="false">(G44+G46)*-Summary!$E$36</f>
        <v>-3961.8899730035</v>
      </c>
      <c r="H47" s="406" t="n">
        <f aca="false">(H44+H46)*-Summary!$E$36</f>
        <v>-4085.92913214666</v>
      </c>
      <c r="I47" s="406" t="n">
        <f aca="false">(I44+I46)*-Summary!$E$36</f>
        <v>-4226.15951860114</v>
      </c>
      <c r="J47" s="406" t="n">
        <f aca="false">(J44+J46)*-Summary!$E$36</f>
        <v>-4407.05025754882</v>
      </c>
      <c r="K47" s="406" t="n">
        <f aca="false">(K44+K46)*-Summary!$E$36</f>
        <v>-4386.54183917669</v>
      </c>
      <c r="L47" s="406" t="n">
        <f aca="false">(L44+L46)*-Summary!$E$36</f>
        <v>-4683.29983440676</v>
      </c>
      <c r="M47" s="406" t="n">
        <f aca="false">(M44+M46)*-Summary!$E$36</f>
        <v>-5000.24362164992</v>
      </c>
      <c r="N47" s="406" t="n">
        <f aca="false">(N44+N46)*-Summary!$E$36</f>
        <v>-5320.46785363637</v>
      </c>
      <c r="O47" s="406" t="n">
        <f aca="false">(O44+O46)*-Summary!$E$36</f>
        <v>-5611.74387307229</v>
      </c>
      <c r="P47" s="406" t="n">
        <f aca="false">(P44+P46)*-Summary!$E$36</f>
        <v>-5923.9754769026</v>
      </c>
      <c r="Q47" s="406" t="n">
        <f aca="false">(Q44+Q46)*-Summary!$E$36</f>
        <v>-6212.58516855073</v>
      </c>
      <c r="R47" s="406" t="n">
        <f aca="false">(R44+R46)*-Summary!$E$36</f>
        <v>-6530.21872532127</v>
      </c>
      <c r="S47" s="406" t="n">
        <f aca="false">(S44+S46)*-Summary!$E$36</f>
        <v>-6869.39350939193</v>
      </c>
      <c r="T47" s="406" t="n">
        <f aca="false">(T44+T46)*-Summary!$E$36</f>
        <v>-7234.91307151674</v>
      </c>
      <c r="U47" s="406" t="n">
        <f aca="false">(U44+U46)*-Summary!$E$36</f>
        <v>-7629.12746719664</v>
      </c>
      <c r="W47" s="231" t="n">
        <f aca="false">SUM(B47:U47)</f>
        <v>-91025.7392844204</v>
      </c>
    </row>
    <row r="48" customFormat="false" ht="6" hidden="false" customHeight="true" outlineLevel="0" collapsed="false"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W48" s="231"/>
    </row>
    <row r="49" customFormat="false" ht="15.75" hidden="false" customHeight="false" outlineLevel="0" collapsed="false">
      <c r="A49" s="242" t="s">
        <v>285</v>
      </c>
      <c r="B49" s="407" t="n">
        <f aca="false">SUM(B44:B47)</f>
        <v>948.365869164955</v>
      </c>
      <c r="C49" s="407" t="n">
        <f aca="false">SUM(C44:C47)</f>
        <v>1062.72278986425</v>
      </c>
      <c r="D49" s="407" t="n">
        <f aca="false">SUM(D44:D47)</f>
        <v>1197.38277800821</v>
      </c>
      <c r="E49" s="407" t="n">
        <f aca="false">SUM(E44:E47)</f>
        <v>6285.64310249021</v>
      </c>
      <c r="F49" s="407" t="n">
        <f aca="false">SUM(F44:F47)</f>
        <v>7112.82824759786</v>
      </c>
      <c r="G49" s="407" t="n">
        <f aca="false">SUM(G44:G47)</f>
        <v>7357.79566414936</v>
      </c>
      <c r="H49" s="407" t="n">
        <f aca="false">SUM(H44:H47)</f>
        <v>7588.15410255809</v>
      </c>
      <c r="I49" s="407" t="n">
        <f aca="false">SUM(I44:I47)</f>
        <v>7848.5819631164</v>
      </c>
      <c r="J49" s="407" t="n">
        <f aca="false">SUM(J44:J47)</f>
        <v>8184.52190687638</v>
      </c>
      <c r="K49" s="407" t="n">
        <f aca="false">SUM(K44:K47)</f>
        <v>8146.43484418529</v>
      </c>
      <c r="L49" s="407" t="n">
        <f aca="false">SUM(L44:L47)</f>
        <v>8697.55683532684</v>
      </c>
      <c r="M49" s="407" t="n">
        <f aca="false">SUM(M44:M47)</f>
        <v>9286.16672592129</v>
      </c>
      <c r="N49" s="407" t="n">
        <f aca="false">SUM(N44:N47)</f>
        <v>9880.86887103898</v>
      </c>
      <c r="O49" s="407" t="n">
        <f aca="false">SUM(O44:O47)</f>
        <v>10421.8100499914</v>
      </c>
      <c r="P49" s="407" t="n">
        <f aca="false">SUM(P44:P47)</f>
        <v>11001.6687428191</v>
      </c>
      <c r="Q49" s="407" t="n">
        <f aca="false">SUM(Q44:Q47)</f>
        <v>11537.6581701656</v>
      </c>
      <c r="R49" s="407" t="n">
        <f aca="false">SUM(R44:R47)</f>
        <v>12127.5490613109</v>
      </c>
      <c r="S49" s="407" t="n">
        <f aca="false">SUM(S44:S47)</f>
        <v>12757.4450888707</v>
      </c>
      <c r="T49" s="407" t="n">
        <f aca="false">SUM(T44:T47)</f>
        <v>13436.2671328168</v>
      </c>
      <c r="U49" s="407" t="n">
        <f aca="false">SUM(U44:U47)</f>
        <v>14168.3795819366</v>
      </c>
      <c r="V49" s="408"/>
      <c r="W49" s="231" t="n">
        <f aca="false">SUM(B49:U49)</f>
        <v>169047.801528209</v>
      </c>
      <c r="X49" s="408"/>
      <c r="Y49" s="408"/>
      <c r="Z49" s="408"/>
      <c r="AA49" s="408"/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/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/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/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/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/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/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/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/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/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08"/>
      <c r="FK49" s="408"/>
      <c r="FL49" s="408"/>
      <c r="FM49" s="408"/>
      <c r="FN49" s="408"/>
      <c r="FO49" s="408"/>
      <c r="FP49" s="408"/>
      <c r="FQ49" s="408"/>
      <c r="FR49" s="408"/>
      <c r="FS49" s="408"/>
      <c r="FT49" s="408"/>
      <c r="FU49" s="408"/>
      <c r="FV49" s="408"/>
      <c r="FW49" s="408"/>
      <c r="FX49" s="408"/>
      <c r="FY49" s="408"/>
      <c r="FZ49" s="408"/>
      <c r="GA49" s="408"/>
      <c r="GB49" s="408"/>
      <c r="GC49" s="408"/>
      <c r="GD49" s="408"/>
      <c r="GE49" s="408"/>
      <c r="GF49" s="408"/>
      <c r="GG49" s="408"/>
      <c r="GH49" s="408"/>
      <c r="GI49" s="408"/>
      <c r="GJ49" s="408"/>
      <c r="GK49" s="408"/>
      <c r="GL49" s="408"/>
      <c r="GM49" s="408"/>
      <c r="GN49" s="408"/>
      <c r="GO49" s="408"/>
      <c r="GP49" s="408"/>
      <c r="GQ49" s="408"/>
      <c r="GR49" s="408"/>
      <c r="GS49" s="408"/>
      <c r="GT49" s="408"/>
      <c r="GU49" s="408"/>
      <c r="GV49" s="408"/>
      <c r="GW49" s="408"/>
      <c r="GX49" s="408"/>
      <c r="GY49" s="408"/>
      <c r="GZ49" s="408"/>
      <c r="HA49" s="408"/>
      <c r="HB49" s="408"/>
      <c r="HC49" s="408"/>
      <c r="HD49" s="408"/>
      <c r="HE49" s="408"/>
      <c r="HF49" s="408"/>
      <c r="HG49" s="408"/>
      <c r="HH49" s="408"/>
      <c r="HI49" s="408"/>
      <c r="HJ49" s="408"/>
      <c r="HK49" s="408"/>
      <c r="HL49" s="408"/>
      <c r="HM49" s="408"/>
      <c r="HN49" s="408"/>
      <c r="HO49" s="408"/>
      <c r="HP49" s="408"/>
      <c r="HQ49" s="408"/>
      <c r="HR49" s="408"/>
      <c r="HS49" s="408"/>
      <c r="HT49" s="408"/>
      <c r="HU49" s="408"/>
      <c r="HV49" s="408"/>
      <c r="HW49" s="408"/>
      <c r="HX49" s="408"/>
      <c r="HY49" s="408"/>
      <c r="HZ49" s="408"/>
      <c r="IA49" s="408"/>
      <c r="IB49" s="408"/>
      <c r="IC49" s="408"/>
      <c r="ID49" s="408"/>
      <c r="IE49" s="408"/>
      <c r="IF49" s="408"/>
      <c r="IG49" s="408"/>
      <c r="IH49" s="408"/>
      <c r="II49" s="408"/>
      <c r="IJ49" s="408"/>
      <c r="IK49" s="408"/>
      <c r="IL49" s="408"/>
      <c r="IM49" s="408"/>
      <c r="IN49" s="408"/>
      <c r="IO49" s="408"/>
      <c r="IP49" s="408"/>
      <c r="IQ49" s="408"/>
      <c r="IR49" s="408"/>
      <c r="IS49" s="408"/>
      <c r="IT49" s="408"/>
      <c r="IU49" s="408"/>
      <c r="IV49" s="408"/>
      <c r="IW49" s="408"/>
    </row>
    <row r="50" customFormat="false" ht="9" hidden="false" customHeight="false" outlineLevel="1" collapsed="false">
      <c r="A50" s="401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  <c r="AX50" s="400"/>
      <c r="AY50" s="400"/>
      <c r="AZ50" s="400"/>
      <c r="BA50" s="400"/>
      <c r="BB50" s="400"/>
      <c r="BC50" s="400"/>
      <c r="BD50" s="400"/>
      <c r="BE50" s="400"/>
      <c r="BF50" s="400"/>
      <c r="BG50" s="400"/>
      <c r="BH50" s="400"/>
      <c r="BI50" s="400"/>
      <c r="BJ50" s="400"/>
      <c r="BK50" s="400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  <c r="CS50" s="400"/>
      <c r="CT50" s="400"/>
      <c r="CU50" s="400"/>
      <c r="CV50" s="400"/>
      <c r="CW50" s="400"/>
      <c r="CX50" s="400"/>
      <c r="CY50" s="400"/>
      <c r="CZ50" s="400"/>
      <c r="DA50" s="400"/>
      <c r="DB50" s="400"/>
      <c r="DC50" s="400"/>
      <c r="DD50" s="400"/>
      <c r="DE50" s="400"/>
      <c r="DF50" s="400"/>
      <c r="DG50" s="400"/>
      <c r="DH50" s="400"/>
      <c r="DI50" s="400"/>
      <c r="DJ50" s="400"/>
      <c r="DK50" s="400"/>
      <c r="DL50" s="400"/>
      <c r="DM50" s="400"/>
      <c r="DN50" s="400"/>
      <c r="DO50" s="400"/>
      <c r="DP50" s="400"/>
      <c r="DQ50" s="400"/>
      <c r="DR50" s="400"/>
      <c r="DS50" s="400"/>
      <c r="DT50" s="400"/>
      <c r="DU50" s="400"/>
      <c r="DV50" s="400"/>
      <c r="DW50" s="400"/>
      <c r="DX50" s="400"/>
      <c r="DY50" s="400"/>
      <c r="DZ50" s="400"/>
      <c r="EA50" s="400"/>
      <c r="EB50" s="400"/>
      <c r="EC50" s="400"/>
      <c r="ED50" s="400"/>
      <c r="EE50" s="400"/>
      <c r="EF50" s="400"/>
      <c r="EG50" s="400"/>
      <c r="EH50" s="400"/>
      <c r="EI50" s="400"/>
      <c r="EJ50" s="400"/>
      <c r="EK50" s="400"/>
      <c r="EL50" s="400"/>
      <c r="EM50" s="400"/>
      <c r="EN50" s="400"/>
      <c r="EO50" s="400"/>
      <c r="EP50" s="400"/>
      <c r="EQ50" s="400"/>
      <c r="ER50" s="400"/>
      <c r="ES50" s="400"/>
      <c r="ET50" s="400"/>
      <c r="EU50" s="400"/>
      <c r="EV50" s="400"/>
      <c r="EW50" s="400"/>
      <c r="EX50" s="400"/>
      <c r="EY50" s="400"/>
      <c r="EZ50" s="400"/>
      <c r="FA50" s="400"/>
      <c r="FB50" s="400"/>
      <c r="FC50" s="400"/>
      <c r="FD50" s="400"/>
      <c r="FE50" s="400"/>
      <c r="FF50" s="400"/>
      <c r="FG50" s="400"/>
      <c r="FH50" s="400"/>
      <c r="FI50" s="400"/>
      <c r="FJ50" s="400"/>
      <c r="FK50" s="400"/>
      <c r="FL50" s="400"/>
      <c r="FM50" s="400"/>
      <c r="FN50" s="400"/>
      <c r="FO50" s="400"/>
      <c r="FP50" s="400"/>
      <c r="FQ50" s="400"/>
      <c r="FR50" s="400"/>
      <c r="FS50" s="400"/>
      <c r="FT50" s="400"/>
      <c r="FU50" s="400"/>
      <c r="FV50" s="400"/>
      <c r="FW50" s="400"/>
      <c r="FX50" s="400"/>
      <c r="FY50" s="400"/>
      <c r="FZ50" s="400"/>
      <c r="GA50" s="400"/>
      <c r="GB50" s="400"/>
      <c r="GC50" s="400"/>
      <c r="GD50" s="400"/>
      <c r="GE50" s="400"/>
      <c r="GF50" s="400"/>
      <c r="GG50" s="400"/>
      <c r="GH50" s="400"/>
      <c r="GI50" s="400"/>
      <c r="GJ50" s="400"/>
      <c r="GK50" s="400"/>
      <c r="GL50" s="400"/>
      <c r="GM50" s="400"/>
      <c r="GN50" s="400"/>
      <c r="GO50" s="400"/>
      <c r="GP50" s="400"/>
      <c r="GQ50" s="400"/>
      <c r="GR50" s="400"/>
      <c r="GS50" s="400"/>
      <c r="GT50" s="400"/>
      <c r="GU50" s="400"/>
      <c r="GV50" s="400"/>
      <c r="GW50" s="400"/>
      <c r="GX50" s="400"/>
      <c r="GY50" s="400"/>
      <c r="GZ50" s="400"/>
      <c r="HA50" s="400"/>
      <c r="HB50" s="400"/>
      <c r="HC50" s="400"/>
      <c r="HD50" s="400"/>
      <c r="HE50" s="400"/>
      <c r="HF50" s="400"/>
      <c r="HG50" s="400"/>
      <c r="HH50" s="400"/>
      <c r="HI50" s="400"/>
      <c r="HJ50" s="400"/>
      <c r="HK50" s="400"/>
      <c r="HL50" s="400"/>
      <c r="HM50" s="400"/>
      <c r="HN50" s="400"/>
      <c r="HO50" s="400"/>
      <c r="HP50" s="400"/>
      <c r="HQ50" s="400"/>
      <c r="HR50" s="400"/>
      <c r="HS50" s="400"/>
      <c r="HT50" s="400"/>
      <c r="HU50" s="400"/>
      <c r="HV50" s="400"/>
      <c r="HW50" s="400"/>
      <c r="HX50" s="400"/>
      <c r="HY50" s="400"/>
      <c r="HZ50" s="400"/>
      <c r="IA50" s="400"/>
      <c r="IB50" s="400"/>
      <c r="IC50" s="400"/>
      <c r="ID50" s="400"/>
      <c r="IE50" s="400"/>
      <c r="IF50" s="400"/>
      <c r="IG50" s="400"/>
      <c r="IH50" s="400"/>
      <c r="II50" s="400"/>
      <c r="IJ50" s="400"/>
      <c r="IK50" s="400"/>
      <c r="IL50" s="400"/>
      <c r="IM50" s="400"/>
      <c r="IN50" s="400"/>
      <c r="IO50" s="400"/>
      <c r="IP50" s="400"/>
      <c r="IQ50" s="400"/>
      <c r="IR50" s="400"/>
      <c r="IS50" s="400"/>
      <c r="IT50" s="400"/>
      <c r="IU50" s="400"/>
      <c r="IV50" s="400"/>
      <c r="IW50" s="400"/>
    </row>
    <row r="51" customFormat="false" ht="12.75" hidden="false" customHeight="false" outlineLevel="0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false" outlineLevel="1" collapsed="false">
      <c r="A52" s="339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8.75" hidden="false" customHeight="false" outlineLevel="1" collapsed="false">
      <c r="A53" s="410" t="s">
        <v>286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2.75" hidden="false" customHeight="false" outlineLevel="1" collapsed="false">
      <c r="A54" s="230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</row>
    <row r="55" customFormat="false" ht="12.75" hidden="false" customHeight="true" outlineLevel="1" collapsed="false">
      <c r="A55" s="230" t="s">
        <v>257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</row>
    <row r="56" customFormat="false" ht="12.75" hidden="false" customHeight="true" outlineLevel="1" collapsed="false">
      <c r="A56" s="230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</row>
    <row r="57" customFormat="false" ht="13.5" hidden="false" customHeight="false" outlineLevel="1" collapsed="false">
      <c r="A57" s="224" t="s">
        <v>154</v>
      </c>
      <c r="B57" s="225" t="n">
        <v>2001</v>
      </c>
      <c r="C57" s="225" t="n">
        <f aca="false">B57+1</f>
        <v>2002</v>
      </c>
      <c r="D57" s="225" t="n">
        <f aca="false">C57+1</f>
        <v>2003</v>
      </c>
      <c r="E57" s="225" t="n">
        <f aca="false">D57+1</f>
        <v>2004</v>
      </c>
      <c r="F57" s="225" t="n">
        <f aca="false">E57+1</f>
        <v>2005</v>
      </c>
      <c r="G57" s="225" t="n">
        <f aca="false">F57+1</f>
        <v>2006</v>
      </c>
      <c r="H57" s="225" t="n">
        <f aca="false">G57+1</f>
        <v>2007</v>
      </c>
      <c r="I57" s="225" t="n">
        <f aca="false">H57+1</f>
        <v>2008</v>
      </c>
      <c r="J57" s="225" t="n">
        <f aca="false">I57+1</f>
        <v>2009</v>
      </c>
      <c r="K57" s="225" t="n">
        <f aca="false">J57+1</f>
        <v>2010</v>
      </c>
      <c r="L57" s="225" t="n">
        <f aca="false">K57+1</f>
        <v>2011</v>
      </c>
      <c r="M57" s="225" t="n">
        <f aca="false">L57+1</f>
        <v>2012</v>
      </c>
      <c r="N57" s="225" t="n">
        <f aca="false">M57+1</f>
        <v>2013</v>
      </c>
      <c r="O57" s="225" t="n">
        <f aca="false">N57+1</f>
        <v>2014</v>
      </c>
      <c r="P57" s="225" t="n">
        <f aca="false">O57+1</f>
        <v>2015</v>
      </c>
      <c r="Q57" s="225" t="n">
        <f aca="false">P57+1</f>
        <v>2016</v>
      </c>
      <c r="R57" s="225" t="n">
        <f aca="false">Q57+1</f>
        <v>2017</v>
      </c>
      <c r="S57" s="225" t="n">
        <f aca="false">R57+1</f>
        <v>2018</v>
      </c>
      <c r="T57" s="225" t="n">
        <f aca="false">S57+1</f>
        <v>2019</v>
      </c>
      <c r="U57" s="225" t="n">
        <f aca="false">T57+1</f>
        <v>2020</v>
      </c>
      <c r="W57" s="373" t="s">
        <v>182</v>
      </c>
    </row>
    <row r="58" customFormat="false" ht="12.75" hidden="false" customHeight="false" outlineLevel="1" collapsed="false">
      <c r="A58" s="33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W58" s="235"/>
    </row>
    <row r="59" customFormat="false" ht="12.75" hidden="false" customHeight="false" outlineLevel="1" collapsed="false">
      <c r="A59" s="339" t="s">
        <v>170</v>
      </c>
      <c r="B59" s="26" t="n">
        <f aca="false">B36</f>
        <v>14423.5591154384</v>
      </c>
      <c r="C59" s="26" t="n">
        <f aca="false">C36</f>
        <v>14354.1877243523</v>
      </c>
      <c r="D59" s="26" t="n">
        <f aca="false">D36</f>
        <v>14276.5697770451</v>
      </c>
      <c r="E59" s="26" t="n">
        <f aca="false">E36</f>
        <v>22285.0094829912</v>
      </c>
      <c r="F59" s="26" t="n">
        <f aca="false">F36</f>
        <v>23534.4187519789</v>
      </c>
      <c r="G59" s="26" t="n">
        <f aca="false">G36</f>
        <v>23818.9864413912</v>
      </c>
      <c r="H59" s="26" t="n">
        <f aca="false">H36</f>
        <v>24057.5064609877</v>
      </c>
      <c r="I59" s="26" t="n">
        <f aca="false">I36</f>
        <v>24337.4081468571</v>
      </c>
      <c r="J59" s="26" t="n">
        <f aca="false">J36</f>
        <v>24676.7657692891</v>
      </c>
      <c r="K59" s="26" t="n">
        <f aca="false">K36</f>
        <v>24397.0073025931</v>
      </c>
      <c r="L59" s="26" t="n">
        <f aca="false">L36</f>
        <v>25036.8903402003</v>
      </c>
      <c r="M59" s="26" t="n">
        <f aca="false">M36</f>
        <v>25701.9099843024</v>
      </c>
      <c r="N59" s="26" t="n">
        <f aca="false">N36</f>
        <v>26297.8047354622</v>
      </c>
      <c r="O59" s="26" t="n">
        <f aca="false">O36</f>
        <v>26768.705301774</v>
      </c>
      <c r="P59" s="26" t="n">
        <f aca="false">P36</f>
        <v>27243.9208598057</v>
      </c>
      <c r="Q59" s="26" t="n">
        <f aca="false">Q36</f>
        <v>27593.9582373684</v>
      </c>
      <c r="R59" s="26" t="n">
        <f aca="false">R36</f>
        <v>27941.0026852818</v>
      </c>
      <c r="S59" s="26" t="n">
        <f aca="false">S36</f>
        <v>28288.6764329189</v>
      </c>
      <c r="T59" s="26" t="n">
        <f aca="false">T36</f>
        <v>28632.3438299432</v>
      </c>
      <c r="U59" s="26" t="n">
        <f aca="false">U36</f>
        <v>28971.5523604892</v>
      </c>
      <c r="W59" s="234" t="n">
        <f aca="false">SUM(B59:U59)</f>
        <v>482638.18374047</v>
      </c>
    </row>
    <row r="60" customFormat="false" ht="12.75" hidden="false" customHeight="false" outlineLevel="0" collapsed="false">
      <c r="A60" s="339" t="s">
        <v>205</v>
      </c>
      <c r="B60" s="340" t="n">
        <f aca="false">B28</f>
        <v>487.9</v>
      </c>
      <c r="C60" s="340" t="n">
        <f aca="false">C28</f>
        <v>486.5</v>
      </c>
      <c r="D60" s="340" t="n">
        <f aca="false">D28</f>
        <v>484.5</v>
      </c>
      <c r="E60" s="340" t="n">
        <f aca="false">E28</f>
        <v>476.4</v>
      </c>
      <c r="F60" s="340" t="n">
        <f aca="false">F28</f>
        <v>467.3</v>
      </c>
      <c r="G60" s="340" t="n">
        <f aca="false">G28</f>
        <v>451.3</v>
      </c>
      <c r="H60" s="340" t="n">
        <f aca="false">H28</f>
        <v>427.8</v>
      </c>
      <c r="I60" s="340" t="n">
        <f aca="false">I28</f>
        <v>402.5</v>
      </c>
      <c r="J60" s="340" t="n">
        <f aca="false">J28</f>
        <v>362.4</v>
      </c>
      <c r="K60" s="340" t="n">
        <f aca="false">K28</f>
        <v>878.3</v>
      </c>
      <c r="L60" s="340" t="n">
        <f aca="false">L28</f>
        <v>695.3</v>
      </c>
      <c r="M60" s="340" t="n">
        <f aca="false">M28</f>
        <v>494</v>
      </c>
      <c r="N60" s="340" t="n">
        <f aca="false">N28</f>
        <v>365.9</v>
      </c>
      <c r="O60" s="340" t="n">
        <f aca="false">O28</f>
        <v>365.9</v>
      </c>
      <c r="P60" s="340" t="n">
        <f aca="false">P28</f>
        <v>365.9</v>
      </c>
      <c r="Q60" s="340" t="n">
        <f aca="false">Q28</f>
        <v>365.9</v>
      </c>
      <c r="R60" s="340" t="n">
        <f aca="false">R28</f>
        <v>365.9</v>
      </c>
      <c r="S60" s="340" t="n">
        <f aca="false">S28</f>
        <v>365.9</v>
      </c>
      <c r="T60" s="340" t="n">
        <f aca="false">T28</f>
        <v>365.9</v>
      </c>
      <c r="U60" s="340" t="n">
        <f aca="false">T60</f>
        <v>365.9</v>
      </c>
      <c r="W60" s="234" t="n">
        <f aca="false">SUM(B60:U60)</f>
        <v>9041.4</v>
      </c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customFormat="false" ht="12.75" hidden="false" customHeight="false" outlineLevel="0" collapsed="false">
      <c r="A61" s="339" t="s">
        <v>206</v>
      </c>
      <c r="B61" s="411" t="n">
        <v>-488.8</v>
      </c>
      <c r="C61" s="340" t="n">
        <f aca="false">-B60</f>
        <v>-487.9</v>
      </c>
      <c r="D61" s="340" t="n">
        <f aca="false">-C60</f>
        <v>-486.5</v>
      </c>
      <c r="E61" s="340" t="n">
        <f aca="false">-D60</f>
        <v>-484.5</v>
      </c>
      <c r="F61" s="340" t="n">
        <f aca="false">-E60</f>
        <v>-476.4</v>
      </c>
      <c r="G61" s="340" t="n">
        <f aca="false">-F60</f>
        <v>-467.3</v>
      </c>
      <c r="H61" s="340" t="n">
        <f aca="false">-G60</f>
        <v>-451.3</v>
      </c>
      <c r="I61" s="340" t="n">
        <f aca="false">-H60</f>
        <v>-427.8</v>
      </c>
      <c r="J61" s="340" t="n">
        <f aca="false">-I60</f>
        <v>-402.5</v>
      </c>
      <c r="K61" s="340" t="n">
        <f aca="false">-J60</f>
        <v>-362.4</v>
      </c>
      <c r="L61" s="340" t="n">
        <f aca="false">-K60</f>
        <v>-878.3</v>
      </c>
      <c r="M61" s="340" t="n">
        <f aca="false">-L60</f>
        <v>-695.3</v>
      </c>
      <c r="N61" s="340" t="n">
        <f aca="false">-M60</f>
        <v>-494</v>
      </c>
      <c r="O61" s="340" t="n">
        <f aca="false">-N60</f>
        <v>-365.9</v>
      </c>
      <c r="P61" s="340" t="n">
        <f aca="false">-O60</f>
        <v>-365.9</v>
      </c>
      <c r="Q61" s="340" t="n">
        <f aca="false">-P60</f>
        <v>-365.9</v>
      </c>
      <c r="R61" s="340" t="n">
        <f aca="false">-Q60</f>
        <v>-365.9</v>
      </c>
      <c r="S61" s="340" t="n">
        <f aca="false">-R60</f>
        <v>-365.9</v>
      </c>
      <c r="T61" s="340" t="n">
        <f aca="false">-S60</f>
        <v>-365.9</v>
      </c>
      <c r="U61" s="340" t="n">
        <f aca="false">-T60</f>
        <v>-365.9</v>
      </c>
      <c r="W61" s="234" t="n">
        <f aca="false">SUM(B61:U61)</f>
        <v>-9164.3</v>
      </c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customFormat="false" ht="12.75" hidden="false" customHeight="false" outlineLevel="1" collapsed="false">
      <c r="A62" s="339" t="s">
        <v>187</v>
      </c>
      <c r="B62" s="412" t="n">
        <f aca="false">-Debt!B75*Allocation!$F$9</f>
        <v>-10627.067849864</v>
      </c>
      <c r="C62" s="412" t="n">
        <f aca="false">-Debt!C75*Allocation!$F$9</f>
        <v>-10599.0046647656</v>
      </c>
      <c r="D62" s="412" t="n">
        <f aca="false">-Debt!D75*Allocation!$F$9</f>
        <v>-10545.0024449506</v>
      </c>
      <c r="E62" s="412" t="n">
        <f aca="false">-Debt!E75*Allocation!$F$9</f>
        <v>-7387.2506436089</v>
      </c>
      <c r="F62" s="412" t="n">
        <f aca="false">-Debt!F75*Allocation!$F$9</f>
        <v>-7764.90289143602</v>
      </c>
      <c r="G62" s="412" t="n">
        <f aca="false">-Debt!G75*Allocation!$F$9</f>
        <v>-7874.4107939676</v>
      </c>
      <c r="H62" s="412" t="n">
        <f aca="false">-Debt!H75*Allocation!$F$9</f>
        <v>-7976.90782976942</v>
      </c>
      <c r="I62" s="412" t="n">
        <f aca="false">-Debt!I75*Allocation!$F$9</f>
        <v>-8112.86396784712</v>
      </c>
      <c r="J62" s="412" t="n">
        <f aca="false">-Debt!J75*Allocation!$F$9</f>
        <v>-8218.9804665439</v>
      </c>
      <c r="K62" s="412" t="n">
        <f aca="false">-Debt!K75*Allocation!$F$9</f>
        <v>-8299.55275931294</v>
      </c>
      <c r="L62" s="412" t="n">
        <f aca="false">-Debt!L75*Allocation!$F$9</f>
        <v>-8462.98973959853</v>
      </c>
      <c r="M62" s="412" t="n">
        <f aca="false">-Debt!M75*Allocation!$F$9</f>
        <v>-8657.65492827095</v>
      </c>
      <c r="N62" s="412" t="n">
        <f aca="false">-Debt!N75*Allocation!$F$9</f>
        <v>-8786.66881720826</v>
      </c>
      <c r="O62" s="412" t="n">
        <f aca="false">-Debt!O75*Allocation!$F$9</f>
        <v>-8944.55301602041</v>
      </c>
      <c r="P62" s="412" t="n">
        <f aca="false">-Debt!P75*Allocation!$F$9</f>
        <v>-9084.28354994819</v>
      </c>
      <c r="Q62" s="412" t="n">
        <f aca="false">-Debt!Q75*Allocation!$F$9</f>
        <v>-9253.10329357436</v>
      </c>
      <c r="R62" s="412" t="n">
        <f aca="false">-Debt!R75*Allocation!$F$9</f>
        <v>-9343.99918840418</v>
      </c>
      <c r="S62" s="412" t="n">
        <f aca="false">-Debt!S75*Allocation!$F$9</f>
        <v>-9463.01818425973</v>
      </c>
      <c r="T62" s="412" t="n">
        <f aca="false">-Debt!T75*Allocation!$F$9</f>
        <v>-9584.24121586821</v>
      </c>
      <c r="U62" s="412" t="n">
        <f aca="false">-Debt!U75*Allocation!$F$9</f>
        <v>-9724.43546552187</v>
      </c>
      <c r="W62" s="234" t="n">
        <f aca="false">SUM(B62:U62)</f>
        <v>-178710.891710741</v>
      </c>
    </row>
    <row r="63" customFormat="false" ht="12.75" hidden="false" customHeight="false" outlineLevel="1" collapsed="false">
      <c r="A63" s="339"/>
      <c r="B63" s="415"/>
      <c r="C63" s="415"/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W63" s="333"/>
    </row>
    <row r="64" customFormat="false" ht="12.75" hidden="false" customHeight="false" outlineLevel="1" collapsed="false">
      <c r="A64" s="336" t="s">
        <v>209</v>
      </c>
      <c r="B64" s="228" t="n">
        <f aca="false">SUM(B59:B62)</f>
        <v>3795.5912655744</v>
      </c>
      <c r="C64" s="228" t="n">
        <f aca="false">SUM(C59:C62)</f>
        <v>3753.78305958669</v>
      </c>
      <c r="D64" s="228" t="n">
        <f aca="false">SUM(D59:D62)</f>
        <v>3729.56733209449</v>
      </c>
      <c r="E64" s="228" t="n">
        <f aca="false">SUM(E59:E62)</f>
        <v>14889.6588393823</v>
      </c>
      <c r="F64" s="228" t="n">
        <f aca="false">SUM(F59:F62)</f>
        <v>15760.4158605429</v>
      </c>
      <c r="G64" s="228" t="n">
        <f aca="false">SUM(G59:G62)</f>
        <v>15928.5756474236</v>
      </c>
      <c r="H64" s="228" t="n">
        <f aca="false">SUM(H59:H62)</f>
        <v>16057.0986312182</v>
      </c>
      <c r="I64" s="228" t="n">
        <f aca="false">SUM(I59:I62)</f>
        <v>16199.24417901</v>
      </c>
      <c r="J64" s="228" t="n">
        <f aca="false">SUM(J59:J62)</f>
        <v>16417.6853027452</v>
      </c>
      <c r="K64" s="228" t="n">
        <f aca="false">SUM(K59:K62)</f>
        <v>16613.3545432802</v>
      </c>
      <c r="L64" s="228" t="n">
        <f aca="false">SUM(L59:L62)</f>
        <v>16390.9006006018</v>
      </c>
      <c r="M64" s="228" t="n">
        <f aca="false">SUM(M59:M62)</f>
        <v>16842.9550560314</v>
      </c>
      <c r="N64" s="228" t="n">
        <f aca="false">SUM(N59:N62)</f>
        <v>17383.035918254</v>
      </c>
      <c r="O64" s="228" t="n">
        <f aca="false">SUM(O59:O62)</f>
        <v>17824.1522857536</v>
      </c>
      <c r="P64" s="228" t="n">
        <f aca="false">SUM(P59:P62)</f>
        <v>18159.6373098575</v>
      </c>
      <c r="Q64" s="228" t="n">
        <f aca="false">SUM(Q59:Q62)</f>
        <v>18340.8549437941</v>
      </c>
      <c r="R64" s="228" t="n">
        <f aca="false">SUM(R59:R62)</f>
        <v>18597.0034968776</v>
      </c>
      <c r="S64" s="228" t="n">
        <f aca="false">SUM(S59:S62)</f>
        <v>18825.6582486591</v>
      </c>
      <c r="T64" s="228" t="n">
        <f aca="false">SUM(T59:T62)</f>
        <v>19048.102614075</v>
      </c>
      <c r="U64" s="228" t="n">
        <f aca="false">SUM(U59:U62)</f>
        <v>19247.1168949673</v>
      </c>
      <c r="W64" s="234" t="n">
        <f aca="false">SUM(B64:U64)</f>
        <v>303804.39202973</v>
      </c>
    </row>
    <row r="65" customFormat="false" ht="12.75" hidden="false" customHeight="false" outlineLevel="1" collapsed="false">
      <c r="A65" s="33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W65" s="333"/>
    </row>
    <row r="66" customFormat="false" ht="15" hidden="false" customHeight="false" outlineLevel="1" collapsed="false">
      <c r="A66" s="339" t="s">
        <v>258</v>
      </c>
      <c r="B66" s="415" t="n">
        <f aca="false">-B107</f>
        <v>-0</v>
      </c>
      <c r="C66" s="415" t="n">
        <f aca="false">-C107</f>
        <v>-0</v>
      </c>
      <c r="D66" s="415" t="n">
        <f aca="false">-D107</f>
        <v>-0</v>
      </c>
      <c r="E66" s="415" t="n">
        <f aca="false">-E107</f>
        <v>-0</v>
      </c>
      <c r="F66" s="415" t="n">
        <f aca="false">-F107</f>
        <v>-0</v>
      </c>
      <c r="G66" s="415" t="n">
        <f aca="false">-G107</f>
        <v>-0</v>
      </c>
      <c r="H66" s="415" t="n">
        <f aca="false">-H107</f>
        <v>-0</v>
      </c>
      <c r="I66" s="415" t="n">
        <f aca="false">-I107</f>
        <v>-374.910039184068</v>
      </c>
      <c r="J66" s="415" t="n">
        <f aca="false">-J107</f>
        <v>-405.307988013394</v>
      </c>
      <c r="K66" s="415" t="n">
        <f aca="false">-K107</f>
        <v>-401.336407269201</v>
      </c>
      <c r="L66" s="415" t="n">
        <f aca="false">-L107</f>
        <v>-446.849277766468</v>
      </c>
      <c r="M66" s="415" t="n">
        <f aca="false">-M107</f>
        <v>-493.622389596002</v>
      </c>
      <c r="N66" s="415" t="n">
        <f aca="false">-N107</f>
        <v>-542.664017500244</v>
      </c>
      <c r="O66" s="415" t="n">
        <f aca="false">-O107</f>
        <v>-585.577314621923</v>
      </c>
      <c r="P66" s="415" t="n">
        <f aca="false">-P107</f>
        <v>-633.417043555315</v>
      </c>
      <c r="Q66" s="415" t="n">
        <f aca="false">-Q107</f>
        <v>-938.661373899928</v>
      </c>
      <c r="R66" s="415" t="n">
        <f aca="false">-R107</f>
        <v>-1248.27019524039</v>
      </c>
      <c r="S66" s="415" t="n">
        <f aca="false">-S107</f>
        <v>-1299.27392216831</v>
      </c>
      <c r="T66" s="415" t="n">
        <f aca="false">-T107</f>
        <v>-1354.23926985625</v>
      </c>
      <c r="U66" s="415" t="n">
        <f aca="false">-U107</f>
        <v>-1413.51963010887</v>
      </c>
      <c r="W66" s="234" t="n">
        <f aca="false">SUM(B66:U66)</f>
        <v>-10137.6488687804</v>
      </c>
    </row>
    <row r="67" customFormat="false" ht="12.75" hidden="false" customHeight="false" outlineLevel="1" collapsed="false">
      <c r="A67" s="339" t="s">
        <v>259</v>
      </c>
      <c r="B67" s="414" t="n">
        <f aca="false">-Allocation!$F$9*Tax!B19</f>
        <v>178.135853237264</v>
      </c>
      <c r="C67" s="414" t="n">
        <f aca="false">-Allocation!$F$9*Tax!C19</f>
        <v>2409.56904205643</v>
      </c>
      <c r="D67" s="414" t="n">
        <f aca="false">-Allocation!$F$9*Tax!D19</f>
        <v>1845.73702414722</v>
      </c>
      <c r="E67" s="414" t="n">
        <f aca="false">-Allocation!$F$9*Tax!E19</f>
        <v>-1412.8519695622</v>
      </c>
      <c r="F67" s="414" t="n">
        <f aca="false">-Allocation!$F$9*Tax!F19</f>
        <v>-2216.56484373374</v>
      </c>
      <c r="G67" s="414" t="n">
        <f aca="false">-Allocation!$F$9*Tax!G19</f>
        <v>-2654.92833980341</v>
      </c>
      <c r="H67" s="414" t="n">
        <f aca="false">-Allocation!$F$9*Tax!H19</f>
        <v>-2946.31347259948</v>
      </c>
      <c r="I67" s="414" t="n">
        <f aca="false">-Allocation!$F$9*Tax!I19</f>
        <v>-3062.2628579343</v>
      </c>
      <c r="J67" s="414" t="n">
        <f aca="false">-Allocation!$F$9*Tax!J19</f>
        <v>-3260.13566367328</v>
      </c>
      <c r="K67" s="414" t="n">
        <f aca="false">-Allocation!$F$9*Tax!K19</f>
        <v>-3407.07107580085</v>
      </c>
      <c r="L67" s="414" t="n">
        <f aca="false">-Allocation!$F$9*Tax!L19</f>
        <v>-3654.10170804887</v>
      </c>
      <c r="M67" s="414" t="n">
        <f aca="false">-Allocation!$F$9*Tax!M19</f>
        <v>-3912.3990522325</v>
      </c>
      <c r="N67" s="414" t="n">
        <f aca="false">-Allocation!$F$9*Tax!N19</f>
        <v>-4188.04379456337</v>
      </c>
      <c r="O67" s="414" t="n">
        <f aca="false">-Allocation!$F$9*Tax!O19</f>
        <v>-4471.54520298635</v>
      </c>
      <c r="P67" s="414" t="n">
        <f aca="false">-Allocation!$F$9*Tax!P19</f>
        <v>-4765.99154655575</v>
      </c>
      <c r="Q67" s="414" t="n">
        <f aca="false">-Allocation!$F$9*Tax!Q19</f>
        <v>-6496.76045430401</v>
      </c>
      <c r="R67" s="414" t="n">
        <f aca="false">-Allocation!$F$9*Tax!R19</f>
        <v>-8230.18323084273</v>
      </c>
      <c r="S67" s="414" t="n">
        <f aca="false">-Allocation!$F$9*Tax!S19</f>
        <v>-8567.88204157942</v>
      </c>
      <c r="T67" s="414" t="n">
        <f aca="false">-Allocation!$F$9*Tax!T19</f>
        <v>-8934.99279434841</v>
      </c>
      <c r="U67" s="414" t="n">
        <f aca="false">-Allocation!$F$9*Tax!U19</f>
        <v>-9327.60748172433</v>
      </c>
      <c r="W67" s="234" t="n">
        <f aca="false">SUM(B67:U67)</f>
        <v>-77076.1936108521</v>
      </c>
    </row>
    <row r="68" customFormat="false" ht="12.75" hidden="false" customHeight="false" outlineLevel="1" collapsed="false">
      <c r="A68" s="339"/>
      <c r="B68" s="473"/>
      <c r="C68" s="473"/>
      <c r="D68" s="473"/>
      <c r="E68" s="473"/>
      <c r="F68" s="473"/>
      <c r="G68" s="473"/>
      <c r="H68" s="473"/>
      <c r="I68" s="473"/>
      <c r="J68" s="473"/>
      <c r="K68" s="473"/>
      <c r="L68" s="473"/>
      <c r="M68" s="473"/>
      <c r="N68" s="473"/>
      <c r="O68" s="473"/>
      <c r="P68" s="473"/>
      <c r="Q68" s="473"/>
      <c r="R68" s="473"/>
      <c r="S68" s="473"/>
      <c r="T68" s="473"/>
      <c r="U68" s="473"/>
      <c r="W68" s="333"/>
    </row>
    <row r="69" customFormat="false" ht="15.75" hidden="false" customHeight="false" outlineLevel="1" collapsed="false">
      <c r="A69" s="470" t="s">
        <v>212</v>
      </c>
      <c r="B69" s="417" t="n">
        <f aca="false">B64+B67+B66</f>
        <v>3973.72711881166</v>
      </c>
      <c r="C69" s="417" t="n">
        <f aca="false">C64+C67+C66</f>
        <v>6163.35210164311</v>
      </c>
      <c r="D69" s="417" t="n">
        <f aca="false">D64+D67+D66</f>
        <v>5575.30435624171</v>
      </c>
      <c r="E69" s="417" t="n">
        <f aca="false">E64+E67+E66</f>
        <v>13476.8068698201</v>
      </c>
      <c r="F69" s="417" t="n">
        <f aca="false">F64+F67+F66</f>
        <v>13543.8510168092</v>
      </c>
      <c r="G69" s="417" t="n">
        <f aca="false">G64+G67+G66</f>
        <v>13273.6473076202</v>
      </c>
      <c r="H69" s="417" t="n">
        <f aca="false">H64+H67+H66</f>
        <v>13110.7851586188</v>
      </c>
      <c r="I69" s="417" t="n">
        <f aca="false">I64+I67+I66</f>
        <v>12762.0712818917</v>
      </c>
      <c r="J69" s="417" t="n">
        <f aca="false">J64+J67+J66</f>
        <v>12752.2416510585</v>
      </c>
      <c r="K69" s="417" t="n">
        <f aca="false">K64+K67+K66</f>
        <v>12804.9470602101</v>
      </c>
      <c r="L69" s="417" t="n">
        <f aca="false">L64+L67+L66</f>
        <v>12289.9496147864</v>
      </c>
      <c r="M69" s="417" t="n">
        <f aca="false">M64+M67+M66</f>
        <v>12436.9336142029</v>
      </c>
      <c r="N69" s="417" t="n">
        <f aca="false">N64+N67+N66</f>
        <v>12652.3281061904</v>
      </c>
      <c r="O69" s="417" t="n">
        <f aca="false">O64+O67+O66</f>
        <v>12767.0297681453</v>
      </c>
      <c r="P69" s="417" t="n">
        <f aca="false">P64+P67+P66</f>
        <v>12760.2287197464</v>
      </c>
      <c r="Q69" s="417" t="n">
        <f aca="false">Q64+Q67+Q66</f>
        <v>10905.4331155901</v>
      </c>
      <c r="R69" s="417" t="n">
        <f aca="false">R64+R67+R66</f>
        <v>9118.55007079453</v>
      </c>
      <c r="S69" s="417" t="n">
        <f aca="false">S64+S67+S66</f>
        <v>8958.50228491141</v>
      </c>
      <c r="T69" s="417" t="n">
        <f aca="false">T64+T67+T66</f>
        <v>8758.87054987035</v>
      </c>
      <c r="U69" s="417" t="n">
        <f aca="false">U64+U67+U66</f>
        <v>8505.98978313412</v>
      </c>
      <c r="V69" s="125"/>
      <c r="W69" s="234" t="n">
        <f aca="false">SUM(B69:U69)</f>
        <v>216590.549550097</v>
      </c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  <c r="AZ69" s="125"/>
      <c r="BA69" s="125"/>
      <c r="BB69" s="125"/>
      <c r="BC69" s="125"/>
      <c r="BD69" s="125"/>
      <c r="BE69" s="125"/>
      <c r="BF69" s="125"/>
      <c r="BG69" s="125"/>
      <c r="BH69" s="125"/>
      <c r="BI69" s="125"/>
      <c r="BJ69" s="125"/>
      <c r="BK69" s="125"/>
      <c r="BL69" s="125"/>
      <c r="BM69" s="125"/>
      <c r="BN69" s="125"/>
      <c r="BO69" s="125"/>
      <c r="BP69" s="125"/>
      <c r="BQ69" s="125"/>
      <c r="BR69" s="125"/>
      <c r="BS69" s="125"/>
      <c r="BT69" s="125"/>
      <c r="BU69" s="125"/>
      <c r="BV69" s="125"/>
      <c r="BW69" s="125"/>
      <c r="BX69" s="125"/>
      <c r="BY69" s="125"/>
      <c r="BZ69" s="125"/>
      <c r="CA69" s="125"/>
      <c r="CB69" s="125"/>
      <c r="CC69" s="125"/>
      <c r="CD69" s="125"/>
      <c r="CE69" s="125"/>
      <c r="CF69" s="125"/>
      <c r="CG69" s="125"/>
      <c r="CH69" s="125"/>
      <c r="CI69" s="125"/>
      <c r="CJ69" s="125"/>
      <c r="CK69" s="125"/>
      <c r="CL69" s="125"/>
      <c r="CM69" s="125"/>
      <c r="CN69" s="125"/>
      <c r="CO69" s="125"/>
      <c r="CP69" s="125"/>
      <c r="CQ69" s="125"/>
      <c r="CR69" s="125"/>
      <c r="CS69" s="125"/>
      <c r="CT69" s="125"/>
      <c r="CU69" s="125"/>
      <c r="CV69" s="125"/>
      <c r="CW69" s="125"/>
      <c r="CX69" s="125"/>
      <c r="CY69" s="125"/>
      <c r="CZ69" s="125"/>
      <c r="DA69" s="125"/>
      <c r="DB69" s="125"/>
      <c r="DC69" s="125"/>
      <c r="DD69" s="125"/>
      <c r="DE69" s="125"/>
      <c r="DF69" s="125"/>
      <c r="DG69" s="125"/>
      <c r="DH69" s="125"/>
      <c r="DI69" s="125"/>
      <c r="DJ69" s="125"/>
      <c r="DK69" s="125"/>
      <c r="DL69" s="125"/>
      <c r="DM69" s="125"/>
      <c r="DN69" s="125"/>
      <c r="DO69" s="125"/>
      <c r="DP69" s="125"/>
      <c r="DQ69" s="125"/>
      <c r="DR69" s="125"/>
      <c r="DS69" s="125"/>
      <c r="DT69" s="125"/>
      <c r="DU69" s="125"/>
      <c r="DV69" s="125"/>
      <c r="DW69" s="125"/>
      <c r="DX69" s="125"/>
      <c r="DY69" s="125"/>
      <c r="DZ69" s="125"/>
      <c r="EA69" s="125"/>
      <c r="EB69" s="125"/>
      <c r="EC69" s="125"/>
      <c r="ED69" s="125"/>
      <c r="EE69" s="125"/>
      <c r="EF69" s="125"/>
      <c r="EG69" s="125"/>
      <c r="EH69" s="125"/>
      <c r="EI69" s="125"/>
      <c r="EJ69" s="125"/>
      <c r="EK69" s="125"/>
      <c r="EL69" s="125"/>
      <c r="EM69" s="125"/>
      <c r="EN69" s="125"/>
      <c r="EO69" s="125"/>
      <c r="EP69" s="125"/>
      <c r="EQ69" s="125"/>
      <c r="ER69" s="125"/>
      <c r="ES69" s="125"/>
      <c r="ET69" s="125"/>
      <c r="EU69" s="125"/>
      <c r="EV69" s="125"/>
      <c r="EW69" s="125"/>
      <c r="EX69" s="125"/>
      <c r="EY69" s="125"/>
      <c r="EZ69" s="125"/>
      <c r="FA69" s="125"/>
      <c r="FB69" s="125"/>
      <c r="FC69" s="125"/>
      <c r="FD69" s="125"/>
      <c r="FE69" s="125"/>
      <c r="FF69" s="125"/>
      <c r="FG69" s="125"/>
      <c r="FH69" s="125"/>
      <c r="FI69" s="125"/>
      <c r="FJ69" s="125"/>
      <c r="FK69" s="125"/>
      <c r="FL69" s="125"/>
      <c r="FM69" s="125"/>
      <c r="FN69" s="125"/>
      <c r="FO69" s="125"/>
      <c r="FP69" s="125"/>
      <c r="FQ69" s="125"/>
      <c r="FR69" s="125"/>
      <c r="FS69" s="125"/>
      <c r="FT69" s="125"/>
      <c r="FU69" s="125"/>
      <c r="FV69" s="125"/>
      <c r="FW69" s="125"/>
      <c r="FX69" s="125"/>
      <c r="FY69" s="125"/>
      <c r="FZ69" s="125"/>
      <c r="GA69" s="125"/>
      <c r="GB69" s="125"/>
      <c r="GC69" s="125"/>
      <c r="GD69" s="125"/>
      <c r="GE69" s="125"/>
      <c r="GF69" s="125"/>
      <c r="GG69" s="125"/>
      <c r="GH69" s="125"/>
      <c r="GI69" s="125"/>
      <c r="GJ69" s="125"/>
      <c r="GK69" s="125"/>
      <c r="GL69" s="125"/>
      <c r="GM69" s="125"/>
      <c r="GN69" s="125"/>
      <c r="GO69" s="125"/>
      <c r="GP69" s="125"/>
      <c r="GQ69" s="125"/>
      <c r="GR69" s="125"/>
      <c r="GS69" s="125"/>
      <c r="GT69" s="125"/>
      <c r="GU69" s="125"/>
      <c r="GV69" s="125"/>
      <c r="GW69" s="125"/>
      <c r="GX69" s="125"/>
      <c r="GY69" s="125"/>
      <c r="GZ69" s="125"/>
      <c r="HA69" s="125"/>
      <c r="HB69" s="125"/>
      <c r="HC69" s="125"/>
      <c r="HD69" s="125"/>
      <c r="HE69" s="125"/>
      <c r="HF69" s="125"/>
      <c r="HG69" s="125"/>
      <c r="HH69" s="125"/>
      <c r="HI69" s="125"/>
      <c r="HJ69" s="125"/>
      <c r="HK69" s="125"/>
      <c r="HL69" s="125"/>
      <c r="HM69" s="125"/>
      <c r="HN69" s="125"/>
      <c r="HO69" s="125"/>
      <c r="HP69" s="125"/>
      <c r="HQ69" s="125"/>
      <c r="HR69" s="125"/>
      <c r="HS69" s="125"/>
      <c r="HT69" s="125"/>
      <c r="HU69" s="125"/>
      <c r="HV69" s="125"/>
      <c r="HW69" s="125"/>
      <c r="HX69" s="125"/>
      <c r="HY69" s="125"/>
      <c r="HZ69" s="125"/>
      <c r="IA69" s="125"/>
      <c r="IB69" s="125"/>
      <c r="IC69" s="125"/>
      <c r="ID69" s="125"/>
      <c r="IE69" s="125"/>
      <c r="IF69" s="125"/>
      <c r="IG69" s="125"/>
      <c r="IH69" s="125"/>
      <c r="II69" s="125"/>
      <c r="IJ69" s="125"/>
      <c r="IK69" s="125"/>
      <c r="IL69" s="125"/>
      <c r="IM69" s="125"/>
      <c r="IN69" s="125"/>
      <c r="IO69" s="125"/>
      <c r="IP69" s="125"/>
      <c r="IQ69" s="125"/>
      <c r="IR69" s="125"/>
      <c r="IS69" s="125"/>
      <c r="IT69" s="125"/>
      <c r="IU69" s="125"/>
      <c r="IV69" s="125"/>
      <c r="IW69" s="125"/>
    </row>
    <row r="70" customFormat="false" ht="12.75" hidden="false" customHeight="false" outlineLevel="1" collapsed="false">
      <c r="A70" s="418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</row>
    <row r="71" customFormat="false" ht="12.75" hidden="false" customHeight="false" outlineLevel="1" collapsed="false">
      <c r="A71" s="419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</row>
    <row r="72" customFormat="false" ht="12.75" hidden="false" customHeight="false" outlineLevel="1" collapsed="false">
      <c r="A72" s="419" t="n">
        <v>0</v>
      </c>
      <c r="B72" s="340" t="n">
        <f aca="false">B36</f>
        <v>14423.5591154384</v>
      </c>
      <c r="C72" s="340" t="n">
        <f aca="false">C36</f>
        <v>14354.1877243523</v>
      </c>
      <c r="D72" s="340" t="n">
        <f aca="false">D36</f>
        <v>14276.5697770451</v>
      </c>
      <c r="E72" s="340" t="n">
        <f aca="false">E36</f>
        <v>22285.0094829912</v>
      </c>
      <c r="F72" s="340" t="n">
        <f aca="false">F36</f>
        <v>23534.4187519789</v>
      </c>
      <c r="G72" s="340" t="n">
        <f aca="false">G36</f>
        <v>23818.9864413912</v>
      </c>
      <c r="H72" s="340" t="n">
        <f aca="false">H36</f>
        <v>24057.5064609877</v>
      </c>
      <c r="I72" s="340" t="n">
        <f aca="false">I36</f>
        <v>24337.4081468571</v>
      </c>
      <c r="J72" s="340" t="n">
        <f aca="false">J36</f>
        <v>24676.7657692891</v>
      </c>
      <c r="K72" s="340" t="n">
        <f aca="false">K36</f>
        <v>24397.0073025931</v>
      </c>
      <c r="L72" s="340" t="n">
        <f aca="false">L36</f>
        <v>25036.8903402003</v>
      </c>
      <c r="M72" s="340" t="n">
        <f aca="false">M36</f>
        <v>25701.9099843024</v>
      </c>
      <c r="N72" s="340" t="n">
        <f aca="false">N36</f>
        <v>26297.8047354622</v>
      </c>
      <c r="O72" s="340" t="n">
        <f aca="false">O36</f>
        <v>26768.705301774</v>
      </c>
      <c r="P72" s="340" t="n">
        <f aca="false">P36</f>
        <v>27243.9208598057</v>
      </c>
      <c r="Q72" s="340" t="n">
        <f aca="false">Q36</f>
        <v>27593.9582373684</v>
      </c>
      <c r="R72" s="340" t="n">
        <f aca="false">R36</f>
        <v>27941.0026852818</v>
      </c>
      <c r="S72" s="340" t="n">
        <f aca="false">S36</f>
        <v>28288.6764329189</v>
      </c>
      <c r="T72" s="340" t="n">
        <f aca="false">T36</f>
        <v>28632.3438299432</v>
      </c>
      <c r="U72" s="340" t="n">
        <f aca="false">U36</f>
        <v>28971.5523604892</v>
      </c>
    </row>
    <row r="73" customFormat="false" ht="12.75" hidden="false" customHeight="false" outlineLevel="1" collapsed="false">
      <c r="A73" s="419" t="s">
        <v>260</v>
      </c>
      <c r="B73" s="420" t="n">
        <f aca="false">Assumptions!B39</f>
        <v>0.114434838204214</v>
      </c>
      <c r="C73" s="346" t="e">
        <f aca="false">([7]!xnpv,B73,A72:U72,CF!$B$8:$V$8)</f>
        <v>#VALUE!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</row>
    <row r="74" customFormat="false" ht="12.75" hidden="false" customHeight="false" outlineLevel="1" collapsed="false">
      <c r="A74" s="421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</row>
    <row r="75" customFormat="false" ht="12.75" hidden="false" customHeight="false" outlineLevel="1" collapsed="false">
      <c r="A75" s="421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</row>
    <row r="76" customFormat="false" ht="12.75" hidden="false" customHeight="false" outlineLevel="1" collapsed="false">
      <c r="A76" s="324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</row>
    <row r="77" customFormat="false" ht="18.75" hidden="false" customHeight="false" outlineLevel="1" collapsed="false">
      <c r="A77" s="410" t="s">
        <v>287</v>
      </c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</row>
    <row r="78" customFormat="false" ht="12.75" hidden="false" customHeight="false" outlineLevel="1" collapsed="false">
      <c r="A78" s="376"/>
      <c r="B78" s="377"/>
      <c r="C78" s="377"/>
      <c r="D78" s="377"/>
      <c r="E78" s="377"/>
      <c r="F78" s="377"/>
      <c r="G78" s="378"/>
      <c r="H78" s="377"/>
      <c r="I78" s="377"/>
      <c r="J78" s="377"/>
      <c r="K78" s="377"/>
      <c r="L78" s="377"/>
      <c r="M78" s="378"/>
      <c r="N78" s="377"/>
      <c r="O78" s="377"/>
      <c r="P78" s="377"/>
      <c r="Q78" s="377"/>
      <c r="R78" s="377"/>
      <c r="S78" s="378"/>
      <c r="T78" s="377"/>
      <c r="U78" s="377"/>
    </row>
    <row r="79" customFormat="false" ht="12.75" hidden="false" customHeight="false" outlineLevel="1" collapsed="false">
      <c r="A79" s="330"/>
      <c r="B79" s="380" t="n">
        <v>3</v>
      </c>
      <c r="C79" s="380" t="n">
        <v>4</v>
      </c>
      <c r="D79" s="380" t="n">
        <v>5</v>
      </c>
      <c r="E79" s="381" t="n">
        <v>6</v>
      </c>
      <c r="F79" s="380" t="n">
        <v>7</v>
      </c>
      <c r="G79" s="380" t="n">
        <v>8</v>
      </c>
      <c r="H79" s="380" t="n">
        <v>9</v>
      </c>
      <c r="I79" s="380" t="n">
        <v>10</v>
      </c>
      <c r="J79" s="380" t="n">
        <v>11</v>
      </c>
      <c r="K79" s="381" t="n">
        <v>12</v>
      </c>
      <c r="L79" s="380" t="n">
        <v>13</v>
      </c>
      <c r="M79" s="380" t="n">
        <v>14</v>
      </c>
      <c r="N79" s="380" t="n">
        <v>15</v>
      </c>
      <c r="O79" s="380" t="n">
        <v>16</v>
      </c>
      <c r="P79" s="380" t="n">
        <v>17</v>
      </c>
      <c r="Q79" s="381" t="n">
        <v>18</v>
      </c>
      <c r="R79" s="380" t="n">
        <v>19</v>
      </c>
      <c r="S79" s="380" t="n">
        <v>20</v>
      </c>
      <c r="T79" s="380" t="n">
        <v>21</v>
      </c>
      <c r="U79" s="380" t="n">
        <v>22</v>
      </c>
    </row>
    <row r="80" customFormat="false" ht="13.5" hidden="false" customHeight="false" outlineLevel="1" collapsed="false">
      <c r="A80" s="224" t="s">
        <v>154</v>
      </c>
      <c r="B80" s="225" t="n">
        <v>2001</v>
      </c>
      <c r="C80" s="225" t="n">
        <v>2002</v>
      </c>
      <c r="D80" s="225" t="n">
        <v>2003</v>
      </c>
      <c r="E80" s="225" t="n">
        <v>2004</v>
      </c>
      <c r="F80" s="225" t="n">
        <v>2005</v>
      </c>
      <c r="G80" s="225" t="n">
        <v>2006</v>
      </c>
      <c r="H80" s="225" t="n">
        <v>2007</v>
      </c>
      <c r="I80" s="225" t="n">
        <v>2008</v>
      </c>
      <c r="J80" s="225" t="n">
        <v>2009</v>
      </c>
      <c r="K80" s="225" t="n">
        <v>2010</v>
      </c>
      <c r="L80" s="225" t="n">
        <v>2011</v>
      </c>
      <c r="M80" s="225" t="n">
        <v>2012</v>
      </c>
      <c r="N80" s="225" t="n">
        <v>2013</v>
      </c>
      <c r="O80" s="225" t="n">
        <v>2014</v>
      </c>
      <c r="P80" s="225" t="n">
        <v>2015</v>
      </c>
      <c r="Q80" s="225" t="n">
        <v>2016</v>
      </c>
      <c r="R80" s="225" t="n">
        <v>2017</v>
      </c>
      <c r="S80" s="225" t="n">
        <v>2018</v>
      </c>
      <c r="T80" s="225" t="n">
        <v>2019</v>
      </c>
      <c r="U80" s="225" t="n">
        <v>2020</v>
      </c>
    </row>
    <row r="81" customFormat="false" ht="12.75" hidden="false" customHeight="false" outlineLevel="1" collapsed="false">
      <c r="A81" s="330"/>
      <c r="B81" s="383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</row>
    <row r="82" customFormat="false" ht="12.75" hidden="false" customHeight="false" outlineLevel="1" collapsed="false">
      <c r="A82" s="384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</row>
    <row r="83" customFormat="false" ht="12.75" hidden="false" customHeight="false" outlineLevel="1" collapsed="false">
      <c r="A83" s="384" t="s">
        <v>262</v>
      </c>
      <c r="B83" s="383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</row>
    <row r="84" customFormat="false" ht="12.75" hidden="false" customHeight="false" outlineLevel="1" collapsed="false">
      <c r="A84" s="330"/>
      <c r="B84" s="383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</row>
    <row r="85" customFormat="false" ht="12.75" hidden="false" customHeight="false" outlineLevel="1" collapsed="false">
      <c r="A85" s="142" t="s">
        <v>264</v>
      </c>
      <c r="B85" s="353" t="n">
        <f aca="false">Depreciation!$B$28*Assumptions!$B$8</f>
        <v>84624.4193529228</v>
      </c>
      <c r="C85" s="353" t="n">
        <f aca="false">Depreciation!$B$28*Assumptions!$B$8</f>
        <v>84624.4193529228</v>
      </c>
      <c r="D85" s="353" t="n">
        <f aca="false">Depreciation!$B$28*Assumptions!$B$8</f>
        <v>84624.4193529228</v>
      </c>
      <c r="E85" s="353" t="n">
        <f aca="false">Depreciation!$B$28*Assumptions!$B$8</f>
        <v>84624.4193529228</v>
      </c>
      <c r="F85" s="353" t="n">
        <f aca="false">Depreciation!$B$28*Assumptions!$B$8</f>
        <v>84624.4193529228</v>
      </c>
      <c r="G85" s="353" t="n">
        <f aca="false">Depreciation!$B$28*Assumptions!$B$8</f>
        <v>84624.4193529228</v>
      </c>
      <c r="H85" s="353" t="n">
        <f aca="false">Depreciation!$B$28*Assumptions!$B$8</f>
        <v>84624.4193529228</v>
      </c>
      <c r="I85" s="353" t="n">
        <f aca="false">Depreciation!$B$28*Assumptions!$B$8</f>
        <v>84624.4193529228</v>
      </c>
      <c r="J85" s="353" t="n">
        <f aca="false">Depreciation!$B$28*Assumptions!$B$8</f>
        <v>84624.4193529228</v>
      </c>
      <c r="K85" s="353" t="n">
        <f aca="false">Depreciation!$B$28*Assumptions!$B$8</f>
        <v>84624.4193529228</v>
      </c>
      <c r="L85" s="353" t="n">
        <f aca="false">Depreciation!$B$28*Assumptions!$B$8</f>
        <v>84624.4193529228</v>
      </c>
      <c r="M85" s="353" t="n">
        <f aca="false">Depreciation!$B$28*Assumptions!$B$8</f>
        <v>84624.4193529228</v>
      </c>
      <c r="N85" s="353" t="n">
        <f aca="false">Depreciation!$B$28*Assumptions!$B$8</f>
        <v>84624.4193529228</v>
      </c>
      <c r="O85" s="353" t="n">
        <f aca="false">Depreciation!$B$28*Assumptions!$B$8</f>
        <v>84624.4193529228</v>
      </c>
      <c r="P85" s="353" t="n">
        <f aca="false">Depreciation!$B$28*Assumptions!$B$8</f>
        <v>84624.4193529228</v>
      </c>
      <c r="Q85" s="353" t="n">
        <f aca="false">Depreciation!$B$28*Assumptions!$B$8</f>
        <v>84624.4193529228</v>
      </c>
      <c r="R85" s="353" t="n">
        <f aca="false">Depreciation!$B$28*Assumptions!$B$8</f>
        <v>84624.4193529228</v>
      </c>
      <c r="S85" s="353" t="n">
        <f aca="false">Depreciation!$B$28*Assumptions!$B$8</f>
        <v>84624.4193529228</v>
      </c>
      <c r="T85" s="353" t="n">
        <f aca="false">Depreciation!$B$28*Assumptions!$B$8</f>
        <v>84624.4193529228</v>
      </c>
      <c r="U85" s="353" t="n">
        <f aca="false">Depreciation!$B$28*Assumptions!$B$8</f>
        <v>84624.4193529228</v>
      </c>
    </row>
    <row r="86" customFormat="false" ht="12.75" hidden="false" customHeight="false" outlineLevel="1" collapsed="false">
      <c r="A86" s="423" t="s">
        <v>265</v>
      </c>
      <c r="B86" s="424" t="n">
        <f aca="false">B49-B69</f>
        <v>-3025.36124964671</v>
      </c>
      <c r="C86" s="424" t="n">
        <f aca="false">C49-C69</f>
        <v>-5100.62931177886</v>
      </c>
      <c r="D86" s="424" t="n">
        <f aca="false">D49-D69</f>
        <v>-4377.9215782335</v>
      </c>
      <c r="E86" s="424" t="n">
        <f aca="false">E49-E69</f>
        <v>-7191.16376732991</v>
      </c>
      <c r="F86" s="424" t="n">
        <f aca="false">F49-F69</f>
        <v>-6431.02276921131</v>
      </c>
      <c r="G86" s="424" t="n">
        <f aca="false">G49-G69</f>
        <v>-5915.85164347083</v>
      </c>
      <c r="H86" s="424" t="n">
        <f aca="false">H49-H69</f>
        <v>-5522.63105606066</v>
      </c>
      <c r="I86" s="424" t="n">
        <f aca="false">I49-I69</f>
        <v>-4913.48931877525</v>
      </c>
      <c r="J86" s="424" t="n">
        <f aca="false">J49-J69</f>
        <v>-4567.71974418213</v>
      </c>
      <c r="K86" s="424" t="n">
        <f aca="false">K49-K69</f>
        <v>-4658.51221602486</v>
      </c>
      <c r="L86" s="424" t="n">
        <f aca="false">L49-L69</f>
        <v>-3592.39277945961</v>
      </c>
      <c r="M86" s="424" t="n">
        <f aca="false">M49-M69</f>
        <v>-3150.76688828164</v>
      </c>
      <c r="N86" s="424" t="n">
        <f aca="false">N49-N69</f>
        <v>-2771.45923515138</v>
      </c>
      <c r="O86" s="424" t="n">
        <f aca="false">O49-O69</f>
        <v>-2345.21971815393</v>
      </c>
      <c r="P86" s="424" t="n">
        <f aca="false">P49-P69</f>
        <v>-1758.55997692733</v>
      </c>
      <c r="Q86" s="424" t="n">
        <f aca="false">Q49-Q69</f>
        <v>632.225054575529</v>
      </c>
      <c r="R86" s="424" t="n">
        <f aca="false">R49-R69</f>
        <v>3008.99899051641</v>
      </c>
      <c r="S86" s="424" t="n">
        <f aca="false">S49-S69</f>
        <v>3798.94280395932</v>
      </c>
      <c r="T86" s="424" t="n">
        <f aca="false">T49-T69</f>
        <v>4677.39658294646</v>
      </c>
      <c r="U86" s="424" t="n">
        <f aca="false">U49-U69</f>
        <v>5662.38979880249</v>
      </c>
      <c r="Y86" s="424"/>
      <c r="Z86" s="424"/>
      <c r="AA86" s="424"/>
      <c r="AB86" s="424"/>
      <c r="AC86" s="424"/>
      <c r="AD86" s="424"/>
      <c r="AE86" s="424"/>
      <c r="AF86" s="424"/>
      <c r="AG86" s="424"/>
      <c r="AH86" s="424"/>
      <c r="AI86" s="424"/>
      <c r="AJ86" s="424"/>
      <c r="AK86" s="424"/>
      <c r="AL86" s="424"/>
      <c r="AM86" s="424"/>
      <c r="AN86" s="424"/>
      <c r="AO86" s="424"/>
      <c r="AP86" s="424"/>
      <c r="AQ86" s="424"/>
      <c r="AR86" s="424"/>
    </row>
    <row r="87" customFormat="false" ht="12.75" hidden="false" customHeight="false" outlineLevel="1" collapsed="false">
      <c r="A87" s="423" t="s">
        <v>266</v>
      </c>
      <c r="B87" s="425" t="n">
        <f aca="false">Debt!B70*Allocation!$F$9</f>
        <v>55591.3385165978</v>
      </c>
      <c r="C87" s="425" t="n">
        <f aca="false">Debt!C70*Allocation!$F$9</f>
        <v>55591.3385165978</v>
      </c>
      <c r="D87" s="425" t="n">
        <f aca="false">Debt!D70*Allocation!$F$9</f>
        <v>55591.3385165978</v>
      </c>
      <c r="E87" s="425" t="n">
        <f aca="false">Debt!E70*Allocation!$F$9</f>
        <v>55591.3385165978</v>
      </c>
      <c r="F87" s="425" t="n">
        <f aca="false">Debt!F70*Allocation!$F$9</f>
        <v>55591.3385165978</v>
      </c>
      <c r="G87" s="425" t="n">
        <f aca="false">Debt!G70*Allocation!$F$9</f>
        <v>55591.3385165978</v>
      </c>
      <c r="H87" s="425" t="n">
        <f aca="false">Debt!H70*Allocation!$F$9</f>
        <v>55591.3385165978</v>
      </c>
      <c r="I87" s="425" t="n">
        <f aca="false">Debt!I70*Allocation!$F$9</f>
        <v>55591.3385165978</v>
      </c>
      <c r="J87" s="425" t="n">
        <f aca="false">Debt!J70*Allocation!$F$9</f>
        <v>55591.3385165978</v>
      </c>
      <c r="K87" s="425" t="n">
        <f aca="false">Debt!K70*Allocation!$F$9</f>
        <v>55591.3385165978</v>
      </c>
      <c r="L87" s="425" t="n">
        <f aca="false">Debt!L70*Allocation!$F$9</f>
        <v>52754.4784933377</v>
      </c>
      <c r="M87" s="425" t="n">
        <f aca="false">Debt!M70*Allocation!$F$9</f>
        <v>49434.7585277834</v>
      </c>
      <c r="N87" s="425" t="n">
        <f aca="false">Debt!N70*Allocation!$F$9</f>
        <v>45618.8390274999</v>
      </c>
      <c r="O87" s="425" t="n">
        <f aca="false">Debt!O70*Allocation!$F$9</f>
        <v>41239.9177911494</v>
      </c>
      <c r="P87" s="425" t="n">
        <f aca="false">Debt!P70*Allocation!$F$9</f>
        <v>36257.439161368</v>
      </c>
      <c r="Q87" s="425" t="n">
        <f aca="false">Debt!Q70*Allocation!$F$9</f>
        <v>30588.1790928972</v>
      </c>
      <c r="R87" s="425" t="n">
        <f aca="false">Debt!R70*Allocation!$F$9</f>
        <v>24219.7786849671</v>
      </c>
      <c r="S87" s="425" t="n">
        <f aca="false">Debt!S70*Allocation!$F$9</f>
        <v>17059.95849026</v>
      </c>
      <c r="T87" s="425" t="n">
        <f aca="false">Debt!T70*Allocation!$F$9</f>
        <v>9023.27570721002</v>
      </c>
      <c r="U87" s="425" t="n">
        <f aca="false">Debt!U70*Allocation!$F$9</f>
        <v>0</v>
      </c>
    </row>
    <row r="88" customFormat="false" ht="12.75" hidden="false" customHeight="false" outlineLevel="1" collapsed="false">
      <c r="A88" s="330" t="s">
        <v>282</v>
      </c>
      <c r="B88" s="426" t="n">
        <f aca="false">SUM(B85:B87)</f>
        <v>137190.396619874</v>
      </c>
      <c r="C88" s="426" t="n">
        <f aca="false">SUM(C85:C87)</f>
        <v>135115.128557742</v>
      </c>
      <c r="D88" s="426" t="n">
        <f aca="false">SUM(D85:D87)</f>
        <v>135837.836291287</v>
      </c>
      <c r="E88" s="426" t="n">
        <f aca="false">SUM(E85:E87)</f>
        <v>133024.594102191</v>
      </c>
      <c r="F88" s="426" t="n">
        <f aca="false">SUM(F85:F87)</f>
        <v>133784.735100309</v>
      </c>
      <c r="G88" s="426" t="n">
        <f aca="false">SUM(G85:G87)</f>
        <v>134299.90622605</v>
      </c>
      <c r="H88" s="426" t="n">
        <f aca="false">SUM(H85:H87)</f>
        <v>134693.12681346</v>
      </c>
      <c r="I88" s="426" t="n">
        <f aca="false">SUM(I85:I87)</f>
        <v>135302.268550745</v>
      </c>
      <c r="J88" s="426" t="n">
        <f aca="false">SUM(J85:J87)</f>
        <v>135648.038125338</v>
      </c>
      <c r="K88" s="426" t="n">
        <f aca="false">SUM(K85:K87)</f>
        <v>135557.245653496</v>
      </c>
      <c r="L88" s="426" t="n">
        <f aca="false">SUM(L85:L87)</f>
        <v>133786.505066801</v>
      </c>
      <c r="M88" s="426" t="n">
        <f aca="false">SUM(M85:M87)</f>
        <v>130908.410992425</v>
      </c>
      <c r="N88" s="426" t="n">
        <f aca="false">SUM(N85:N87)</f>
        <v>127471.799145271</v>
      </c>
      <c r="O88" s="426" t="n">
        <f aca="false">SUM(O85:O87)</f>
        <v>123519.117425918</v>
      </c>
      <c r="P88" s="426" t="n">
        <f aca="false">SUM(P85:P87)</f>
        <v>119123.298537363</v>
      </c>
      <c r="Q88" s="426" t="n">
        <f aca="false">SUM(Q85:Q87)</f>
        <v>115844.823500396</v>
      </c>
      <c r="R88" s="426" t="n">
        <f aca="false">SUM(R85:R87)</f>
        <v>111853.197028406</v>
      </c>
      <c r="S88" s="426" t="n">
        <f aca="false">SUM(S85:S87)</f>
        <v>105483.320647142</v>
      </c>
      <c r="T88" s="426" t="n">
        <f aca="false">SUM(T85:T87)</f>
        <v>98325.0916430793</v>
      </c>
      <c r="U88" s="426" t="n">
        <f aca="false">SUM(U85:U87)</f>
        <v>90286.8091517253</v>
      </c>
    </row>
    <row r="89" customFormat="false" ht="12.75" hidden="false" customHeight="false" outlineLevel="1" collapsed="false">
      <c r="A89" s="423" t="s">
        <v>269</v>
      </c>
      <c r="B89" s="427" t="n">
        <f aca="false">Summary!$E$40</f>
        <v>0.0025</v>
      </c>
      <c r="C89" s="427" t="n">
        <f aca="false">Summary!$E$40</f>
        <v>0.0025</v>
      </c>
      <c r="D89" s="427" t="n">
        <f aca="false">Summary!$E$40</f>
        <v>0.0025</v>
      </c>
      <c r="E89" s="427" t="n">
        <f aca="false">Summary!$E$40</f>
        <v>0.0025</v>
      </c>
      <c r="F89" s="427" t="n">
        <f aca="false">Summary!$E$40</f>
        <v>0.0025</v>
      </c>
      <c r="G89" s="427" t="n">
        <f aca="false">Summary!$E$40</f>
        <v>0.0025</v>
      </c>
      <c r="H89" s="427" t="n">
        <f aca="false">Summary!$E$40</f>
        <v>0.0025</v>
      </c>
      <c r="I89" s="427" t="n">
        <f aca="false">Summary!$E$40</f>
        <v>0.0025</v>
      </c>
      <c r="J89" s="427" t="n">
        <f aca="false">Summary!$E$40</f>
        <v>0.0025</v>
      </c>
      <c r="K89" s="427" t="n">
        <f aca="false">Summary!$E$40</f>
        <v>0.0025</v>
      </c>
      <c r="L89" s="427" t="n">
        <f aca="false">Summary!$E$40</f>
        <v>0.0025</v>
      </c>
      <c r="M89" s="427" t="n">
        <f aca="false">Summary!$E$40</f>
        <v>0.0025</v>
      </c>
      <c r="N89" s="427" t="n">
        <f aca="false">Summary!$E$40</f>
        <v>0.0025</v>
      </c>
      <c r="O89" s="427" t="n">
        <f aca="false">Summary!$E$40</f>
        <v>0.0025</v>
      </c>
      <c r="P89" s="427" t="n">
        <f aca="false">Summary!$E$40</f>
        <v>0.0025</v>
      </c>
      <c r="Q89" s="427" t="n">
        <f aca="false">Summary!$E$40</f>
        <v>0.0025</v>
      </c>
      <c r="R89" s="427" t="n">
        <f aca="false">Summary!$E$40</f>
        <v>0.0025</v>
      </c>
      <c r="S89" s="427" t="n">
        <f aca="false">Summary!$E$40</f>
        <v>0.0025</v>
      </c>
      <c r="T89" s="427" t="n">
        <f aca="false">Summary!$E$40</f>
        <v>0.0025</v>
      </c>
      <c r="U89" s="427" t="n">
        <f aca="false">Summary!$E$40</f>
        <v>0.0025</v>
      </c>
    </row>
    <row r="90" customFormat="false" ht="12.75" hidden="false" customHeight="false" outlineLevel="1" collapsed="false">
      <c r="A90" s="330" t="s">
        <v>270</v>
      </c>
      <c r="B90" s="428" t="n">
        <v>340.870618725726</v>
      </c>
      <c r="C90" s="428" t="n">
        <v>335.712536831744</v>
      </c>
      <c r="D90" s="428" t="n">
        <v>337.517243949184</v>
      </c>
      <c r="E90" s="428" t="n">
        <v>330.543993494631</v>
      </c>
      <c r="F90" s="428" t="n">
        <v>332.358177365041</v>
      </c>
      <c r="G90" s="428" t="n">
        <v>333.641961603388</v>
      </c>
      <c r="H90" s="428" t="n">
        <v>334.638963272363</v>
      </c>
      <c r="I90" s="428" t="n">
        <v>336.164613719432</v>
      </c>
      <c r="J90" s="428" t="n">
        <v>337.017845866395</v>
      </c>
      <c r="K90" s="428" t="n">
        <v>336.795028669223</v>
      </c>
      <c r="L90" s="428" t="n">
        <v>332.385932435109</v>
      </c>
      <c r="M90" s="428" t="n">
        <v>325.177051929262</v>
      </c>
      <c r="N90" s="428" t="n">
        <v>316.589637262663</v>
      </c>
      <c r="O90" s="428" t="n">
        <v>306.712763414797</v>
      </c>
      <c r="P90" s="428" t="n">
        <v>295.728567498209</v>
      </c>
      <c r="Q90" s="428" t="n">
        <v>287.516992876736</v>
      </c>
      <c r="R90" s="428" t="n">
        <v>277.53123407313</v>
      </c>
      <c r="S90" s="428" t="n">
        <v>261.606216832192</v>
      </c>
      <c r="T90" s="428" t="n">
        <v>243.701800797664</v>
      </c>
      <c r="U90" s="428" t="n">
        <v>223.61402710663</v>
      </c>
      <c r="Y90" s="428" t="n">
        <f aca="false">Y88*Y89</f>
        <v>0</v>
      </c>
      <c r="Z90" s="428" t="n">
        <f aca="false">Z88*Z89</f>
        <v>0</v>
      </c>
      <c r="AA90" s="428" t="n">
        <f aca="false">AA88*AA89</f>
        <v>0</v>
      </c>
      <c r="AB90" s="428" t="n">
        <f aca="false">AB88*AB89</f>
        <v>0</v>
      </c>
      <c r="AC90" s="428" t="n">
        <f aca="false">AC88*AC89</f>
        <v>0</v>
      </c>
      <c r="AD90" s="428" t="n">
        <f aca="false">AD88*AD89</f>
        <v>0</v>
      </c>
      <c r="AE90" s="428" t="n">
        <f aca="false">AE88*AE89</f>
        <v>0</v>
      </c>
      <c r="AF90" s="428" t="n">
        <f aca="false">AF88*AF89</f>
        <v>0</v>
      </c>
      <c r="AG90" s="428" t="n">
        <f aca="false">AG88*AG89</f>
        <v>0</v>
      </c>
      <c r="AH90" s="428" t="n">
        <f aca="false">AH88*AH89</f>
        <v>0</v>
      </c>
      <c r="AI90" s="428" t="n">
        <f aca="false">AI88*AI89</f>
        <v>0</v>
      </c>
      <c r="AJ90" s="428" t="n">
        <f aca="false">AJ88*AJ89</f>
        <v>0</v>
      </c>
      <c r="AK90" s="428" t="n">
        <f aca="false">AK88*AK89</f>
        <v>0</v>
      </c>
      <c r="AL90" s="428" t="n">
        <f aca="false">AL88*AL89</f>
        <v>0</v>
      </c>
      <c r="AM90" s="428" t="n">
        <f aca="false">AM88*AM89</f>
        <v>0</v>
      </c>
      <c r="AN90" s="428" t="n">
        <f aca="false">AN88*AN89</f>
        <v>0</v>
      </c>
      <c r="AO90" s="428" t="n">
        <f aca="false">AO88*AO89</f>
        <v>0</v>
      </c>
      <c r="AP90" s="428" t="n">
        <f aca="false">AP88*AP89</f>
        <v>0</v>
      </c>
      <c r="AQ90" s="428" t="n">
        <f aca="false">AQ88*AQ89</f>
        <v>0</v>
      </c>
      <c r="AR90" s="428" t="n">
        <f aca="false">AR88*AR89</f>
        <v>0</v>
      </c>
    </row>
    <row r="91" customFormat="false" ht="12.75" hidden="false" customHeight="false" outlineLevel="1" collapsed="false">
      <c r="A91" s="423"/>
      <c r="B91" s="429"/>
      <c r="C91" s="429"/>
      <c r="D91" s="429"/>
      <c r="E91" s="429"/>
      <c r="F91" s="429"/>
      <c r="G91" s="429"/>
      <c r="H91" s="429"/>
      <c r="I91" s="429"/>
      <c r="J91" s="429"/>
      <c r="K91" s="429"/>
      <c r="L91" s="429"/>
      <c r="M91" s="429"/>
      <c r="N91" s="429"/>
      <c r="O91" s="429"/>
      <c r="P91" s="429"/>
      <c r="Q91" s="429"/>
      <c r="R91" s="429"/>
      <c r="S91" s="429"/>
      <c r="T91" s="429"/>
      <c r="U91" s="429"/>
    </row>
    <row r="92" customFormat="false" ht="12.75" hidden="false" customHeight="false" outlineLevel="1" collapsed="false">
      <c r="A92" s="330"/>
      <c r="B92" s="383"/>
      <c r="C92" s="226"/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</row>
    <row r="93" customFormat="false" ht="12.75" hidden="false" customHeight="false" outlineLevel="1" collapsed="false">
      <c r="A93" s="356" t="s">
        <v>243</v>
      </c>
      <c r="B93" s="26" t="n">
        <f aca="false">B44</f>
        <v>1535.81517273677</v>
      </c>
      <c r="C93" s="26" t="n">
        <f aca="false">C44</f>
        <v>1721.00856658179</v>
      </c>
      <c r="D93" s="26" t="n">
        <f aca="false">D44</f>
        <v>1939.08142187564</v>
      </c>
      <c r="E93" s="26" t="n">
        <f aca="false">E44</f>
        <v>10179.1791133445</v>
      </c>
      <c r="F93" s="26" t="n">
        <f aca="false">F44</f>
        <v>11518.750198539</v>
      </c>
      <c r="G93" s="26" t="n">
        <f aca="false">G44</f>
        <v>11915.4585654241</v>
      </c>
      <c r="H93" s="26" t="n">
        <f aca="false">H44</f>
        <v>12288.5086681103</v>
      </c>
      <c r="I93" s="26" t="n">
        <f aca="false">I44</f>
        <v>12710.2541912816</v>
      </c>
      <c r="J93" s="26" t="n">
        <f aca="false">J44</f>
        <v>13254.2864888686</v>
      </c>
      <c r="K93" s="26" t="n">
        <f aca="false">K44</f>
        <v>13192.6070351179</v>
      </c>
      <c r="L93" s="26" t="n">
        <f aca="false">L44</f>
        <v>14085.1122839301</v>
      </c>
      <c r="M93" s="26" t="n">
        <f aca="false">M44</f>
        <v>15038.3266816539</v>
      </c>
      <c r="N93" s="26" t="n">
        <f aca="false">N44</f>
        <v>16001.4070786056</v>
      </c>
      <c r="O93" s="26" t="n">
        <f aca="false">O44</f>
        <v>16877.4251821723</v>
      </c>
      <c r="P93" s="26" t="n">
        <f aca="false">P44</f>
        <v>17816.4675997071</v>
      </c>
      <c r="Q93" s="26" t="n">
        <f aca="false">Q44</f>
        <v>18684.466672333</v>
      </c>
      <c r="R93" s="26" t="n">
        <f aca="false">R44</f>
        <v>19639.755564876</v>
      </c>
      <c r="S93" s="26" t="n">
        <f aca="false">S44</f>
        <v>20659.8301034344</v>
      </c>
      <c r="T93" s="26" t="n">
        <f aca="false">T44</f>
        <v>21759.1370571932</v>
      </c>
      <c r="U93" s="26" t="n">
        <f aca="false">U44</f>
        <v>22944.7442622455</v>
      </c>
      <c r="W93" s="422" t="n">
        <f aca="false">SUM(B93:U93)</f>
        <v>273761.621908031</v>
      </c>
    </row>
    <row r="94" customFormat="false" ht="12.75" hidden="false" customHeight="false" outlineLevel="1" collapsed="false">
      <c r="A94" s="356" t="s">
        <v>244</v>
      </c>
      <c r="B94" s="26" t="n">
        <f aca="false">B38</f>
        <v>5325.64833993181</v>
      </c>
      <c r="C94" s="26" t="n">
        <f aca="false">C38</f>
        <v>5325.64833993181</v>
      </c>
      <c r="D94" s="26" t="n">
        <f aca="false">D38</f>
        <v>5325.64833993181</v>
      </c>
      <c r="E94" s="26" t="n">
        <f aca="false">E38</f>
        <v>5325.64833993181</v>
      </c>
      <c r="F94" s="26" t="n">
        <f aca="false">F38</f>
        <v>5325.64833993181</v>
      </c>
      <c r="G94" s="26" t="n">
        <f aca="false">G38</f>
        <v>5325.64833993181</v>
      </c>
      <c r="H94" s="26" t="n">
        <f aca="false">H38</f>
        <v>5325.64833993181</v>
      </c>
      <c r="I94" s="26" t="n">
        <f aca="false">I38</f>
        <v>5325.64833993181</v>
      </c>
      <c r="J94" s="26" t="n">
        <f aca="false">J38</f>
        <v>5325.64833993181</v>
      </c>
      <c r="K94" s="26" t="n">
        <f aca="false">K38</f>
        <v>5325.64833993181</v>
      </c>
      <c r="L94" s="26" t="n">
        <f aca="false">L38</f>
        <v>5325.64833993181</v>
      </c>
      <c r="M94" s="26" t="n">
        <f aca="false">M38</f>
        <v>5325.64833993181</v>
      </c>
      <c r="N94" s="26" t="n">
        <f aca="false">N38</f>
        <v>5325.64833993181</v>
      </c>
      <c r="O94" s="26" t="n">
        <f aca="false">O38</f>
        <v>5325.64833993181</v>
      </c>
      <c r="P94" s="26" t="n">
        <f aca="false">P38</f>
        <v>5325.64833993181</v>
      </c>
      <c r="Q94" s="26" t="n">
        <f aca="false">Q38</f>
        <v>5325.64833993181</v>
      </c>
      <c r="R94" s="26" t="n">
        <f aca="false">R38</f>
        <v>5325.64833993181</v>
      </c>
      <c r="S94" s="26" t="n">
        <f aca="false">S38</f>
        <v>5325.64833993181</v>
      </c>
      <c r="T94" s="26" t="n">
        <f aca="false">T38</f>
        <v>5325.64833993181</v>
      </c>
      <c r="U94" s="26" t="n">
        <f aca="false">U38</f>
        <v>5325.64833993181</v>
      </c>
      <c r="W94" s="422" t="n">
        <f aca="false">SUM(B94:U94)</f>
        <v>106512.966798636</v>
      </c>
    </row>
    <row r="95" customFormat="false" ht="15" hidden="false" customHeight="false" outlineLevel="1" collapsed="false">
      <c r="A95" s="356" t="s">
        <v>271</v>
      </c>
      <c r="B95" s="277" t="n">
        <f aca="false">-Depreciation!C81-Depreciation!C112*Allocation!$F$9</f>
        <v>-8876.08056655301</v>
      </c>
      <c r="C95" s="277" t="n">
        <f aca="false">-Depreciation!D81-Depreciation!D112*Allocation!$F$9</f>
        <v>-16864.5530764507</v>
      </c>
      <c r="D95" s="277" t="n">
        <f aca="false">-Depreciation!E81-Depreciation!E112*Allocation!$F$9</f>
        <v>-15178.0977688057</v>
      </c>
      <c r="E95" s="277" t="n">
        <f aca="false">-Depreciation!F81-Depreciation!F112*Allocation!$F$9</f>
        <v>-13669.1640724916</v>
      </c>
      <c r="F95" s="277" t="n">
        <f aca="false">-Depreciation!G81-Depreciation!G112*Allocation!$F$9</f>
        <v>-12302.2476652425</v>
      </c>
      <c r="G95" s="277" t="n">
        <f aca="false">-Depreciation!H81-Depreciation!H112*Allocation!$F$9</f>
        <v>-11059.5963859251</v>
      </c>
      <c r="H95" s="277" t="n">
        <f aca="false">-Depreciation!I81-Depreciation!I112*Allocation!$F$9</f>
        <v>-10473.7750685326</v>
      </c>
      <c r="I95" s="277" t="n">
        <f aca="false">-Depreciation!J81-Depreciation!J112*Allocation!$F$9</f>
        <v>-10491.5272296657</v>
      </c>
      <c r="J95" s="277" t="n">
        <f aca="false">-Depreciation!K81-Depreciation!K112*Allocation!$F$9</f>
        <v>-10473.7750685326</v>
      </c>
      <c r="K95" s="277" t="n">
        <f aca="false">-Depreciation!L81-Depreciation!L112*Allocation!$F$9</f>
        <v>-10491.5272296657</v>
      </c>
      <c r="L95" s="277" t="n">
        <f aca="false">-Depreciation!M81-Depreciation!M112*Allocation!$F$9</f>
        <v>-10473.7750685326</v>
      </c>
      <c r="M95" s="277" t="n">
        <f aca="false">-Depreciation!N81-Depreciation!N112*Allocation!$F$9</f>
        <v>-10491.5272296657</v>
      </c>
      <c r="N95" s="277" t="n">
        <f aca="false">-Depreciation!O81-Depreciation!O112*Allocation!$F$9</f>
        <v>-10473.7750685326</v>
      </c>
      <c r="O95" s="277" t="n">
        <f aca="false">-Depreciation!P81-Depreciation!P112*Allocation!$F$9</f>
        <v>-10491.5272296657</v>
      </c>
      <c r="P95" s="277" t="n">
        <f aca="false">-Depreciation!Q81-Depreciation!Q112*Allocation!$F$9</f>
        <v>-10473.7750685326</v>
      </c>
      <c r="Q95" s="277" t="n">
        <f aca="false">-Depreciation!R81-Depreciation!R112*Allocation!$F$9</f>
        <v>-5236.88753426628</v>
      </c>
      <c r="R95" s="277" t="n">
        <f aca="false">-Depreciation!S81-Depreciation!S112*Allocation!$F$9</f>
        <v>-0</v>
      </c>
      <c r="S95" s="277" t="n">
        <f aca="false">-Depreciation!T81-Depreciation!T112*Allocation!$F$9</f>
        <v>-0</v>
      </c>
      <c r="T95" s="277" t="n">
        <f aca="false">-Depreciation!U81-Depreciation!U112*Allocation!$F$9</f>
        <v>-0</v>
      </c>
      <c r="U95" s="277" t="n">
        <f aca="false">-Depreciation!V81-Depreciation!V112*Allocation!$F$9</f>
        <v>-0</v>
      </c>
      <c r="W95" s="430" t="n">
        <f aca="false">SUM(B95:U95)</f>
        <v>-177521.61133106</v>
      </c>
    </row>
    <row r="96" customFormat="false" ht="12.75" hidden="false" customHeight="false" outlineLevel="1" collapsed="false">
      <c r="A96" s="390" t="s">
        <v>272</v>
      </c>
      <c r="B96" s="26" t="n">
        <f aca="false">SUM(B93:B95)</f>
        <v>-2014.61705388444</v>
      </c>
      <c r="C96" s="26" t="n">
        <f aca="false">SUM(C93:C95)</f>
        <v>-9817.89616993713</v>
      </c>
      <c r="D96" s="26" t="n">
        <f aca="false">SUM(D93:D95)</f>
        <v>-7913.36800699821</v>
      </c>
      <c r="E96" s="26" t="n">
        <f aca="false">SUM(E93:E95)</f>
        <v>1835.66338078464</v>
      </c>
      <c r="F96" s="26" t="n">
        <f aca="false">SUM(F93:F95)</f>
        <v>4542.15087322838</v>
      </c>
      <c r="G96" s="26" t="n">
        <f aca="false">SUM(G93:G95)</f>
        <v>6181.51051943083</v>
      </c>
      <c r="H96" s="26" t="n">
        <f aca="false">SUM(H93:H95)</f>
        <v>7140.38193950952</v>
      </c>
      <c r="I96" s="26" t="n">
        <f aca="false">SUM(I93:I95)</f>
        <v>7544.37530154777</v>
      </c>
      <c r="J96" s="26" t="n">
        <f aca="false">SUM(J93:J95)</f>
        <v>8106.15976026788</v>
      </c>
      <c r="K96" s="26" t="n">
        <f aca="false">SUM(K93:K95)</f>
        <v>8026.72814538402</v>
      </c>
      <c r="L96" s="26" t="n">
        <f aca="false">SUM(L93:L95)</f>
        <v>8936.98555532936</v>
      </c>
      <c r="M96" s="26" t="n">
        <f aca="false">SUM(M93:M95)</f>
        <v>9872.44779192005</v>
      </c>
      <c r="N96" s="26" t="n">
        <f aca="false">SUM(N93:N95)</f>
        <v>10853.2803500049</v>
      </c>
      <c r="O96" s="26" t="n">
        <f aca="false">SUM(O93:O95)</f>
        <v>11711.5462924385</v>
      </c>
      <c r="P96" s="26" t="n">
        <f aca="false">SUM(P93:P95)</f>
        <v>12668.3408711063</v>
      </c>
      <c r="Q96" s="26" t="n">
        <f aca="false">SUM(Q93:Q95)</f>
        <v>18773.2274779986</v>
      </c>
      <c r="R96" s="26" t="n">
        <f aca="false">SUM(R93:R95)</f>
        <v>24965.4039048078</v>
      </c>
      <c r="S96" s="26" t="n">
        <f aca="false">SUM(S93:S95)</f>
        <v>25985.4784433662</v>
      </c>
      <c r="T96" s="26" t="n">
        <f aca="false">SUM(T93:T95)</f>
        <v>27084.785397125</v>
      </c>
      <c r="U96" s="26" t="n">
        <f aca="false">SUM(U93:U95)</f>
        <v>28270.3926021773</v>
      </c>
      <c r="W96" s="422" t="n">
        <f aca="false">SUM(B96:U96)</f>
        <v>202752.977375607</v>
      </c>
    </row>
    <row r="97" customFormat="false" ht="12.75" hidden="false" customHeight="false" outlineLevel="1" collapsed="false">
      <c r="A97" s="35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1" collapsed="false">
      <c r="A98" s="356" t="s">
        <v>109</v>
      </c>
      <c r="B98" s="431" t="n">
        <f aca="false">Summary!$E$37</f>
        <v>0.05</v>
      </c>
      <c r="C98" s="431" t="n">
        <f aca="false">Summary!$E$37</f>
        <v>0.05</v>
      </c>
      <c r="D98" s="431" t="n">
        <f aca="false">Summary!$E$37</f>
        <v>0.05</v>
      </c>
      <c r="E98" s="431" t="n">
        <f aca="false">Summary!$E$37</f>
        <v>0.05</v>
      </c>
      <c r="F98" s="431" t="n">
        <f aca="false">Summary!$E$37</f>
        <v>0.05</v>
      </c>
      <c r="G98" s="431" t="n">
        <f aca="false">Summary!$E$37</f>
        <v>0.05</v>
      </c>
      <c r="H98" s="431" t="n">
        <f aca="false">Summary!$E$37</f>
        <v>0.05</v>
      </c>
      <c r="I98" s="431" t="n">
        <f aca="false">Summary!$E$37</f>
        <v>0.05</v>
      </c>
      <c r="J98" s="431" t="n">
        <f aca="false">Summary!$E$37</f>
        <v>0.05</v>
      </c>
      <c r="K98" s="431" t="n">
        <f aca="false">Summary!$E$37</f>
        <v>0.05</v>
      </c>
      <c r="L98" s="431" t="n">
        <f aca="false">Summary!$E$37</f>
        <v>0.05</v>
      </c>
      <c r="M98" s="431" t="n">
        <f aca="false">Summary!$E$37</f>
        <v>0.05</v>
      </c>
      <c r="N98" s="431" t="n">
        <f aca="false">Summary!$E$37</f>
        <v>0.05</v>
      </c>
      <c r="O98" s="431" t="n">
        <f aca="false">Summary!$E$37</f>
        <v>0.05</v>
      </c>
      <c r="P98" s="431" t="n">
        <f aca="false">Summary!$E$37</f>
        <v>0.05</v>
      </c>
      <c r="Q98" s="431" t="n">
        <f aca="false">Summary!$E$37</f>
        <v>0.05</v>
      </c>
      <c r="R98" s="431" t="n">
        <f aca="false">Summary!$E$37</f>
        <v>0.05</v>
      </c>
      <c r="S98" s="431" t="n">
        <f aca="false">Summary!$E$37</f>
        <v>0.05</v>
      </c>
      <c r="T98" s="431" t="n">
        <f aca="false">Summary!$E$37</f>
        <v>0.05</v>
      </c>
      <c r="U98" s="431" t="n">
        <f aca="false">Summary!$E$37</f>
        <v>0.05</v>
      </c>
    </row>
    <row r="99" customFormat="false" ht="12.75" hidden="false" customHeight="false" outlineLevel="1" collapsed="false">
      <c r="A99" s="356" t="s">
        <v>273</v>
      </c>
      <c r="B99" s="26" t="n">
        <f aca="false">B96*B98</f>
        <v>-100.730852694222</v>
      </c>
      <c r="C99" s="26" t="n">
        <f aca="false">C96*C98</f>
        <v>-490.894808496856</v>
      </c>
      <c r="D99" s="26" t="n">
        <f aca="false">D96*D98</f>
        <v>-395.66840034991</v>
      </c>
      <c r="E99" s="26" t="n">
        <f aca="false">E96*E98</f>
        <v>91.783169039232</v>
      </c>
      <c r="F99" s="26" t="n">
        <f aca="false">F96*F98</f>
        <v>227.107543661419</v>
      </c>
      <c r="G99" s="26" t="n">
        <f aca="false">G96*G98</f>
        <v>309.075525971541</v>
      </c>
      <c r="H99" s="26" t="n">
        <f aca="false">H96*H98</f>
        <v>357.019096975476</v>
      </c>
      <c r="I99" s="26" t="n">
        <f aca="false">I96*I98</f>
        <v>377.218765077389</v>
      </c>
      <c r="J99" s="26" t="n">
        <f aca="false">J96*J98</f>
        <v>405.307988013394</v>
      </c>
      <c r="K99" s="26" t="n">
        <f aca="false">K96*K98</f>
        <v>401.336407269201</v>
      </c>
      <c r="L99" s="26" t="n">
        <f aca="false">L96*L98</f>
        <v>446.849277766468</v>
      </c>
      <c r="M99" s="26" t="n">
        <f aca="false">M96*M98</f>
        <v>493.622389596002</v>
      </c>
      <c r="N99" s="26" t="n">
        <f aca="false">N96*N98</f>
        <v>542.664017500244</v>
      </c>
      <c r="O99" s="26" t="n">
        <f aca="false">O96*O98</f>
        <v>585.577314621923</v>
      </c>
      <c r="P99" s="26" t="n">
        <f aca="false">P96*P98</f>
        <v>633.417043555315</v>
      </c>
      <c r="Q99" s="26" t="n">
        <f aca="false">Q96*Q98</f>
        <v>938.661373899928</v>
      </c>
      <c r="R99" s="26" t="n">
        <f aca="false">R96*R98</f>
        <v>1248.27019524039</v>
      </c>
      <c r="S99" s="26" t="n">
        <f aca="false">S96*S98</f>
        <v>1299.27392216831</v>
      </c>
      <c r="T99" s="26" t="n">
        <f aca="false">T96*T98</f>
        <v>1354.23926985625</v>
      </c>
      <c r="U99" s="26" t="n">
        <f aca="false">U96*U98</f>
        <v>1413.51963010887</v>
      </c>
    </row>
    <row r="100" customFormat="false" ht="12.75" hidden="false" customHeight="false" outlineLevel="1" collapsed="false">
      <c r="A100" s="35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2.75" hidden="false" customHeight="false" outlineLevel="1" collapsed="false">
      <c r="A101" s="356" t="s">
        <v>274</v>
      </c>
      <c r="B101" s="26" t="n">
        <v>0</v>
      </c>
      <c r="C101" s="26" t="n">
        <f aca="false">B105</f>
        <v>100.730852694222</v>
      </c>
      <c r="D101" s="26" t="n">
        <f aca="false">C105</f>
        <v>591.625661191078</v>
      </c>
      <c r="E101" s="26" t="n">
        <f aca="false">D105</f>
        <v>987.294061540989</v>
      </c>
      <c r="F101" s="26" t="n">
        <f aca="false">E105</f>
        <v>895.510892501757</v>
      </c>
      <c r="G101" s="26" t="n">
        <f aca="false">F105</f>
        <v>668.403348840338</v>
      </c>
      <c r="H101" s="26" t="n">
        <f aca="false">G105</f>
        <v>359.327822868796</v>
      </c>
      <c r="I101" s="26" t="n">
        <f aca="false">H105</f>
        <v>2.30872589332023</v>
      </c>
      <c r="J101" s="26" t="n">
        <f aca="false">I105</f>
        <v>0</v>
      </c>
      <c r="K101" s="26" t="n">
        <f aca="false">J105</f>
        <v>0</v>
      </c>
      <c r="L101" s="26" t="n">
        <f aca="false">K105</f>
        <v>0</v>
      </c>
      <c r="M101" s="26" t="n">
        <f aca="false">L105</f>
        <v>0</v>
      </c>
      <c r="N101" s="26" t="n">
        <f aca="false">M105</f>
        <v>0</v>
      </c>
      <c r="O101" s="26" t="n">
        <f aca="false">N105</f>
        <v>0</v>
      </c>
      <c r="P101" s="26" t="n">
        <f aca="false">O105</f>
        <v>0</v>
      </c>
      <c r="Q101" s="26" t="n">
        <f aca="false">P105</f>
        <v>0</v>
      </c>
      <c r="R101" s="26" t="n">
        <v>0</v>
      </c>
      <c r="S101" s="26" t="n">
        <f aca="false">R105</f>
        <v>0</v>
      </c>
      <c r="T101" s="26" t="n">
        <f aca="false">S105</f>
        <v>0</v>
      </c>
      <c r="U101" s="26" t="n">
        <f aca="false">T105</f>
        <v>0</v>
      </c>
    </row>
    <row r="102" customFormat="false" ht="12.75" hidden="false" customHeight="false" outlineLevel="1" collapsed="false">
      <c r="A102" s="356" t="s">
        <v>275</v>
      </c>
      <c r="B102" s="26" t="n">
        <f aca="false">IF(B77&gt;2020,0,IF(B99&lt;0,-B99,0))</f>
        <v>100.730852694222</v>
      </c>
      <c r="C102" s="26" t="n">
        <f aca="false">IF(C77&gt;2020,0,IF(C99&lt;0,-C99,0))</f>
        <v>490.894808496856</v>
      </c>
      <c r="D102" s="26" t="n">
        <f aca="false">IF(D77&gt;2020,0,IF(D99&lt;0,-D99,0))</f>
        <v>395.66840034991</v>
      </c>
      <c r="E102" s="26" t="n">
        <f aca="false">IF(E77&gt;2020,0,IF(E99&lt;0,-E99,0))</f>
        <v>0</v>
      </c>
      <c r="F102" s="26" t="n">
        <f aca="false">IF(F77&gt;2020,0,IF(F99&lt;0,-F99,0))</f>
        <v>0</v>
      </c>
      <c r="G102" s="26" t="n">
        <f aca="false">IF(G77&gt;2020,0,IF(G99&lt;0,-G99,0))</f>
        <v>0</v>
      </c>
      <c r="H102" s="26" t="n">
        <f aca="false">IF(H77&gt;2020,0,IF(H99&lt;0,-H99,0))</f>
        <v>0</v>
      </c>
      <c r="I102" s="26" t="n">
        <f aca="false">IF(I77&gt;2020,0,IF(I99&lt;0,-I99,0))</f>
        <v>0</v>
      </c>
      <c r="J102" s="26" t="n">
        <f aca="false">IF(J77&gt;2020,0,IF(J99&lt;0,-J99,0))</f>
        <v>0</v>
      </c>
      <c r="K102" s="26" t="n">
        <f aca="false">IF(K77&gt;2020,0,IF(K99&lt;0,-K99,0))</f>
        <v>0</v>
      </c>
      <c r="L102" s="26" t="n">
        <f aca="false">IF(L77&gt;2020,0,IF(L99&lt;0,-L99,0))</f>
        <v>0</v>
      </c>
      <c r="M102" s="26" t="n">
        <f aca="false">IF(M77&gt;2020,0,IF(M99&lt;0,-M99,0))</f>
        <v>0</v>
      </c>
      <c r="N102" s="26" t="n">
        <f aca="false">IF(N77&gt;2020,0,IF(N99&lt;0,-N99,0))</f>
        <v>0</v>
      </c>
      <c r="O102" s="26" t="n">
        <f aca="false">IF(O77&gt;2020,0,IF(O99&lt;0,-O99,0))</f>
        <v>0</v>
      </c>
      <c r="P102" s="26" t="n">
        <f aca="false">IF(P77&gt;2020,0,IF(P99&lt;0,-P99,0))</f>
        <v>0</v>
      </c>
      <c r="Q102" s="26" t="n">
        <f aca="false">IF(Q77&gt;2020,0,IF(Q99&lt;0,-Q99,0))</f>
        <v>0</v>
      </c>
      <c r="R102" s="26" t="n">
        <f aca="false">IF(R77&gt;2020,0,IF(R99&lt;0,-R99,0))</f>
        <v>0</v>
      </c>
      <c r="S102" s="26" t="n">
        <f aca="false">IF(S77&gt;2020,0,IF(S99&lt;0,-S99,0))</f>
        <v>0</v>
      </c>
      <c r="T102" s="26" t="n">
        <f aca="false">IF(T77&gt;2020,0,IF(T99&lt;0,-T99,0))</f>
        <v>0</v>
      </c>
      <c r="U102" s="26" t="n">
        <f aca="false">IF(U77&gt;2020,0,IF(U99&lt;0,-U99,0))</f>
        <v>0</v>
      </c>
    </row>
    <row r="103" customFormat="false" ht="12.75" hidden="false" customHeight="false" outlineLevel="1" collapsed="false">
      <c r="A103" s="356" t="s">
        <v>276</v>
      </c>
      <c r="B103" s="432" t="n">
        <v>0</v>
      </c>
      <c r="C103" s="432" t="n">
        <v>0</v>
      </c>
      <c r="D103" s="432" t="n">
        <v>0</v>
      </c>
      <c r="E103" s="432" t="n">
        <v>0</v>
      </c>
      <c r="F103" s="432" t="n">
        <v>0</v>
      </c>
      <c r="G103" s="432" t="n">
        <v>0</v>
      </c>
      <c r="H103" s="432" t="n">
        <v>0</v>
      </c>
      <c r="I103" s="432" t="n">
        <v>0</v>
      </c>
      <c r="J103" s="432" t="n">
        <v>0</v>
      </c>
      <c r="K103" s="432" t="n">
        <v>0</v>
      </c>
      <c r="L103" s="432" t="n">
        <v>0</v>
      </c>
      <c r="M103" s="432" t="n">
        <v>0</v>
      </c>
      <c r="N103" s="432" t="n">
        <v>0</v>
      </c>
      <c r="O103" s="432" t="n">
        <v>0</v>
      </c>
      <c r="P103" s="432" t="n">
        <v>0</v>
      </c>
      <c r="Q103" s="432" t="n">
        <v>0</v>
      </c>
      <c r="R103" s="432" t="n">
        <v>0</v>
      </c>
      <c r="S103" s="432" t="n">
        <v>0</v>
      </c>
      <c r="T103" s="26" t="n">
        <f aca="false">IF(L102&gt;(SUM(M104:S104)+SUM(L103:S103))*-1,L102-(SUM(L104:S104)+SUM(L103:S103))*-1,0)</f>
        <v>0</v>
      </c>
      <c r="U103" s="26" t="n">
        <f aca="false">IF(M102&gt;(SUM(N104:T104)+SUM(M103:T103))*-1,M102-(SUM(M104:T104)+SUM(M103:T103))*-1,0)</f>
        <v>0</v>
      </c>
    </row>
    <row r="104" customFormat="false" ht="12.75" hidden="false" customHeight="false" outlineLevel="1" collapsed="false">
      <c r="A104" s="46" t="s">
        <v>251</v>
      </c>
      <c r="B104" s="277" t="n">
        <f aca="false">IF(B99&lt;0,0,IF(B101&gt;B99,-B99,-B101))</f>
        <v>0</v>
      </c>
      <c r="C104" s="277" t="n">
        <f aca="false">IF(C99&lt;0,0,IF(C101&gt;C99,-C99,-C101))</f>
        <v>0</v>
      </c>
      <c r="D104" s="277" t="n">
        <f aca="false">IF(D99&lt;0,0,IF(D101&gt;D99,-D99,-D101))</f>
        <v>0</v>
      </c>
      <c r="E104" s="277" t="n">
        <f aca="false">IF(E99&lt;0,0,IF(E101&gt;E99,-E99,-E101))</f>
        <v>-91.783169039232</v>
      </c>
      <c r="F104" s="277" t="n">
        <f aca="false">IF(F99&lt;0,0,IF(F101&gt;F99,-F99,-F101))</f>
        <v>-227.107543661419</v>
      </c>
      <c r="G104" s="277" t="n">
        <f aca="false">IF(G99&lt;0,0,IF(G101&gt;G99,-G99,-G101))</f>
        <v>-309.075525971541</v>
      </c>
      <c r="H104" s="277" t="n">
        <f aca="false">IF(H99&lt;0,0,IF(H101&gt;H99,-H99,-H101))</f>
        <v>-357.019096975476</v>
      </c>
      <c r="I104" s="277" t="n">
        <f aca="false">IF(I99&lt;0,0,IF(I101&gt;I99,-I99,-I101))</f>
        <v>-2.30872589332023</v>
      </c>
      <c r="J104" s="277" t="n">
        <f aca="false">IF(J99&lt;0,0,IF(J101&gt;J99,-J99,-J101))</f>
        <v>-0</v>
      </c>
      <c r="K104" s="277" t="n">
        <f aca="false">IF(K99&lt;0,0,IF(K101&gt;K99,-K99,-K101))</f>
        <v>-0</v>
      </c>
      <c r="L104" s="277" t="n">
        <f aca="false">IF(L99&lt;0,0,IF(L101&gt;L99,-L99,-L101))</f>
        <v>-0</v>
      </c>
      <c r="M104" s="277" t="n">
        <f aca="false">IF(M99&lt;0,0,IF(M101&gt;M99,-M99,-M101))</f>
        <v>-0</v>
      </c>
      <c r="N104" s="277" t="n">
        <f aca="false">IF(N99&lt;0,0,IF(N101&gt;N99,-N99,-N101))</f>
        <v>-0</v>
      </c>
      <c r="O104" s="277" t="n">
        <f aca="false">IF(O99&lt;0,0,IF(O101&gt;O99,-O99,-O101))</f>
        <v>-0</v>
      </c>
      <c r="P104" s="277" t="n">
        <f aca="false">IF(P99&lt;0,0,IF(P101&gt;P99,-P99,-P101))</f>
        <v>-0</v>
      </c>
      <c r="Q104" s="277" t="n">
        <f aca="false">IF(Q99&lt;0,0,IF(Q101&gt;Q99,-Q99,-Q101))</f>
        <v>-0</v>
      </c>
      <c r="R104" s="277" t="n">
        <f aca="false">IF(R99&lt;0,0,IF(R101&gt;R99,-R99,-R101))</f>
        <v>-0</v>
      </c>
      <c r="S104" s="277" t="n">
        <f aca="false">IF(S99&lt;0,0,IF(S101&gt;S99,-S99,-S101))</f>
        <v>-0</v>
      </c>
      <c r="T104" s="277" t="n">
        <f aca="false">IF(T99&lt;0,0,IF(T101&gt;T99,-T99,-T101))</f>
        <v>-0</v>
      </c>
      <c r="U104" s="277" t="n">
        <f aca="false">IF(U99&lt;0,0,IF(U101&gt;U99,-U99,-U101))</f>
        <v>-0</v>
      </c>
    </row>
    <row r="105" customFormat="false" ht="12.75" hidden="false" customHeight="false" outlineLevel="1" collapsed="false">
      <c r="A105" s="46" t="s">
        <v>277</v>
      </c>
      <c r="B105" s="277" t="n">
        <f aca="false">SUM(B101:B104)</f>
        <v>100.730852694222</v>
      </c>
      <c r="C105" s="277" t="n">
        <f aca="false">SUM(C101:C104)</f>
        <v>591.625661191078</v>
      </c>
      <c r="D105" s="277" t="n">
        <f aca="false">SUM(D101:D104)</f>
        <v>987.294061540989</v>
      </c>
      <c r="E105" s="277" t="n">
        <f aca="false">SUM(E101:E104)</f>
        <v>895.510892501757</v>
      </c>
      <c r="F105" s="277" t="n">
        <f aca="false">SUM(F101:F104)</f>
        <v>668.403348840338</v>
      </c>
      <c r="G105" s="277" t="n">
        <f aca="false">SUM(G101:G104)</f>
        <v>359.327822868796</v>
      </c>
      <c r="H105" s="277" t="n">
        <f aca="false">SUM(H101:H104)</f>
        <v>2.30872589332023</v>
      </c>
      <c r="I105" s="277" t="n">
        <f aca="false">SUM(I101:I104)</f>
        <v>0</v>
      </c>
      <c r="J105" s="277" t="n">
        <f aca="false">SUM(J101:J104)</f>
        <v>0</v>
      </c>
      <c r="K105" s="277" t="n">
        <f aca="false">SUM(K101:K104)</f>
        <v>0</v>
      </c>
      <c r="L105" s="277" t="n">
        <f aca="false">SUM(L101:L104)</f>
        <v>0</v>
      </c>
      <c r="M105" s="277" t="n">
        <f aca="false">SUM(M101:M104)</f>
        <v>0</v>
      </c>
      <c r="N105" s="277" t="n">
        <f aca="false">SUM(N101:N104)</f>
        <v>0</v>
      </c>
      <c r="O105" s="277" t="n">
        <f aca="false">SUM(O101:O104)</f>
        <v>0</v>
      </c>
      <c r="P105" s="277" t="n">
        <f aca="false">SUM(P101:P104)</f>
        <v>0</v>
      </c>
      <c r="Q105" s="277" t="n">
        <f aca="false">SUM(Q101:Q104)</f>
        <v>0</v>
      </c>
      <c r="R105" s="277" t="n">
        <f aca="false">SUM(R101:R104)</f>
        <v>0</v>
      </c>
      <c r="S105" s="277" t="n">
        <f aca="false">SUM(S101:S104)</f>
        <v>0</v>
      </c>
      <c r="T105" s="277" t="n">
        <f aca="false">SUM(T101:T104)</f>
        <v>0</v>
      </c>
      <c r="U105" s="277" t="n">
        <f aca="false">SUM(U101:U104)</f>
        <v>0</v>
      </c>
    </row>
    <row r="106" customFormat="false" ht="12.75" hidden="false" customHeight="false" outlineLevel="1" collapsed="false">
      <c r="A106" s="4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3.5" hidden="false" customHeight="false" outlineLevel="1" collapsed="false">
      <c r="A107" s="60" t="s">
        <v>241</v>
      </c>
      <c r="B107" s="386" t="n">
        <f aca="false">IF(B99&lt;0,0,B99+B104)</f>
        <v>0</v>
      </c>
      <c r="C107" s="386" t="n">
        <f aca="false">IF(C99&lt;0,0,C99+C104)</f>
        <v>0</v>
      </c>
      <c r="D107" s="386" t="n">
        <f aca="false">IF(D99&lt;0,0,D99+D104)</f>
        <v>0</v>
      </c>
      <c r="E107" s="386" t="n">
        <f aca="false">IF(E99&lt;0,0,E99+E104)</f>
        <v>0</v>
      </c>
      <c r="F107" s="386" t="n">
        <f aca="false">IF(F99&lt;0,0,F99+F104)</f>
        <v>0</v>
      </c>
      <c r="G107" s="386" t="n">
        <f aca="false">IF(G99&lt;0,0,G99+G104)</f>
        <v>0</v>
      </c>
      <c r="H107" s="386" t="n">
        <f aca="false">IF(H99&lt;0,0,H99+H104)</f>
        <v>0</v>
      </c>
      <c r="I107" s="386" t="n">
        <f aca="false">IF(I99&lt;0,0,I99+I104)</f>
        <v>374.910039184068</v>
      </c>
      <c r="J107" s="386" t="n">
        <f aca="false">IF(J99&lt;0,0,J99+J104)</f>
        <v>405.307988013394</v>
      </c>
      <c r="K107" s="386" t="n">
        <f aca="false">IF(K99&lt;0,0,K99+K104)</f>
        <v>401.336407269201</v>
      </c>
      <c r="L107" s="386" t="n">
        <f aca="false">IF(L99&lt;0,0,L99+L104)</f>
        <v>446.849277766468</v>
      </c>
      <c r="M107" s="386" t="n">
        <f aca="false">IF(M99&lt;0,0,M99+M104)</f>
        <v>493.622389596002</v>
      </c>
      <c r="N107" s="386" t="n">
        <f aca="false">IF(N99&lt;0,0,N99+N104)</f>
        <v>542.664017500244</v>
      </c>
      <c r="O107" s="386" t="n">
        <f aca="false">IF(O99&lt;0,0,O99+O104)</f>
        <v>585.577314621923</v>
      </c>
      <c r="P107" s="386" t="n">
        <f aca="false">IF(P99&lt;0,0,P99+P104)</f>
        <v>633.417043555315</v>
      </c>
      <c r="Q107" s="386" t="n">
        <f aca="false">IF(Q99&lt;0,0,Q99+Q104)</f>
        <v>938.661373899928</v>
      </c>
      <c r="R107" s="386" t="n">
        <f aca="false">IF(R99&lt;0,0,R99+R104)</f>
        <v>1248.27019524039</v>
      </c>
      <c r="S107" s="386" t="n">
        <f aca="false">IF(S99&lt;0,0,S99+S104)</f>
        <v>1299.27392216831</v>
      </c>
      <c r="T107" s="386" t="n">
        <f aca="false">IF(T99&lt;0,0,T99+T104)</f>
        <v>1354.23926985625</v>
      </c>
      <c r="U107" s="386" t="n">
        <f aca="false">IF(U99&lt;0,0,U99+U104)</f>
        <v>1413.51963010887</v>
      </c>
      <c r="W107" s="422" t="n">
        <f aca="false">SUM(B107:U107)</f>
        <v>10137.6488687804</v>
      </c>
    </row>
    <row r="108" customFormat="false" ht="12.75" hidden="false" customHeight="false" outlineLevel="1" collapsed="false">
      <c r="A108" s="142"/>
      <c r="B108" s="433"/>
      <c r="C108" s="433"/>
      <c r="D108" s="433"/>
      <c r="E108" s="433"/>
      <c r="F108" s="433"/>
      <c r="G108" s="433"/>
      <c r="H108" s="433"/>
      <c r="I108" s="433"/>
      <c r="J108" s="433"/>
      <c r="K108" s="433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5.75" hidden="false" customHeight="false" outlineLevel="1" collapsed="false">
      <c r="A109" s="126"/>
      <c r="B109" s="142"/>
      <c r="C109" s="435"/>
      <c r="D109" s="142"/>
      <c r="E109" s="142"/>
      <c r="F109" s="142"/>
      <c r="G109" s="142"/>
      <c r="H109" s="142"/>
      <c r="I109" s="142"/>
      <c r="J109" s="142"/>
      <c r="K109" s="142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76"/>
      <c r="B110" s="435"/>
      <c r="C110" s="471"/>
      <c r="D110" s="472"/>
      <c r="E110" s="472"/>
      <c r="F110" s="472"/>
      <c r="G110" s="472"/>
      <c r="H110" s="472"/>
      <c r="I110" s="472"/>
      <c r="J110" s="472"/>
      <c r="K110" s="472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376"/>
      <c r="B111" s="435"/>
      <c r="C111" s="435"/>
      <c r="D111" s="435"/>
      <c r="E111" s="435"/>
      <c r="F111" s="435"/>
      <c r="G111" s="435"/>
      <c r="H111" s="435"/>
      <c r="I111" s="435"/>
      <c r="J111" s="435"/>
      <c r="K111" s="435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42"/>
      <c r="B112" s="435"/>
      <c r="C112" s="435"/>
      <c r="D112" s="435"/>
      <c r="E112" s="435"/>
      <c r="F112" s="435"/>
      <c r="G112" s="435"/>
      <c r="H112" s="435"/>
      <c r="I112" s="435"/>
      <c r="J112" s="435"/>
      <c r="K112" s="435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142"/>
      <c r="B113" s="435"/>
      <c r="C113" s="435"/>
      <c r="D113" s="435"/>
      <c r="E113" s="435"/>
      <c r="F113" s="435"/>
      <c r="G113" s="435"/>
      <c r="H113" s="435"/>
      <c r="I113" s="435"/>
      <c r="J113" s="435"/>
      <c r="K113" s="435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42"/>
      <c r="B114" s="435"/>
      <c r="C114" s="435"/>
      <c r="D114" s="435"/>
      <c r="E114" s="435"/>
      <c r="F114" s="435"/>
      <c r="G114" s="435"/>
      <c r="H114" s="435"/>
      <c r="I114" s="435"/>
      <c r="J114" s="435"/>
      <c r="K114" s="435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142"/>
      <c r="B115" s="433"/>
      <c r="C115" s="433"/>
      <c r="D115" s="433"/>
      <c r="E115" s="433"/>
      <c r="F115" s="433"/>
      <c r="G115" s="433"/>
      <c r="H115" s="433"/>
      <c r="I115" s="433"/>
      <c r="J115" s="433"/>
      <c r="K115" s="433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76"/>
      <c r="B116" s="433"/>
      <c r="C116" s="433"/>
      <c r="D116" s="433"/>
      <c r="E116" s="433"/>
      <c r="F116" s="433"/>
      <c r="G116" s="433"/>
      <c r="H116" s="433"/>
      <c r="I116" s="433"/>
      <c r="J116" s="433"/>
      <c r="K116" s="433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76"/>
      <c r="B117" s="142"/>
      <c r="C117" s="142"/>
      <c r="D117" s="142"/>
      <c r="E117" s="142"/>
      <c r="F117" s="142"/>
      <c r="G117" s="142"/>
      <c r="H117" s="142"/>
      <c r="I117" s="142"/>
      <c r="J117" s="142"/>
      <c r="K117" s="142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142"/>
      <c r="B118" s="142"/>
      <c r="C118" s="142"/>
      <c r="D118" s="142"/>
      <c r="E118" s="142"/>
      <c r="F118" s="142"/>
      <c r="G118" s="142"/>
      <c r="H118" s="142"/>
      <c r="I118" s="142"/>
      <c r="J118" s="142"/>
      <c r="K118" s="142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142"/>
      <c r="B119" s="433"/>
      <c r="C119" s="433"/>
      <c r="D119" s="433"/>
      <c r="E119" s="433"/>
      <c r="F119" s="433"/>
      <c r="G119" s="433"/>
      <c r="H119" s="433"/>
      <c r="I119" s="433"/>
      <c r="J119" s="433"/>
      <c r="K119" s="433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4.25" hidden="false" customHeight="false" outlineLevel="1" collapsed="false">
      <c r="A120" s="434"/>
      <c r="B120" s="435"/>
      <c r="C120" s="435"/>
      <c r="D120" s="435"/>
      <c r="E120" s="435"/>
      <c r="F120" s="435"/>
      <c r="G120" s="435"/>
      <c r="H120" s="435"/>
      <c r="I120" s="435"/>
      <c r="J120" s="435"/>
      <c r="K120" s="435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3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3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39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3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39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39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39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39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19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18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39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39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3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3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3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3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39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39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39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3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3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19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419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5" hidden="false" customHeight="true" outlineLevel="1" collapsed="false">
      <c r="A144" s="419"/>
      <c r="B144" s="324"/>
      <c r="C144" s="324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19"/>
      <c r="B145" s="324"/>
      <c r="C145" s="324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4.25" hidden="false" customHeight="true" outlineLevel="1" collapsed="false">
      <c r="A146" s="419"/>
      <c r="B146" s="324"/>
      <c r="C146" s="324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419"/>
      <c r="B147" s="324"/>
      <c r="C147" s="324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419"/>
      <c r="B148" s="324"/>
      <c r="C148" s="324"/>
      <c r="D148" s="324"/>
      <c r="E148" s="324"/>
      <c r="F148" s="324"/>
      <c r="G148" s="324"/>
      <c r="H148" s="324"/>
      <c r="I148" s="324"/>
      <c r="J148" s="324"/>
      <c r="K148" s="324"/>
      <c r="L148" s="324"/>
      <c r="M148" s="324"/>
      <c r="N148" s="324"/>
      <c r="O148" s="324"/>
      <c r="P148" s="324"/>
      <c r="Q148" s="324"/>
      <c r="R148" s="324"/>
      <c r="S148" s="324"/>
      <c r="T148" s="324"/>
      <c r="U148" s="324"/>
    </row>
    <row r="149" customFormat="false" ht="12.75" hidden="false" customHeight="false" outlineLevel="1" collapsed="false">
      <c r="A149" s="421"/>
      <c r="B149" s="324"/>
      <c r="C149" s="324"/>
      <c r="D149" s="324"/>
      <c r="E149" s="324"/>
      <c r="F149" s="324"/>
      <c r="G149" s="324"/>
      <c r="H149" s="324"/>
      <c r="I149" s="324"/>
      <c r="J149" s="324"/>
      <c r="K149" s="324"/>
      <c r="L149" s="324"/>
      <c r="M149" s="324"/>
      <c r="N149" s="324"/>
      <c r="O149" s="324"/>
      <c r="P149" s="324"/>
      <c r="Q149" s="324"/>
      <c r="R149" s="324"/>
      <c r="S149" s="324"/>
      <c r="T149" s="324"/>
      <c r="U149" s="324"/>
    </row>
    <row r="150" customFormat="false" ht="12.75" hidden="false" customHeight="false" outlineLevel="1" collapsed="false">
      <c r="A150" s="421"/>
      <c r="B150" s="324"/>
      <c r="C150" s="324"/>
      <c r="D150" s="324"/>
      <c r="E150" s="324"/>
      <c r="F150" s="324"/>
      <c r="G150" s="324"/>
      <c r="H150" s="324"/>
      <c r="I150" s="324"/>
      <c r="J150" s="324"/>
      <c r="K150" s="324"/>
      <c r="L150" s="324"/>
      <c r="M150" s="324"/>
      <c r="N150" s="324"/>
      <c r="O150" s="324"/>
      <c r="P150" s="324"/>
      <c r="Q150" s="324"/>
      <c r="R150" s="324"/>
      <c r="S150" s="324"/>
      <c r="T150" s="324"/>
      <c r="U150" s="324"/>
    </row>
    <row r="151" customFormat="false" ht="12.75" hidden="false" customHeight="false" outlineLevel="1" collapsed="false">
      <c r="A151" s="421"/>
      <c r="B151" s="324"/>
      <c r="C151" s="324"/>
      <c r="D151" s="324"/>
      <c r="E151" s="324"/>
      <c r="F151" s="324"/>
      <c r="G151" s="324"/>
      <c r="H151" s="324"/>
      <c r="I151" s="324"/>
      <c r="J151" s="324"/>
      <c r="K151" s="324"/>
      <c r="L151" s="324"/>
      <c r="M151" s="324"/>
      <c r="N151" s="324"/>
      <c r="O151" s="324"/>
      <c r="P151" s="324"/>
      <c r="Q151" s="324"/>
      <c r="R151" s="324"/>
      <c r="S151" s="324"/>
      <c r="T151" s="324"/>
      <c r="U151" s="324"/>
    </row>
    <row r="152" customFormat="false" ht="12.75" hidden="false" customHeight="false" outlineLevel="1" collapsed="false">
      <c r="A152" s="324"/>
      <c r="B152" s="324"/>
      <c r="C152" s="324"/>
      <c r="D152" s="324"/>
      <c r="E152" s="324"/>
      <c r="F152" s="324"/>
      <c r="G152" s="324"/>
      <c r="H152" s="324"/>
      <c r="I152" s="324"/>
      <c r="J152" s="324"/>
      <c r="K152" s="324"/>
      <c r="L152" s="324"/>
      <c r="M152" s="324"/>
      <c r="N152" s="324"/>
      <c r="O152" s="324"/>
      <c r="P152" s="324"/>
      <c r="Q152" s="324"/>
      <c r="R152" s="324"/>
      <c r="S152" s="324"/>
      <c r="T152" s="324"/>
      <c r="U152" s="324"/>
    </row>
    <row r="153" customFormat="false" ht="12.75" hidden="false" customHeight="false" outlineLevel="1" collapsed="false">
      <c r="A153" s="142"/>
      <c r="B153" s="324"/>
      <c r="C153" s="324"/>
      <c r="D153" s="324"/>
      <c r="E153" s="324"/>
      <c r="F153" s="324"/>
      <c r="G153" s="324"/>
      <c r="H153" s="324"/>
      <c r="I153" s="324"/>
      <c r="J153" s="324"/>
      <c r="K153" s="324"/>
      <c r="L153" s="324"/>
      <c r="M153" s="324"/>
      <c r="N153" s="324"/>
      <c r="O153" s="324"/>
      <c r="P153" s="324"/>
      <c r="Q153" s="324"/>
      <c r="R153" s="324"/>
      <c r="S153" s="324"/>
      <c r="T153" s="324"/>
      <c r="U153" s="324"/>
    </row>
    <row r="154" customFormat="false" ht="12.75" hidden="false" customHeight="false" outlineLevel="1" collapsed="false">
      <c r="A154" s="142"/>
      <c r="B154" s="324"/>
      <c r="C154" s="324"/>
      <c r="D154" s="324"/>
      <c r="E154" s="324"/>
      <c r="F154" s="324"/>
      <c r="G154" s="324"/>
      <c r="H154" s="324"/>
      <c r="I154" s="324"/>
      <c r="J154" s="324"/>
      <c r="K154" s="324"/>
      <c r="L154" s="324"/>
      <c r="M154" s="324"/>
      <c r="N154" s="324"/>
      <c r="O154" s="324"/>
      <c r="P154" s="324"/>
      <c r="Q154" s="324"/>
      <c r="R154" s="324"/>
      <c r="S154" s="324"/>
      <c r="T154" s="324"/>
      <c r="U154" s="324"/>
    </row>
    <row r="155" customFormat="false" ht="12.75" hidden="false" customHeight="false" outlineLevel="1" collapsed="false">
      <c r="A155" s="142"/>
      <c r="B155" s="324"/>
      <c r="C155" s="324"/>
      <c r="D155" s="324"/>
      <c r="E155" s="324"/>
      <c r="F155" s="324"/>
      <c r="G155" s="324"/>
      <c r="H155" s="324"/>
      <c r="I155" s="324"/>
      <c r="J155" s="324"/>
      <c r="K155" s="324"/>
      <c r="L155" s="324"/>
      <c r="M155" s="324"/>
      <c r="N155" s="324"/>
      <c r="O155" s="324"/>
      <c r="P155" s="324"/>
      <c r="Q155" s="324"/>
      <c r="R155" s="324"/>
      <c r="S155" s="324"/>
      <c r="T155" s="324"/>
      <c r="U155" s="324"/>
    </row>
    <row r="156" customFormat="false" ht="18.75" hidden="false" customHeight="false" outlineLevel="1" collapsed="false">
      <c r="A156" s="437"/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4"/>
      <c r="O156" s="324"/>
      <c r="P156" s="324"/>
      <c r="Q156" s="324"/>
      <c r="R156" s="324"/>
      <c r="S156" s="324"/>
      <c r="T156" s="324"/>
      <c r="U156" s="324"/>
    </row>
    <row r="157" customFormat="false" ht="12.75" hidden="false" customHeight="false" outlineLevel="1" collapsed="false">
      <c r="A157" s="376"/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/>
      <c r="O157" s="324"/>
      <c r="P157" s="324"/>
      <c r="Q157" s="324"/>
      <c r="R157" s="324"/>
      <c r="S157" s="324"/>
      <c r="T157" s="324"/>
      <c r="U157" s="324"/>
    </row>
    <row r="158" customFormat="false" ht="12.75" hidden="false" customHeight="false" outlineLevel="1" collapsed="false">
      <c r="A158" s="376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</row>
    <row r="159" customFormat="false" ht="12.75" hidden="false" customHeight="false" outlineLevel="1" collapsed="false">
      <c r="A159" s="142"/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</row>
    <row r="160" customFormat="false" ht="12.75" hidden="false" customHeight="false" outlineLevel="1" collapsed="false">
      <c r="A160" s="142"/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/>
      <c r="O160" s="324"/>
      <c r="P160" s="324"/>
      <c r="Q160" s="324"/>
      <c r="R160" s="324"/>
      <c r="S160" s="324"/>
      <c r="T160" s="324"/>
      <c r="U160" s="324"/>
    </row>
    <row r="161" customFormat="false" ht="12.75" hidden="false" customHeight="false" outlineLevel="1" collapsed="false">
      <c r="A161" s="227"/>
      <c r="B161" s="226"/>
      <c r="C161" s="226"/>
      <c r="D161" s="226"/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</row>
    <row r="162" customFormat="false" ht="12.75" hidden="false" customHeight="false" outlineLevel="1" collapsed="false">
      <c r="A162" s="419"/>
      <c r="B162" s="324"/>
      <c r="C162" s="32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39"/>
      <c r="B163" s="324"/>
      <c r="C163" s="32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39"/>
      <c r="B164" s="324"/>
      <c r="C164" s="32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36"/>
      <c r="B165" s="324"/>
      <c r="C165" s="32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24"/>
      <c r="B166" s="324"/>
      <c r="C166" s="32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419"/>
      <c r="B167" s="324"/>
      <c r="C167" s="32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39"/>
      <c r="B168" s="324"/>
      <c r="C168" s="32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39"/>
      <c r="B169" s="324"/>
      <c r="C169" s="32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39"/>
      <c r="B170" s="324"/>
      <c r="C170" s="32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39"/>
      <c r="B171" s="324"/>
      <c r="C171" s="32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24"/>
      <c r="B172" s="324"/>
      <c r="C172" s="32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419"/>
      <c r="B173" s="324"/>
      <c r="C173" s="32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24"/>
      <c r="B174" s="324"/>
      <c r="C174" s="32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419"/>
      <c r="B175" s="324"/>
      <c r="C175" s="32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39"/>
      <c r="B176" s="324"/>
      <c r="C176" s="32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419"/>
      <c r="B177" s="324"/>
      <c r="C177" s="32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436"/>
      <c r="B178" s="324"/>
      <c r="C178" s="32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39"/>
      <c r="B179" s="324"/>
      <c r="C179" s="32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36"/>
      <c r="B180" s="324"/>
      <c r="C180" s="32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39"/>
      <c r="B181" s="324"/>
      <c r="C181" s="32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36"/>
      <c r="B182" s="324"/>
      <c r="C182" s="32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339"/>
      <c r="B183" s="324"/>
      <c r="C183" s="32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39"/>
      <c r="B184" s="324"/>
      <c r="C184" s="32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339"/>
      <c r="B185" s="324"/>
      <c r="C185" s="32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339"/>
      <c r="B186" s="324"/>
      <c r="C186" s="32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39"/>
      <c r="B187" s="324"/>
      <c r="C187" s="324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39"/>
      <c r="B188" s="324"/>
      <c r="C188" s="324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419"/>
      <c r="B189" s="324"/>
      <c r="C189" s="324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18"/>
      <c r="B190" s="324"/>
      <c r="C190" s="324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339"/>
      <c r="B191" s="324"/>
      <c r="C191" s="324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36"/>
      <c r="B192" s="324"/>
      <c r="C192" s="324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36"/>
      <c r="B193" s="324"/>
      <c r="C193" s="324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339"/>
      <c r="B194" s="324"/>
      <c r="C194" s="324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339"/>
      <c r="B195" s="324"/>
      <c r="C195" s="324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336"/>
      <c r="B196" s="324"/>
      <c r="C196" s="324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419"/>
      <c r="B197" s="324"/>
      <c r="C197" s="324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419"/>
      <c r="B198" s="324"/>
      <c r="C198" s="324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</row>
    <row r="199" customFormat="false" ht="12.75" hidden="false" customHeight="false" outlineLevel="1" collapsed="false">
      <c r="A199" s="419"/>
      <c r="B199" s="324"/>
      <c r="C199" s="324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</row>
    <row r="200" customFormat="false" ht="12.75" hidden="false" customHeight="false" outlineLevel="1" collapsed="false">
      <c r="A200" s="419"/>
      <c r="B200" s="324"/>
      <c r="C200" s="324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</row>
    <row r="201" customFormat="false" ht="12.75" hidden="false" customHeight="false" outlineLevel="1" collapsed="false">
      <c r="A201" s="419"/>
      <c r="B201" s="324"/>
      <c r="C201" s="324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</row>
    <row r="202" customFormat="false" ht="12.75" hidden="false" customHeight="false" outlineLevel="1" collapsed="false">
      <c r="A202" s="419"/>
      <c r="B202" s="324"/>
      <c r="C202" s="324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</row>
    <row r="203" customFormat="false" ht="12.75" hidden="false" customHeight="false" outlineLevel="1" collapsed="false">
      <c r="A203" s="419"/>
      <c r="B203" s="324"/>
      <c r="C203" s="324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</row>
    <row r="204" customFormat="false" ht="12.75" hidden="false" customHeight="false" outlineLevel="1" collapsed="false">
      <c r="A204" s="142"/>
      <c r="B204" s="324"/>
      <c r="C204" s="324"/>
      <c r="D204" s="324"/>
      <c r="E204" s="324"/>
      <c r="F204" s="324"/>
      <c r="G204" s="324"/>
      <c r="H204" s="324"/>
      <c r="I204" s="324"/>
      <c r="J204" s="324"/>
      <c r="K204" s="324"/>
      <c r="L204" s="324"/>
      <c r="M204" s="324"/>
      <c r="N204" s="324"/>
      <c r="O204" s="324"/>
      <c r="P204" s="324"/>
      <c r="Q204" s="324"/>
      <c r="R204" s="324"/>
      <c r="S204" s="324"/>
      <c r="T204" s="324"/>
      <c r="U204" s="324"/>
    </row>
    <row r="205" customFormat="false" ht="12.75" hidden="false" customHeight="false" outlineLevel="1" collapsed="false">
      <c r="A205" s="142"/>
      <c r="B205" s="324"/>
      <c r="C205" s="324"/>
      <c r="D205" s="324"/>
      <c r="E205" s="324"/>
      <c r="F205" s="324"/>
      <c r="G205" s="324"/>
      <c r="H205" s="324"/>
      <c r="I205" s="324"/>
      <c r="J205" s="324"/>
      <c r="K205" s="324"/>
      <c r="L205" s="324"/>
      <c r="M205" s="324"/>
      <c r="N205" s="324"/>
      <c r="O205" s="324"/>
      <c r="P205" s="324"/>
      <c r="Q205" s="324"/>
      <c r="R205" s="324"/>
      <c r="S205" s="324"/>
      <c r="T205" s="324"/>
      <c r="U205" s="324"/>
    </row>
    <row r="206" customFormat="false" ht="12.75" hidden="false" customHeight="false" outlineLevel="1" collapsed="false">
      <c r="A206" s="142"/>
      <c r="B206" s="142"/>
      <c r="C206" s="142"/>
      <c r="D206" s="324"/>
      <c r="E206" s="324"/>
      <c r="F206" s="324"/>
      <c r="G206" s="324"/>
      <c r="H206" s="324"/>
      <c r="I206" s="324"/>
      <c r="J206" s="324"/>
      <c r="K206" s="324"/>
      <c r="L206" s="324"/>
      <c r="M206" s="324"/>
      <c r="N206" s="324"/>
      <c r="O206" s="324"/>
      <c r="P206" s="324"/>
      <c r="Q206" s="324"/>
      <c r="R206" s="324"/>
      <c r="S206" s="324"/>
      <c r="T206" s="324"/>
      <c r="U206" s="324"/>
    </row>
    <row r="207" customFormat="false" ht="18.75" hidden="false" customHeight="false" outlineLevel="1" collapsed="false">
      <c r="A207" s="438"/>
      <c r="B207" s="142"/>
      <c r="C207" s="142"/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</row>
    <row r="208" customFormat="false" ht="12.75" hidden="false" customHeight="false" outlineLevel="1" collapsed="false">
      <c r="A208" s="376"/>
      <c r="B208" s="142"/>
      <c r="C208" s="142"/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</row>
    <row r="209" customFormat="false" ht="12.75" hidden="false" customHeight="false" outlineLevel="1" collapsed="false">
      <c r="A209" s="376"/>
      <c r="B209" s="142"/>
      <c r="C209" s="142"/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</row>
    <row r="210" customFormat="false" ht="12.75" hidden="false" customHeight="false" outlineLevel="1" collapsed="false">
      <c r="A210" s="142"/>
      <c r="B210" s="142"/>
      <c r="C210" s="142"/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</row>
    <row r="211" customFormat="false" ht="12.75" hidden="false" customHeight="false" outlineLevel="1" collapsed="false">
      <c r="A211" s="227"/>
      <c r="B211" s="226"/>
      <c r="C211" s="226"/>
      <c r="D211" s="226"/>
      <c r="E211" s="226"/>
      <c r="F211" s="226"/>
      <c r="G211" s="226"/>
      <c r="H211" s="226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</row>
    <row r="212" customFormat="false" ht="12.75" hidden="false" customHeight="false" outlineLevel="1" collapsed="false">
      <c r="A212" s="376"/>
      <c r="B212" s="142"/>
      <c r="C212" s="142"/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</row>
    <row r="213" customFormat="false" ht="12.75" hidden="false" customHeight="false" outlineLevel="1" collapsed="false">
      <c r="A213" s="188"/>
      <c r="B213" s="439"/>
      <c r="C213" s="439"/>
      <c r="D213" s="439"/>
      <c r="E213" s="439"/>
      <c r="F213" s="439"/>
      <c r="G213" s="439"/>
      <c r="H213" s="439"/>
      <c r="I213" s="142"/>
      <c r="J213" s="439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</row>
    <row r="214" customFormat="false" ht="12.75" hidden="false" customHeight="false" outlineLevel="1" collapsed="false">
      <c r="A214" s="188"/>
      <c r="B214" s="439"/>
      <c r="C214" s="439"/>
      <c r="D214" s="439"/>
      <c r="E214" s="439"/>
      <c r="F214" s="439"/>
      <c r="G214" s="439"/>
      <c r="H214" s="439"/>
      <c r="I214" s="142"/>
      <c r="J214" s="439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</row>
    <row r="215" customFormat="false" ht="12.75" hidden="false" customHeight="false" outlineLevel="1" collapsed="false">
      <c r="A215" s="188"/>
      <c r="B215" s="439"/>
      <c r="C215" s="439"/>
      <c r="D215" s="439"/>
      <c r="E215" s="439"/>
      <c r="F215" s="439"/>
      <c r="G215" s="439"/>
      <c r="H215" s="439"/>
      <c r="I215" s="142"/>
      <c r="J215" s="439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</row>
    <row r="216" customFormat="false" ht="12.75" hidden="false" customHeight="false" outlineLevel="1" collapsed="false">
      <c r="A216" s="188"/>
      <c r="B216" s="439"/>
      <c r="C216" s="439"/>
      <c r="D216" s="439"/>
      <c r="E216" s="439"/>
      <c r="F216" s="439"/>
      <c r="G216" s="439"/>
      <c r="H216" s="439"/>
      <c r="I216" s="142"/>
      <c r="J216" s="439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</row>
    <row r="217" customFormat="false" ht="12.75" hidden="false" customHeight="false" outlineLevel="1" collapsed="false">
      <c r="A217" s="188"/>
      <c r="B217" s="439"/>
      <c r="C217" s="439"/>
      <c r="D217" s="439"/>
      <c r="E217" s="439"/>
      <c r="F217" s="439"/>
      <c r="G217" s="439"/>
      <c r="H217" s="439"/>
      <c r="I217" s="142"/>
      <c r="J217" s="439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</row>
    <row r="218" customFormat="false" ht="12.75" hidden="false" customHeight="false" outlineLevel="1" collapsed="false">
      <c r="A218" s="142"/>
      <c r="B218" s="439"/>
      <c r="C218" s="439"/>
      <c r="D218" s="439"/>
      <c r="E218" s="439"/>
      <c r="F218" s="439"/>
      <c r="G218" s="439"/>
      <c r="H218" s="439"/>
      <c r="I218" s="142"/>
      <c r="J218" s="439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</row>
    <row r="219" customFormat="false" ht="12.75" hidden="false" customHeight="false" outlineLevel="1" collapsed="false">
      <c r="A219" s="376"/>
      <c r="B219" s="439"/>
      <c r="C219" s="439"/>
      <c r="D219" s="439"/>
      <c r="E219" s="439"/>
      <c r="F219" s="439"/>
      <c r="G219" s="439"/>
      <c r="H219" s="439"/>
      <c r="I219" s="142"/>
      <c r="J219" s="439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</row>
    <row r="220" customFormat="false" ht="12.75" hidden="false" customHeight="false" outlineLevel="1" collapsed="false">
      <c r="A220" s="188"/>
      <c r="B220" s="439"/>
      <c r="C220" s="439"/>
      <c r="D220" s="439"/>
      <c r="E220" s="439"/>
      <c r="F220" s="439"/>
      <c r="G220" s="439"/>
      <c r="H220" s="439"/>
      <c r="I220" s="142"/>
      <c r="J220" s="439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</row>
    <row r="221" customFormat="false" ht="12.75" hidden="false" customHeight="false" outlineLevel="1" collapsed="false">
      <c r="A221" s="188"/>
      <c r="B221" s="439"/>
      <c r="C221" s="439"/>
      <c r="D221" s="439"/>
      <c r="E221" s="439"/>
      <c r="F221" s="439"/>
      <c r="G221" s="439"/>
      <c r="H221" s="439"/>
      <c r="I221" s="142"/>
      <c r="J221" s="439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</row>
    <row r="222" customFormat="false" ht="12.75" hidden="false" customHeight="false" outlineLevel="1" collapsed="false">
      <c r="A222" s="188"/>
      <c r="B222" s="439"/>
      <c r="C222" s="439"/>
      <c r="D222" s="439"/>
      <c r="E222" s="439"/>
      <c r="F222" s="439"/>
      <c r="G222" s="439"/>
      <c r="H222" s="439"/>
      <c r="I222" s="142"/>
      <c r="J222" s="439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</row>
    <row r="223" customFormat="false" ht="12.75" hidden="false" customHeight="false" outlineLevel="1" collapsed="false">
      <c r="A223" s="188"/>
      <c r="B223" s="439"/>
      <c r="C223" s="439"/>
      <c r="D223" s="439"/>
      <c r="E223" s="439"/>
      <c r="F223" s="439"/>
      <c r="G223" s="439"/>
      <c r="H223" s="439"/>
      <c r="I223" s="142"/>
      <c r="J223" s="439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</row>
    <row r="224" customFormat="false" ht="12.75" hidden="false" customHeight="false" outlineLevel="1" collapsed="false">
      <c r="A224" s="188"/>
      <c r="B224" s="439"/>
      <c r="C224" s="439"/>
      <c r="D224" s="439"/>
      <c r="E224" s="439"/>
      <c r="F224" s="439"/>
      <c r="G224" s="439"/>
      <c r="H224" s="439"/>
      <c r="I224" s="142"/>
      <c r="J224" s="439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</row>
    <row r="225" customFormat="false" ht="12.75" hidden="false" customHeight="false" outlineLevel="1" collapsed="false">
      <c r="A225" s="188"/>
      <c r="B225" s="439"/>
      <c r="C225" s="439"/>
      <c r="D225" s="439"/>
      <c r="E225" s="439"/>
      <c r="F225" s="439"/>
      <c r="G225" s="439"/>
      <c r="H225" s="439"/>
      <c r="I225" s="142"/>
      <c r="J225" s="439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</row>
    <row r="226" customFormat="false" ht="12.75" hidden="false" customHeight="false" outlineLevel="1" collapsed="false">
      <c r="A226" s="188"/>
      <c r="B226" s="439"/>
      <c r="C226" s="439"/>
      <c r="D226" s="439"/>
      <c r="E226" s="439"/>
      <c r="F226" s="439"/>
      <c r="G226" s="439"/>
      <c r="H226" s="439"/>
      <c r="I226" s="142"/>
      <c r="J226" s="439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</row>
    <row r="227" customFormat="false" ht="12.75" hidden="false" customHeight="false" outlineLevel="1" collapsed="false">
      <c r="A227" s="188"/>
      <c r="B227" s="439"/>
      <c r="C227" s="439"/>
      <c r="D227" s="439"/>
      <c r="E227" s="439"/>
      <c r="F227" s="439"/>
      <c r="G227" s="439"/>
      <c r="H227" s="439"/>
      <c r="I227" s="142"/>
      <c r="J227" s="439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</row>
    <row r="228" customFormat="false" ht="12.75" hidden="false" customHeight="false" outlineLevel="1" collapsed="false">
      <c r="A228" s="188"/>
      <c r="B228" s="439"/>
      <c r="C228" s="439"/>
      <c r="D228" s="439"/>
      <c r="E228" s="439"/>
      <c r="F228" s="439"/>
      <c r="G228" s="439"/>
      <c r="H228" s="439"/>
      <c r="I228" s="142"/>
      <c r="J228" s="439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</row>
    <row r="229" customFormat="false" ht="12.75" hidden="false" customHeight="false" outlineLevel="1" collapsed="false">
      <c r="A229" s="188"/>
      <c r="B229" s="439"/>
      <c r="C229" s="439"/>
      <c r="D229" s="439"/>
      <c r="E229" s="439"/>
      <c r="F229" s="439"/>
      <c r="G229" s="439"/>
      <c r="H229" s="439"/>
      <c r="I229" s="142"/>
      <c r="J229" s="439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</row>
    <row r="230" customFormat="false" ht="12.75" hidden="false" customHeight="false" outlineLevel="1" collapsed="false">
      <c r="A230" s="188"/>
      <c r="B230" s="439"/>
      <c r="C230" s="439"/>
      <c r="D230" s="439"/>
      <c r="E230" s="439"/>
      <c r="F230" s="439"/>
      <c r="G230" s="439"/>
      <c r="H230" s="439"/>
      <c r="I230" s="142"/>
      <c r="J230" s="439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</row>
    <row r="231" customFormat="false" ht="12.75" hidden="false" customHeight="false" outlineLevel="1" collapsed="false">
      <c r="A231" s="376"/>
      <c r="B231" s="439"/>
      <c r="C231" s="439"/>
      <c r="D231" s="439"/>
      <c r="E231" s="439"/>
      <c r="F231" s="439"/>
      <c r="G231" s="439"/>
      <c r="H231" s="439"/>
      <c r="I231" s="142"/>
      <c r="J231" s="439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</row>
    <row r="232" customFormat="false" ht="12.75" hidden="false" customHeight="false" outlineLevel="1" collapsed="false">
      <c r="A232" s="188"/>
      <c r="B232" s="439"/>
      <c r="C232" s="439"/>
      <c r="D232" s="439"/>
      <c r="E232" s="439"/>
      <c r="F232" s="439"/>
      <c r="G232" s="439"/>
      <c r="H232" s="439"/>
      <c r="I232" s="142"/>
      <c r="J232" s="439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</row>
    <row r="233" customFormat="false" ht="12.75" hidden="false" customHeight="false" outlineLevel="1" collapsed="false">
      <c r="A233" s="188"/>
      <c r="B233" s="439"/>
      <c r="C233" s="439"/>
      <c r="D233" s="439"/>
      <c r="E233" s="439"/>
      <c r="F233" s="439"/>
      <c r="G233" s="439"/>
      <c r="H233" s="439"/>
      <c r="I233" s="142"/>
      <c r="J233" s="439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</row>
    <row r="234" customFormat="false" ht="12.75" hidden="false" customHeight="false" outlineLevel="1" collapsed="false">
      <c r="A234" s="376"/>
      <c r="B234" s="439"/>
      <c r="C234" s="439"/>
      <c r="D234" s="439"/>
      <c r="E234" s="439"/>
      <c r="F234" s="439"/>
      <c r="G234" s="439"/>
      <c r="H234" s="439"/>
      <c r="I234" s="142"/>
      <c r="J234" s="439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</row>
    <row r="235" customFormat="false" ht="12.75" hidden="false" customHeight="false" outlineLevel="1" collapsed="false">
      <c r="A235" s="376"/>
      <c r="B235" s="439"/>
      <c r="C235" s="439"/>
      <c r="D235" s="439"/>
      <c r="E235" s="439"/>
      <c r="F235" s="439"/>
      <c r="G235" s="439"/>
      <c r="H235" s="439"/>
      <c r="I235" s="142"/>
      <c r="J235" s="439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</row>
    <row r="236" customFormat="false" ht="12.75" hidden="false" customHeight="false" outlineLevel="1" collapsed="false">
      <c r="A236" s="142"/>
      <c r="B236" s="439"/>
      <c r="C236" s="439"/>
      <c r="D236" s="439"/>
      <c r="E236" s="439"/>
      <c r="F236" s="439"/>
      <c r="G236" s="439"/>
      <c r="H236" s="439"/>
      <c r="I236" s="142"/>
      <c r="J236" s="439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</row>
    <row r="237" customFormat="false" ht="12.75" hidden="false" customHeight="false" outlineLevel="1" collapsed="false">
      <c r="A237" s="142"/>
      <c r="B237" s="439"/>
      <c r="C237" s="439"/>
      <c r="D237" s="439"/>
      <c r="E237" s="439"/>
      <c r="F237" s="439"/>
      <c r="G237" s="439"/>
      <c r="H237" s="439"/>
      <c r="I237" s="142"/>
      <c r="J237" s="439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</row>
    <row r="238" customFormat="false" ht="12.75" hidden="false" customHeight="false" outlineLevel="1" collapsed="false">
      <c r="A238" s="376"/>
      <c r="B238" s="439"/>
      <c r="C238" s="439"/>
      <c r="D238" s="439"/>
      <c r="E238" s="439"/>
      <c r="F238" s="439"/>
      <c r="G238" s="439"/>
      <c r="H238" s="439"/>
      <c r="I238" s="142"/>
      <c r="J238" s="439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</row>
    <row r="239" customFormat="false" ht="12.75" hidden="false" customHeight="false" outlineLevel="1" collapsed="false">
      <c r="A239" s="188"/>
      <c r="B239" s="439"/>
      <c r="C239" s="439"/>
      <c r="D239" s="439"/>
      <c r="E239" s="439"/>
      <c r="F239" s="439"/>
      <c r="G239" s="439"/>
      <c r="H239" s="439"/>
      <c r="I239" s="142"/>
      <c r="J239" s="439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</row>
    <row r="240" customFormat="false" ht="12.75" hidden="false" customHeight="false" outlineLevel="1" collapsed="false">
      <c r="A240" s="376"/>
      <c r="B240" s="439"/>
      <c r="C240" s="439"/>
      <c r="D240" s="439"/>
      <c r="E240" s="439"/>
      <c r="F240" s="439"/>
      <c r="G240" s="439"/>
      <c r="H240" s="439"/>
      <c r="I240" s="142"/>
      <c r="J240" s="439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</row>
    <row r="241" customFormat="false" ht="12.75" hidden="false" customHeight="false" outlineLevel="1" collapsed="false">
      <c r="A241" s="142"/>
      <c r="B241" s="439"/>
      <c r="C241" s="439"/>
      <c r="D241" s="439"/>
      <c r="E241" s="439"/>
      <c r="F241" s="439"/>
      <c r="G241" s="439"/>
      <c r="H241" s="439"/>
      <c r="I241" s="142"/>
      <c r="J241" s="439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</row>
    <row r="242" customFormat="false" ht="12.75" hidden="false" customHeight="false" outlineLevel="1" collapsed="false">
      <c r="A242" s="376"/>
      <c r="B242" s="439"/>
      <c r="C242" s="439"/>
      <c r="D242" s="439"/>
      <c r="E242" s="439"/>
      <c r="F242" s="439"/>
      <c r="G242" s="439"/>
      <c r="H242" s="439"/>
      <c r="I242" s="142"/>
      <c r="J242" s="439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</row>
    <row r="243" customFormat="false" ht="12.75" hidden="false" customHeight="false" outlineLevel="1" collapsed="false">
      <c r="A243" s="188"/>
      <c r="B243" s="439"/>
      <c r="C243" s="439"/>
      <c r="D243" s="439"/>
      <c r="E243" s="439"/>
      <c r="F243" s="439"/>
      <c r="G243" s="439"/>
      <c r="H243" s="439"/>
      <c r="I243" s="142"/>
      <c r="J243" s="439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</row>
    <row r="244" customFormat="false" ht="12.75" hidden="false" customHeight="false" outlineLevel="1" collapsed="false">
      <c r="A244" s="188"/>
      <c r="B244" s="439"/>
      <c r="C244" s="439"/>
      <c r="D244" s="439"/>
      <c r="E244" s="439"/>
      <c r="F244" s="439"/>
      <c r="G244" s="439"/>
      <c r="H244" s="439"/>
      <c r="I244" s="142"/>
      <c r="J244" s="439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</row>
    <row r="245" customFormat="false" ht="12.75" hidden="false" customHeight="false" outlineLevel="1" collapsed="false">
      <c r="A245" s="188"/>
      <c r="B245" s="439"/>
      <c r="C245" s="439"/>
      <c r="D245" s="439"/>
      <c r="E245" s="439"/>
      <c r="F245" s="439"/>
      <c r="G245" s="439"/>
      <c r="H245" s="439"/>
      <c r="I245" s="142"/>
      <c r="J245" s="439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</row>
    <row r="246" customFormat="false" ht="12.75" hidden="false" customHeight="false" outlineLevel="1" collapsed="false">
      <c r="A246" s="188"/>
      <c r="B246" s="439"/>
      <c r="C246" s="439"/>
      <c r="D246" s="439"/>
      <c r="E246" s="439"/>
      <c r="F246" s="439"/>
      <c r="G246" s="439"/>
      <c r="H246" s="439"/>
      <c r="I246" s="142"/>
      <c r="J246" s="439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</row>
    <row r="247" customFormat="false" ht="12.75" hidden="false" customHeight="false" outlineLevel="1" collapsed="false">
      <c r="A247" s="188"/>
      <c r="B247" s="439"/>
      <c r="C247" s="439"/>
      <c r="D247" s="439"/>
      <c r="E247" s="439"/>
      <c r="F247" s="439"/>
      <c r="G247" s="439"/>
      <c r="H247" s="439"/>
      <c r="I247" s="142"/>
      <c r="J247" s="439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</row>
    <row r="248" customFormat="false" ht="12.75" hidden="false" customHeight="false" outlineLevel="1" collapsed="false">
      <c r="A248" s="188"/>
      <c r="B248" s="439"/>
      <c r="C248" s="439"/>
      <c r="D248" s="439"/>
      <c r="E248" s="439"/>
      <c r="F248" s="439"/>
      <c r="G248" s="439"/>
      <c r="H248" s="439"/>
      <c r="I248" s="142"/>
      <c r="J248" s="439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</row>
    <row r="249" customFormat="false" ht="12.75" hidden="false" customHeight="false" outlineLevel="1" collapsed="false">
      <c r="A249" s="376"/>
      <c r="B249" s="439"/>
      <c r="C249" s="439"/>
      <c r="D249" s="439"/>
      <c r="E249" s="439"/>
      <c r="F249" s="439"/>
      <c r="G249" s="439"/>
      <c r="H249" s="439"/>
      <c r="I249" s="142"/>
      <c r="J249" s="439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</row>
    <row r="250" customFormat="false" ht="12.75" hidden="false" customHeight="false" outlineLevel="1" collapsed="false">
      <c r="A250" s="376"/>
      <c r="B250" s="439"/>
      <c r="C250" s="439"/>
      <c r="D250" s="439"/>
      <c r="E250" s="439"/>
      <c r="F250" s="439"/>
      <c r="G250" s="439"/>
      <c r="H250" s="439"/>
      <c r="I250" s="142"/>
      <c r="J250" s="439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</row>
    <row r="251" customFormat="false" ht="12.75" hidden="false" customHeight="false" outlineLevel="1" collapsed="false">
      <c r="A251" s="142"/>
      <c r="B251" s="439"/>
      <c r="C251" s="439"/>
      <c r="D251" s="439"/>
      <c r="E251" s="439"/>
      <c r="F251" s="439"/>
      <c r="G251" s="439"/>
      <c r="H251" s="439"/>
      <c r="I251" s="142"/>
      <c r="J251" s="439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</row>
    <row r="252" customFormat="false" ht="12.75" hidden="false" customHeight="false" outlineLevel="1" collapsed="false">
      <c r="A252" s="376"/>
      <c r="B252" s="439"/>
      <c r="C252" s="439"/>
      <c r="D252" s="439"/>
      <c r="E252" s="439"/>
      <c r="F252" s="439"/>
      <c r="G252" s="439"/>
      <c r="H252" s="439"/>
      <c r="I252" s="142"/>
      <c r="J252" s="439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</row>
    <row r="253" customFormat="false" ht="12.75" hidden="false" customHeight="false" outlineLevel="1" collapsed="false">
      <c r="A253" s="376"/>
      <c r="B253" s="439"/>
      <c r="C253" s="439"/>
      <c r="D253" s="439"/>
      <c r="E253" s="439"/>
      <c r="F253" s="439"/>
      <c r="G253" s="439"/>
      <c r="H253" s="439"/>
      <c r="I253" s="142"/>
      <c r="J253" s="439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</row>
    <row r="254" customFormat="false" ht="12.75" hidden="false" customHeight="false" outlineLevel="1" collapsed="false">
      <c r="A254" s="142"/>
      <c r="B254" s="142"/>
      <c r="C254" s="142"/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</row>
    <row r="255" customFormat="false" ht="12.75" hidden="false" customHeight="false" outlineLevel="1" collapsed="false">
      <c r="A255" s="376"/>
      <c r="B255" s="142"/>
      <c r="C255" s="26"/>
      <c r="D255" s="26"/>
      <c r="E255" s="26"/>
      <c r="F255" s="26"/>
      <c r="G255" s="26"/>
      <c r="H255" s="26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142"/>
      <c r="U255" s="142"/>
    </row>
    <row r="256" customFormat="false" ht="12.75" hidden="false" customHeight="false" outlineLevel="1" collapsed="false">
      <c r="A256" s="376"/>
      <c r="B256" s="142"/>
      <c r="C256" s="26"/>
      <c r="D256" s="26"/>
      <c r="E256" s="26"/>
      <c r="F256" s="26"/>
      <c r="G256" s="26"/>
      <c r="H256" s="26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</row>
    <row r="257" customFormat="false" ht="12.75" hidden="false" customHeight="false" outlineLevel="1" collapsed="false">
      <c r="A257" s="376"/>
      <c r="B257" s="142"/>
      <c r="C257" s="26"/>
      <c r="D257" s="26"/>
      <c r="E257" s="26"/>
      <c r="F257" s="26"/>
      <c r="G257" s="26"/>
      <c r="H257" s="26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</row>
    <row r="258" customFormat="false" ht="12.75" hidden="false" customHeight="false" outlineLevel="1" collapsed="false">
      <c r="A258" s="376"/>
      <c r="B258" s="142"/>
      <c r="C258" s="26"/>
      <c r="D258" s="26"/>
      <c r="E258" s="26"/>
      <c r="F258" s="26"/>
      <c r="G258" s="26"/>
      <c r="H258" s="26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</row>
    <row r="259" customFormat="false" ht="12.75" hidden="false" customHeight="false" outlineLevel="1" collapsed="false">
      <c r="A259" s="142"/>
      <c r="B259" s="142"/>
      <c r="C259" s="142"/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</row>
    <row r="260" customFormat="false" ht="18.75" hidden="false" customHeight="false" outlineLevel="1" collapsed="false">
      <c r="A260" s="437"/>
      <c r="B260" s="142"/>
      <c r="C260" s="142"/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</row>
    <row r="261" customFormat="false" ht="12.75" hidden="false" customHeight="false" outlineLevel="1" collapsed="false">
      <c r="A261" s="376"/>
      <c r="B261" s="142"/>
      <c r="C261" s="142"/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</row>
    <row r="262" customFormat="false" ht="12.75" hidden="false" customHeight="false" outlineLevel="1" collapsed="false">
      <c r="A262" s="142"/>
      <c r="B262" s="142"/>
      <c r="C262" s="142"/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</row>
    <row r="263" customFormat="false" ht="12.75" hidden="false" customHeight="false" outlineLevel="1" collapsed="false">
      <c r="A263" s="142"/>
      <c r="B263" s="142"/>
      <c r="C263" s="142"/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</row>
    <row r="264" customFormat="false" ht="12.75" hidden="false" customHeight="false" outlineLevel="1" collapsed="false">
      <c r="A264" s="440"/>
      <c r="B264" s="441"/>
      <c r="C264" s="441"/>
      <c r="D264" s="441"/>
      <c r="E264" s="441"/>
      <c r="F264" s="441"/>
      <c r="G264" s="441"/>
      <c r="H264" s="441"/>
      <c r="I264" s="441"/>
      <c r="J264" s="441"/>
      <c r="K264" s="441"/>
      <c r="L264" s="441"/>
      <c r="M264" s="441"/>
      <c r="N264" s="441"/>
      <c r="O264" s="441"/>
      <c r="P264" s="441"/>
      <c r="Q264" s="441"/>
      <c r="R264" s="441"/>
      <c r="S264" s="441"/>
      <c r="T264" s="441"/>
      <c r="U264" s="441"/>
      <c r="V264" s="441"/>
      <c r="W264" s="441"/>
      <c r="X264" s="441"/>
      <c r="Y264" s="441"/>
      <c r="Z264" s="441"/>
      <c r="AA264" s="441"/>
      <c r="AB264" s="441"/>
      <c r="AC264" s="441"/>
      <c r="AD264" s="441"/>
      <c r="AE264" s="441"/>
      <c r="AF264" s="441"/>
      <c r="AG264" s="441"/>
      <c r="AH264" s="441"/>
      <c r="AI264" s="441"/>
      <c r="AJ264" s="441"/>
      <c r="AK264" s="441"/>
      <c r="AL264" s="441"/>
      <c r="AM264" s="441"/>
      <c r="AN264" s="441"/>
      <c r="AO264" s="441"/>
      <c r="AP264" s="441"/>
      <c r="AQ264" s="441"/>
      <c r="AR264" s="441"/>
      <c r="AS264" s="441"/>
      <c r="AT264" s="441"/>
      <c r="AU264" s="441"/>
      <c r="AV264" s="441"/>
      <c r="AW264" s="441"/>
      <c r="AX264" s="441"/>
      <c r="AY264" s="441"/>
      <c r="AZ264" s="441"/>
      <c r="BA264" s="441"/>
      <c r="BB264" s="441"/>
      <c r="BC264" s="441"/>
      <c r="BD264" s="441"/>
      <c r="BE264" s="441"/>
      <c r="BF264" s="441"/>
      <c r="BG264" s="441"/>
      <c r="BH264" s="441"/>
      <c r="BI264" s="441"/>
      <c r="BJ264" s="441"/>
      <c r="BK264" s="441"/>
      <c r="BL264" s="441"/>
      <c r="BM264" s="441"/>
      <c r="BN264" s="441"/>
      <c r="BO264" s="441"/>
      <c r="BP264" s="441"/>
      <c r="BQ264" s="441"/>
      <c r="BR264" s="441"/>
      <c r="BS264" s="441"/>
      <c r="BT264" s="441"/>
      <c r="BU264" s="441"/>
      <c r="BV264" s="441"/>
      <c r="BW264" s="441"/>
      <c r="BX264" s="441"/>
      <c r="BY264" s="441"/>
      <c r="BZ264" s="441"/>
      <c r="CA264" s="441"/>
      <c r="CB264" s="441"/>
      <c r="CC264" s="441"/>
      <c r="CD264" s="441"/>
      <c r="CE264" s="441"/>
      <c r="CF264" s="441"/>
      <c r="CG264" s="441"/>
      <c r="CH264" s="441"/>
      <c r="CI264" s="441"/>
      <c r="CJ264" s="441"/>
      <c r="CK264" s="441"/>
      <c r="CL264" s="441"/>
      <c r="CM264" s="441"/>
      <c r="CN264" s="441"/>
      <c r="CO264" s="441"/>
      <c r="CP264" s="441"/>
      <c r="CQ264" s="441"/>
      <c r="CR264" s="441"/>
      <c r="CS264" s="441"/>
      <c r="CT264" s="441"/>
      <c r="CU264" s="441"/>
      <c r="CV264" s="441"/>
      <c r="CW264" s="441"/>
      <c r="CX264" s="441"/>
      <c r="CY264" s="441"/>
      <c r="CZ264" s="441"/>
      <c r="DA264" s="441"/>
      <c r="DB264" s="441"/>
      <c r="DC264" s="441"/>
      <c r="DD264" s="441"/>
      <c r="DE264" s="441"/>
      <c r="DF264" s="441"/>
      <c r="DG264" s="441"/>
      <c r="DH264" s="441"/>
      <c r="DI264" s="441"/>
      <c r="DJ264" s="441"/>
      <c r="DK264" s="441"/>
      <c r="DL264" s="441"/>
      <c r="DM264" s="441"/>
      <c r="DN264" s="441"/>
      <c r="DO264" s="441"/>
      <c r="DP264" s="441"/>
      <c r="DQ264" s="441"/>
      <c r="DR264" s="441"/>
      <c r="DS264" s="441"/>
      <c r="DT264" s="441"/>
      <c r="DU264" s="441"/>
      <c r="DV264" s="441"/>
      <c r="DW264" s="441"/>
      <c r="DX264" s="441"/>
      <c r="DY264" s="441"/>
      <c r="DZ264" s="441"/>
      <c r="EA264" s="441"/>
      <c r="EB264" s="441"/>
      <c r="EC264" s="441"/>
      <c r="ED264" s="441"/>
      <c r="EE264" s="441"/>
      <c r="EF264" s="441"/>
      <c r="EG264" s="441"/>
      <c r="EH264" s="441"/>
      <c r="EI264" s="441"/>
      <c r="EJ264" s="441"/>
      <c r="EK264" s="441"/>
      <c r="EL264" s="441"/>
      <c r="EM264" s="441"/>
      <c r="EN264" s="441"/>
      <c r="EO264" s="441"/>
      <c r="EP264" s="441"/>
      <c r="EQ264" s="441"/>
      <c r="ER264" s="441"/>
      <c r="ES264" s="441"/>
      <c r="ET264" s="441"/>
      <c r="EU264" s="441"/>
      <c r="EV264" s="441"/>
      <c r="EW264" s="441"/>
      <c r="EX264" s="441"/>
      <c r="EY264" s="441"/>
      <c r="EZ264" s="441"/>
      <c r="FA264" s="441"/>
      <c r="FB264" s="441"/>
      <c r="FC264" s="441"/>
      <c r="FD264" s="441"/>
      <c r="FE264" s="441"/>
      <c r="FF264" s="441"/>
      <c r="FG264" s="441"/>
      <c r="FH264" s="441"/>
      <c r="FI264" s="441"/>
      <c r="FJ264" s="441"/>
      <c r="FK264" s="441"/>
      <c r="FL264" s="441"/>
      <c r="FM264" s="441"/>
      <c r="FN264" s="441"/>
      <c r="FO264" s="441"/>
      <c r="FP264" s="441"/>
      <c r="FQ264" s="441"/>
      <c r="FR264" s="441"/>
      <c r="FS264" s="441"/>
      <c r="FT264" s="441"/>
      <c r="FU264" s="441"/>
      <c r="FV264" s="441"/>
      <c r="FW264" s="441"/>
      <c r="FX264" s="441"/>
      <c r="FY264" s="441"/>
      <c r="FZ264" s="441"/>
      <c r="GA264" s="441"/>
      <c r="GB264" s="441"/>
      <c r="GC264" s="441"/>
      <c r="GD264" s="441"/>
      <c r="GE264" s="441"/>
      <c r="GF264" s="441"/>
      <c r="GG264" s="441"/>
      <c r="GH264" s="441"/>
      <c r="GI264" s="441"/>
      <c r="GJ264" s="441"/>
      <c r="GK264" s="441"/>
      <c r="GL264" s="441"/>
      <c r="GM264" s="441"/>
      <c r="GN264" s="441"/>
      <c r="GO264" s="441"/>
      <c r="GP264" s="441"/>
      <c r="GQ264" s="441"/>
      <c r="GR264" s="441"/>
      <c r="GS264" s="441"/>
      <c r="GT264" s="441"/>
      <c r="GU264" s="441"/>
      <c r="GV264" s="441"/>
      <c r="GW264" s="441"/>
      <c r="GX264" s="441"/>
      <c r="GY264" s="441"/>
      <c r="GZ264" s="441"/>
      <c r="HA264" s="441"/>
      <c r="HB264" s="441"/>
      <c r="HC264" s="441"/>
      <c r="HD264" s="441"/>
      <c r="HE264" s="441"/>
      <c r="HF264" s="441"/>
      <c r="HG264" s="441"/>
      <c r="HH264" s="441"/>
      <c r="HI264" s="441"/>
      <c r="HJ264" s="441"/>
      <c r="HK264" s="441"/>
      <c r="HL264" s="441"/>
      <c r="HM264" s="441"/>
      <c r="HN264" s="441"/>
      <c r="HO264" s="441"/>
      <c r="HP264" s="441"/>
      <c r="HQ264" s="441"/>
      <c r="HR264" s="441"/>
      <c r="HS264" s="441"/>
      <c r="HT264" s="441"/>
      <c r="HU264" s="441"/>
      <c r="HV264" s="441"/>
      <c r="HW264" s="441"/>
      <c r="HX264" s="441"/>
      <c r="HY264" s="441"/>
      <c r="HZ264" s="441"/>
      <c r="IA264" s="441"/>
      <c r="IB264" s="441"/>
      <c r="IC264" s="441"/>
      <c r="ID264" s="441"/>
      <c r="IE264" s="441"/>
      <c r="IF264" s="441"/>
      <c r="IG264" s="441"/>
      <c r="IH264" s="441"/>
      <c r="II264" s="441"/>
      <c r="IJ264" s="441"/>
      <c r="IK264" s="441"/>
      <c r="IL264" s="441"/>
      <c r="IM264" s="441"/>
      <c r="IN264" s="441"/>
      <c r="IO264" s="441"/>
      <c r="IP264" s="441"/>
      <c r="IQ264" s="441"/>
      <c r="IR264" s="441"/>
      <c r="IS264" s="441"/>
      <c r="IT264" s="441"/>
      <c r="IU264" s="441"/>
      <c r="IV264" s="441"/>
      <c r="IW264" s="441"/>
    </row>
    <row r="265" customFormat="false" ht="12.75" hidden="false" customHeight="false" outlineLevel="1" collapsed="false">
      <c r="A265" s="376"/>
      <c r="B265" s="142"/>
      <c r="C265" s="142"/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</row>
    <row r="266" customFormat="false" ht="12.75" hidden="false" customHeight="false" outlineLevel="1" collapsed="false">
      <c r="A266" s="376"/>
      <c r="B266" s="142"/>
      <c r="C266" s="231"/>
      <c r="D266" s="231"/>
      <c r="E266" s="231"/>
      <c r="F266" s="231"/>
      <c r="G266" s="231"/>
      <c r="H266" s="231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</row>
    <row r="267" customFormat="false" ht="12.75" hidden="false" customHeight="false" outlineLevel="1" collapsed="false">
      <c r="A267" s="376"/>
      <c r="B267" s="142"/>
      <c r="C267" s="231"/>
      <c r="D267" s="231"/>
      <c r="E267" s="231"/>
      <c r="F267" s="231"/>
      <c r="G267" s="231"/>
      <c r="H267" s="231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</row>
    <row r="268" customFormat="false" ht="12.75" hidden="false" customHeight="false" outlineLevel="1" collapsed="false">
      <c r="A268" s="142"/>
      <c r="B268" s="142"/>
      <c r="C268" s="442"/>
      <c r="D268" s="442"/>
      <c r="E268" s="442"/>
      <c r="F268" s="442"/>
      <c r="G268" s="442"/>
      <c r="H268" s="4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</row>
    <row r="269" customFormat="false" ht="12.75" hidden="false" customHeight="false" outlineLevel="1" collapsed="false">
      <c r="A269" s="376"/>
      <c r="B269" s="142"/>
      <c r="C269" s="142"/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</row>
    <row r="270" customFormat="false" ht="12.75" hidden="false" customHeight="false" outlineLevel="1" collapsed="false">
      <c r="A270" s="440"/>
      <c r="B270" s="142"/>
      <c r="C270" s="142"/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</row>
    <row r="271" customFormat="false" ht="12.75" hidden="false" customHeight="false" outlineLevel="1" collapsed="false">
      <c r="A271" s="443"/>
      <c r="B271" s="142"/>
      <c r="C271" s="26"/>
      <c r="D271" s="26"/>
      <c r="E271" s="26"/>
      <c r="F271" s="26"/>
      <c r="G271" s="26"/>
      <c r="H271" s="26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</row>
    <row r="272" customFormat="false" ht="12.75" hidden="false" customHeight="false" outlineLevel="1" collapsed="false">
      <c r="A272" s="443"/>
      <c r="B272" s="142"/>
      <c r="C272" s="26"/>
      <c r="D272" s="26"/>
      <c r="E272" s="26"/>
      <c r="F272" s="26"/>
      <c r="G272" s="26"/>
      <c r="H272" s="26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</row>
    <row r="273" customFormat="false" ht="12.75" hidden="false" customHeight="false" outlineLevel="1" collapsed="false">
      <c r="A273" s="443"/>
      <c r="B273" s="142"/>
      <c r="C273" s="26"/>
      <c r="D273" s="26"/>
      <c r="E273" s="26"/>
      <c r="F273" s="26"/>
      <c r="G273" s="26"/>
      <c r="H273" s="26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</row>
    <row r="274" customFormat="false" ht="12.75" hidden="false" customHeight="false" outlineLevel="1" collapsed="false">
      <c r="A274" s="443"/>
      <c r="B274" s="142"/>
      <c r="C274" s="26"/>
      <c r="D274" s="26"/>
      <c r="E274" s="26"/>
      <c r="F274" s="26"/>
      <c r="G274" s="26"/>
      <c r="H274" s="26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</row>
    <row r="275" customFormat="false" ht="12.75" hidden="false" customHeight="false" outlineLevel="1" collapsed="false">
      <c r="A275" s="443"/>
      <c r="B275" s="142"/>
      <c r="C275" s="231"/>
      <c r="D275" s="231"/>
      <c r="E275" s="231"/>
      <c r="F275" s="231"/>
      <c r="G275" s="231"/>
      <c r="H275" s="231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</row>
    <row r="276" customFormat="false" ht="12.75" hidden="false" customHeight="false" outlineLevel="1" collapsed="false">
      <c r="A276" s="376"/>
      <c r="B276" s="142"/>
      <c r="C276" s="444"/>
      <c r="D276" s="444"/>
      <c r="E276" s="444"/>
      <c r="F276" s="444"/>
      <c r="G276" s="444"/>
      <c r="H276" s="444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</row>
    <row r="277" customFormat="false" ht="12.75" hidden="false" customHeight="false" outlineLevel="1" collapsed="false">
      <c r="A277" s="443"/>
      <c r="B277" s="142"/>
      <c r="C277" s="445"/>
      <c r="D277" s="445"/>
      <c r="E277" s="445"/>
      <c r="F277" s="445"/>
      <c r="G277" s="445"/>
      <c r="H277" s="445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</row>
    <row r="278" customFormat="false" ht="12.75" hidden="false" customHeight="false" outlineLevel="1" collapsed="false">
      <c r="A278" s="443"/>
      <c r="B278" s="142"/>
      <c r="C278" s="445"/>
      <c r="D278" s="445"/>
      <c r="E278" s="445"/>
      <c r="F278" s="445"/>
      <c r="G278" s="445"/>
      <c r="H278" s="445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</row>
    <row r="279" customFormat="false" ht="12.75" hidden="false" customHeight="false" outlineLevel="1" collapsed="false">
      <c r="A279" s="443"/>
      <c r="B279" s="142"/>
      <c r="C279" s="445"/>
      <c r="D279" s="445"/>
      <c r="E279" s="445"/>
      <c r="F279" s="445"/>
      <c r="G279" s="445"/>
      <c r="H279" s="445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142"/>
      <c r="U279" s="142"/>
    </row>
    <row r="280" customFormat="false" ht="12.75" hidden="false" customHeight="false" outlineLevel="1" collapsed="false">
      <c r="A280" s="443"/>
      <c r="B280" s="142"/>
      <c r="C280" s="445"/>
      <c r="D280" s="445"/>
      <c r="E280" s="445"/>
      <c r="F280" s="445"/>
      <c r="G280" s="445"/>
      <c r="H280" s="445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</row>
    <row r="281" customFormat="false" ht="12.75" hidden="false" customHeight="false" outlineLevel="1" collapsed="false">
      <c r="A281" s="443"/>
      <c r="B281" s="142"/>
      <c r="C281" s="444"/>
      <c r="D281" s="444"/>
      <c r="E281" s="444"/>
      <c r="F281" s="444"/>
      <c r="G281" s="444"/>
      <c r="H281" s="444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</row>
    <row r="282" customFormat="false" ht="12.75" hidden="false" customHeight="false" outlineLevel="1" collapsed="false">
      <c r="A282" s="376"/>
      <c r="B282" s="142"/>
      <c r="C282" s="142"/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142"/>
      <c r="U282" s="142"/>
    </row>
    <row r="283" customFormat="false" ht="12.75" hidden="false" customHeight="false" outlineLevel="1" collapsed="false">
      <c r="A283" s="142"/>
      <c r="B283" s="142"/>
      <c r="C283" s="26"/>
      <c r="D283" s="26"/>
      <c r="E283" s="26"/>
      <c r="F283" s="26"/>
      <c r="G283" s="26"/>
      <c r="H283" s="26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</row>
    <row r="284" customFormat="false" ht="12.75" hidden="false" customHeight="false" outlineLevel="1" collapsed="false">
      <c r="A284" s="142"/>
      <c r="B284" s="142"/>
      <c r="C284" s="26"/>
      <c r="D284" s="26"/>
      <c r="E284" s="26"/>
      <c r="F284" s="26"/>
      <c r="G284" s="26"/>
      <c r="H284" s="26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142"/>
      <c r="U284" s="142"/>
    </row>
    <row r="285" customFormat="false" ht="12.75" hidden="false" customHeight="false" outlineLevel="1" collapsed="false">
      <c r="A285" s="142"/>
      <c r="B285" s="142"/>
      <c r="C285" s="26"/>
      <c r="D285" s="26"/>
      <c r="E285" s="26"/>
      <c r="F285" s="26"/>
      <c r="G285" s="26"/>
      <c r="H285" s="26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142"/>
      <c r="U285" s="142"/>
    </row>
    <row r="286" customFormat="false" ht="12.75" hidden="false" customHeight="false" outlineLevel="1" collapsed="false">
      <c r="A286" s="142"/>
      <c r="B286" s="432"/>
      <c r="C286" s="26"/>
      <c r="D286" s="26"/>
      <c r="E286" s="26"/>
      <c r="F286" s="26"/>
      <c r="G286" s="26"/>
      <c r="H286" s="26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142"/>
      <c r="U286" s="142"/>
    </row>
    <row r="287" customFormat="false" ht="12.75" hidden="false" customHeight="false" outlineLevel="1" collapsed="false">
      <c r="A287" s="142"/>
      <c r="B287" s="142"/>
      <c r="C287" s="142"/>
      <c r="D287" s="142"/>
      <c r="E287" s="142"/>
      <c r="F287" s="142"/>
      <c r="G287" s="142"/>
      <c r="H287" s="142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142"/>
      <c r="U287" s="142"/>
    </row>
    <row r="288" customFormat="false" ht="12.75" hidden="false" customHeight="false" outlineLevel="1" collapsed="false">
      <c r="A288" s="376"/>
      <c r="B288" s="142"/>
      <c r="C288" s="142"/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</row>
    <row r="289" customFormat="false" ht="12.75" hidden="false" customHeight="false" outlineLevel="1" collapsed="false">
      <c r="A289" s="142"/>
      <c r="B289" s="142"/>
      <c r="C289" s="231"/>
      <c r="D289" s="231"/>
      <c r="E289" s="231"/>
      <c r="F289" s="231"/>
      <c r="G289" s="231"/>
      <c r="H289" s="231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142"/>
      <c r="U289" s="142"/>
    </row>
    <row r="290" customFormat="false" ht="12.75" hidden="false" customHeight="false" outlineLevel="1" collapsed="false">
      <c r="A290" s="443"/>
      <c r="B290" s="142"/>
      <c r="C290" s="231"/>
      <c r="D290" s="231"/>
      <c r="E290" s="231"/>
      <c r="F290" s="231"/>
      <c r="G290" s="231"/>
      <c r="H290" s="231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142"/>
      <c r="U290" s="142"/>
    </row>
    <row r="291" customFormat="false" ht="12.75" hidden="false" customHeight="false" outlineLevel="1" collapsed="false">
      <c r="A291" s="443"/>
      <c r="B291" s="142"/>
      <c r="C291" s="231"/>
      <c r="D291" s="231"/>
      <c r="E291" s="231"/>
      <c r="F291" s="231"/>
      <c r="G291" s="231"/>
      <c r="H291" s="231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142"/>
      <c r="U291" s="142"/>
    </row>
    <row r="292" customFormat="false" ht="12.75" hidden="false" customHeight="false" outlineLevel="1" collapsed="false">
      <c r="A292" s="443"/>
      <c r="B292" s="432"/>
      <c r="C292" s="231"/>
      <c r="D292" s="231"/>
      <c r="E292" s="231"/>
      <c r="F292" s="231"/>
      <c r="G292" s="231"/>
      <c r="H292" s="231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142"/>
      <c r="U292" s="142"/>
    </row>
    <row r="293" customFormat="false" ht="12.75" hidden="false" customHeight="false" outlineLevel="1" collapsed="false">
      <c r="A293" s="142"/>
      <c r="B293" s="142"/>
      <c r="C293" s="231"/>
      <c r="D293" s="231"/>
      <c r="E293" s="231"/>
      <c r="F293" s="231"/>
      <c r="G293" s="231"/>
      <c r="H293" s="231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142"/>
      <c r="U293" s="142"/>
    </row>
    <row r="294" customFormat="false" ht="12.75" hidden="false" customHeight="false" outlineLevel="1" collapsed="false">
      <c r="A294" s="142"/>
      <c r="B294" s="142"/>
      <c r="C294" s="231"/>
      <c r="D294" s="231"/>
      <c r="E294" s="231"/>
      <c r="F294" s="231"/>
      <c r="G294" s="231"/>
      <c r="H294" s="231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</row>
    <row r="295" customFormat="false" ht="12.75" hidden="false" customHeight="false" outlineLevel="1" collapsed="false">
      <c r="A295" s="142"/>
      <c r="B295" s="142"/>
      <c r="C295" s="231"/>
      <c r="D295" s="231"/>
      <c r="E295" s="231"/>
      <c r="F295" s="231"/>
      <c r="G295" s="231"/>
      <c r="H295" s="231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142"/>
      <c r="U295" s="142"/>
    </row>
    <row r="296" customFormat="false" ht="12.75" hidden="false" customHeight="false" outlineLevel="1" collapsed="false">
      <c r="A296" s="142"/>
      <c r="B296" s="142"/>
      <c r="C296" s="231"/>
      <c r="D296" s="231"/>
      <c r="E296" s="231"/>
      <c r="F296" s="231"/>
      <c r="G296" s="231"/>
      <c r="H296" s="231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142"/>
      <c r="U296" s="142"/>
    </row>
    <row r="297" customFormat="false" ht="12.75" hidden="false" customHeight="false" outlineLevel="1" collapsed="false">
      <c r="A297" s="142"/>
      <c r="B297" s="142"/>
      <c r="C297" s="231"/>
      <c r="D297" s="231"/>
      <c r="E297" s="231"/>
      <c r="F297" s="231"/>
      <c r="G297" s="231"/>
      <c r="H297" s="231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142"/>
      <c r="U297" s="142"/>
    </row>
    <row r="298" customFormat="false" ht="12.75" hidden="false" customHeight="false" outlineLevel="1" collapsed="false">
      <c r="A298" s="142"/>
      <c r="B298" s="142"/>
      <c r="C298" s="231"/>
      <c r="D298" s="231"/>
      <c r="E298" s="231"/>
      <c r="F298" s="231"/>
      <c r="G298" s="231"/>
      <c r="H298" s="231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</row>
    <row r="299" customFormat="false" ht="12.75" hidden="false" customHeight="false" outlineLevel="1" collapsed="false">
      <c r="A299" s="142"/>
      <c r="B299" s="142"/>
      <c r="C299" s="142"/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142"/>
      <c r="U299" s="142"/>
    </row>
    <row r="300" customFormat="false" ht="12.75" hidden="false" customHeight="false" outlineLevel="1" collapsed="false">
      <c r="A300" s="376"/>
      <c r="B300" s="446"/>
      <c r="C300" s="446"/>
      <c r="D300" s="446"/>
      <c r="E300" s="446"/>
      <c r="F300" s="446"/>
      <c r="G300" s="446"/>
      <c r="H300" s="446"/>
      <c r="I300" s="142"/>
      <c r="J300" s="142"/>
      <c r="K300" s="142"/>
      <c r="L300" s="142"/>
      <c r="M300" s="142"/>
      <c r="N300" s="142"/>
      <c r="O300" s="142"/>
      <c r="P300" s="142"/>
      <c r="Q300" s="142"/>
      <c r="R300" s="142"/>
      <c r="S300" s="142"/>
      <c r="T300" s="142"/>
      <c r="U300" s="142"/>
    </row>
    <row r="301" customFormat="false" ht="12.75" hidden="false" customHeight="false" outlineLevel="1" collapsed="false">
      <c r="A301" s="376"/>
      <c r="B301" s="432"/>
      <c r="C301" s="446"/>
      <c r="D301" s="446"/>
      <c r="E301" s="446"/>
      <c r="F301" s="446"/>
      <c r="G301" s="446"/>
      <c r="H301" s="446"/>
      <c r="I301" s="142"/>
      <c r="J301" s="142"/>
      <c r="K301" s="142"/>
      <c r="L301" s="142"/>
      <c r="M301" s="142"/>
      <c r="N301" s="142"/>
      <c r="O301" s="142"/>
      <c r="P301" s="142"/>
      <c r="Q301" s="142"/>
      <c r="R301" s="142"/>
      <c r="S301" s="142"/>
      <c r="T301" s="142"/>
      <c r="U301" s="142"/>
    </row>
    <row r="302" customFormat="false" ht="12.75" hidden="false" customHeight="false" outlineLevel="1" collapsed="false">
      <c r="A302" s="376"/>
      <c r="B302" s="446"/>
      <c r="C302" s="446"/>
      <c r="D302" s="446"/>
      <c r="E302" s="446"/>
      <c r="F302" s="446"/>
      <c r="G302" s="446"/>
      <c r="H302" s="446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</row>
    <row r="303" customFormat="false" ht="12.75" hidden="false" customHeight="false" outlineLevel="1" collapsed="false">
      <c r="A303" s="376"/>
      <c r="B303" s="142"/>
      <c r="C303" s="446"/>
      <c r="D303" s="446"/>
      <c r="E303" s="446"/>
      <c r="F303" s="446"/>
      <c r="G303" s="446"/>
      <c r="H303" s="446"/>
      <c r="I303" s="142"/>
      <c r="J303" s="142"/>
      <c r="K303" s="142"/>
      <c r="L303" s="142"/>
      <c r="M303" s="142"/>
      <c r="N303" s="142"/>
      <c r="O303" s="142"/>
      <c r="P303" s="142"/>
      <c r="Q303" s="142"/>
      <c r="R303" s="142"/>
      <c r="S303" s="142"/>
      <c r="T303" s="142"/>
      <c r="U303" s="142"/>
    </row>
    <row r="304" customFormat="false" ht="12.75" hidden="false" customHeight="false" outlineLevel="1" collapsed="false">
      <c r="A304" s="142"/>
      <c r="B304" s="142"/>
      <c r="C304" s="142"/>
      <c r="D304" s="142"/>
      <c r="E304" s="142"/>
      <c r="F304" s="142"/>
      <c r="G304" s="142"/>
      <c r="H304" s="142"/>
      <c r="I304" s="142"/>
      <c r="J304" s="142"/>
      <c r="K304" s="142"/>
      <c r="L304" s="142"/>
      <c r="M304" s="142"/>
      <c r="N304" s="142"/>
      <c r="O304" s="142"/>
      <c r="P304" s="142"/>
      <c r="Q304" s="142"/>
      <c r="R304" s="142"/>
      <c r="S304" s="142"/>
      <c r="T304" s="142"/>
      <c r="U304" s="142"/>
    </row>
    <row r="305" customFormat="false" ht="12.75" hidden="false" customHeight="false" outlineLevel="1" collapsed="false">
      <c r="A305" s="376"/>
      <c r="B305" s="142"/>
      <c r="C305" s="142"/>
      <c r="D305" s="142"/>
      <c r="E305" s="142"/>
      <c r="F305" s="142"/>
      <c r="G305" s="142"/>
      <c r="H305" s="142"/>
      <c r="I305" s="142"/>
      <c r="J305" s="142"/>
      <c r="K305" s="142"/>
      <c r="L305" s="142"/>
      <c r="M305" s="142"/>
      <c r="N305" s="142"/>
      <c r="O305" s="142"/>
      <c r="P305" s="142"/>
      <c r="Q305" s="142"/>
      <c r="R305" s="142"/>
      <c r="S305" s="142"/>
      <c r="T305" s="142"/>
      <c r="U305" s="142"/>
    </row>
    <row r="306" customFormat="false" ht="12.75" hidden="false" customHeight="false" outlineLevel="1" collapsed="false">
      <c r="A306" s="376"/>
      <c r="B306" s="142"/>
      <c r="C306" s="142"/>
      <c r="D306" s="142"/>
      <c r="E306" s="142"/>
      <c r="F306" s="142"/>
      <c r="G306" s="142"/>
      <c r="H306" s="142"/>
      <c r="I306" s="142"/>
      <c r="J306" s="142"/>
      <c r="K306" s="142"/>
      <c r="L306" s="142"/>
      <c r="M306" s="142"/>
      <c r="N306" s="142"/>
      <c r="O306" s="142"/>
      <c r="P306" s="142"/>
      <c r="Q306" s="142"/>
      <c r="R306" s="142"/>
      <c r="S306" s="142"/>
      <c r="T306" s="142"/>
      <c r="U306" s="142"/>
    </row>
    <row r="307" customFormat="false" ht="12.75" hidden="false" customHeight="false" outlineLevel="1" collapsed="false">
      <c r="A307" s="142"/>
      <c r="B307" s="142"/>
      <c r="C307" s="142"/>
      <c r="D307" s="142"/>
      <c r="E307" s="142"/>
      <c r="F307" s="142"/>
      <c r="G307" s="142"/>
      <c r="H307" s="142"/>
      <c r="I307" s="142"/>
      <c r="J307" s="142"/>
      <c r="K307" s="142"/>
      <c r="L307" s="142"/>
      <c r="M307" s="142"/>
      <c r="N307" s="142"/>
      <c r="O307" s="142"/>
      <c r="P307" s="142"/>
      <c r="Q307" s="142"/>
      <c r="R307" s="142"/>
      <c r="S307" s="142"/>
      <c r="T307" s="142"/>
      <c r="U307" s="142"/>
    </row>
    <row r="308" customFormat="false" ht="12.75" hidden="false" customHeight="false" outlineLevel="1" collapsed="false">
      <c r="A308" s="142"/>
      <c r="B308" s="142"/>
      <c r="C308" s="439"/>
      <c r="D308" s="439"/>
      <c r="E308" s="439"/>
      <c r="F308" s="439"/>
      <c r="G308" s="439"/>
      <c r="H308" s="439"/>
      <c r="I308" s="142"/>
      <c r="J308" s="142"/>
      <c r="K308" s="142"/>
      <c r="L308" s="142"/>
      <c r="M308" s="142"/>
      <c r="N308" s="142"/>
      <c r="O308" s="142"/>
      <c r="P308" s="142"/>
      <c r="Q308" s="142"/>
      <c r="R308" s="142"/>
      <c r="S308" s="142"/>
      <c r="T308" s="142"/>
      <c r="U308" s="142"/>
    </row>
    <row r="309" customFormat="false" ht="12.75" hidden="false" customHeight="false" outlineLevel="1" collapsed="false">
      <c r="A309" s="142"/>
      <c r="B309" s="142"/>
      <c r="C309" s="446"/>
      <c r="D309" s="446"/>
      <c r="E309" s="446"/>
      <c r="F309" s="446"/>
      <c r="G309" s="446"/>
      <c r="H309" s="446"/>
      <c r="I309" s="142"/>
      <c r="J309" s="142"/>
      <c r="K309" s="142"/>
      <c r="L309" s="142"/>
      <c r="M309" s="142"/>
      <c r="N309" s="142"/>
      <c r="O309" s="142"/>
      <c r="P309" s="142"/>
      <c r="Q309" s="142"/>
      <c r="R309" s="142"/>
      <c r="S309" s="142"/>
      <c r="T309" s="142"/>
      <c r="U309" s="142"/>
    </row>
    <row r="310" customFormat="false" ht="12.75" hidden="false" customHeight="false" outlineLevel="1" collapsed="false">
      <c r="A310" s="142"/>
      <c r="B310" s="142"/>
      <c r="C310" s="447"/>
      <c r="D310" s="447"/>
      <c r="E310" s="447"/>
      <c r="F310" s="447"/>
      <c r="G310" s="447"/>
      <c r="H310" s="447"/>
      <c r="I310" s="142"/>
      <c r="J310" s="142"/>
      <c r="K310" s="142"/>
      <c r="L310" s="142"/>
      <c r="M310" s="142"/>
      <c r="N310" s="142"/>
      <c r="O310" s="142"/>
      <c r="P310" s="142"/>
      <c r="Q310" s="142"/>
      <c r="R310" s="142"/>
      <c r="S310" s="142"/>
      <c r="T310" s="142"/>
      <c r="U310" s="142"/>
    </row>
    <row r="311" customFormat="false" ht="12.75" hidden="false" customHeight="false" outlineLevel="1" collapsed="false">
      <c r="A311" s="142"/>
      <c r="B311" s="142"/>
      <c r="C311" s="439"/>
      <c r="D311" s="439"/>
      <c r="E311" s="439"/>
      <c r="F311" s="439"/>
      <c r="G311" s="439"/>
      <c r="H311" s="439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</row>
    <row r="312" customFormat="false" ht="12.75" hidden="false" customHeight="false" outlineLevel="1" collapsed="false">
      <c r="A312" s="142"/>
      <c r="B312" s="142"/>
      <c r="C312" s="447"/>
      <c r="D312" s="447"/>
      <c r="E312" s="447"/>
      <c r="F312" s="447"/>
      <c r="G312" s="447"/>
      <c r="H312" s="447"/>
      <c r="I312" s="142"/>
      <c r="J312" s="142"/>
      <c r="K312" s="142"/>
      <c r="L312" s="142"/>
      <c r="M312" s="142"/>
      <c r="N312" s="142"/>
      <c r="O312" s="142"/>
      <c r="P312" s="142"/>
      <c r="Q312" s="142"/>
      <c r="R312" s="142"/>
      <c r="S312" s="142"/>
      <c r="T312" s="142"/>
      <c r="U312" s="142"/>
    </row>
    <row r="313" customFormat="false" ht="12.75" hidden="false" customHeight="false" outlineLevel="1" collapsed="false">
      <c r="A313" s="142"/>
      <c r="B313" s="142"/>
      <c r="C313" s="448"/>
      <c r="D313" s="448"/>
      <c r="E313" s="448"/>
      <c r="F313" s="448"/>
      <c r="G313" s="448"/>
      <c r="H313" s="448"/>
      <c r="I313" s="142"/>
      <c r="J313" s="142"/>
      <c r="K313" s="142"/>
      <c r="L313" s="142"/>
      <c r="M313" s="142"/>
      <c r="N313" s="142"/>
      <c r="O313" s="142"/>
      <c r="P313" s="142"/>
      <c r="Q313" s="142"/>
      <c r="R313" s="142"/>
      <c r="S313" s="142"/>
      <c r="T313" s="142"/>
      <c r="U313" s="142"/>
    </row>
    <row r="314" customFormat="false" ht="12.75" hidden="false" customHeight="false" outlineLevel="1" collapsed="false">
      <c r="A314" s="142"/>
      <c r="B314" s="142"/>
      <c r="C314" s="448"/>
      <c r="D314" s="448"/>
      <c r="E314" s="448"/>
      <c r="F314" s="448"/>
      <c r="G314" s="448"/>
      <c r="H314" s="448"/>
      <c r="I314" s="142"/>
      <c r="J314" s="142"/>
      <c r="K314" s="142"/>
      <c r="L314" s="142"/>
      <c r="M314" s="142"/>
      <c r="N314" s="142"/>
      <c r="O314" s="142"/>
      <c r="P314" s="142"/>
      <c r="Q314" s="142"/>
      <c r="R314" s="142"/>
      <c r="S314" s="142"/>
      <c r="T314" s="142"/>
      <c r="U314" s="142"/>
    </row>
    <row r="315" customFormat="false" ht="18.75" hidden="false" customHeight="false" outlineLevel="2" collapsed="false">
      <c r="A315" s="437"/>
      <c r="B315" s="142"/>
      <c r="C315" s="448"/>
      <c r="D315" s="448"/>
      <c r="E315" s="448"/>
      <c r="F315" s="448"/>
      <c r="G315" s="448"/>
      <c r="H315" s="448"/>
      <c r="I315" s="142"/>
      <c r="J315" s="142"/>
      <c r="K315" s="142"/>
      <c r="L315" s="142"/>
      <c r="M315" s="142"/>
      <c r="N315" s="142"/>
      <c r="O315" s="142"/>
      <c r="P315" s="142"/>
      <c r="Q315" s="142"/>
      <c r="R315" s="142"/>
      <c r="S315" s="142"/>
      <c r="T315" s="142"/>
      <c r="U315" s="142"/>
    </row>
    <row r="316" customFormat="false" ht="12.75" hidden="false" customHeight="false" outlineLevel="2" collapsed="false">
      <c r="A316" s="376"/>
      <c r="B316" s="142"/>
      <c r="C316" s="448"/>
      <c r="D316" s="448"/>
      <c r="E316" s="448"/>
      <c r="F316" s="448"/>
      <c r="G316" s="448"/>
      <c r="H316" s="448"/>
      <c r="I316" s="142"/>
      <c r="J316" s="142"/>
      <c r="K316" s="142"/>
      <c r="L316" s="142"/>
      <c r="M316" s="142"/>
      <c r="N316" s="142"/>
      <c r="O316" s="142"/>
      <c r="P316" s="142"/>
      <c r="Q316" s="142"/>
      <c r="R316" s="142"/>
      <c r="S316" s="142"/>
      <c r="T316" s="142"/>
      <c r="U316" s="142"/>
    </row>
    <row r="317" customFormat="false" ht="12.75" hidden="false" customHeight="false" outlineLevel="2" collapsed="false">
      <c r="A317" s="142"/>
      <c r="B317" s="142"/>
      <c r="C317" s="448"/>
      <c r="D317" s="448"/>
      <c r="E317" s="448"/>
      <c r="F317" s="448"/>
      <c r="G317" s="448"/>
      <c r="H317" s="448"/>
      <c r="I317" s="142"/>
      <c r="J317" s="142"/>
      <c r="K317" s="142"/>
      <c r="L317" s="142"/>
      <c r="M317" s="142"/>
      <c r="N317" s="142"/>
      <c r="O317" s="142"/>
      <c r="P317" s="142"/>
      <c r="Q317" s="142"/>
      <c r="R317" s="142"/>
      <c r="S317" s="142"/>
      <c r="T317" s="142"/>
      <c r="U317" s="142"/>
    </row>
    <row r="318" customFormat="false" ht="12.75" hidden="false" customHeight="false" outlineLevel="2" collapsed="false">
      <c r="A318" s="376"/>
      <c r="B318" s="149"/>
      <c r="C318" s="149"/>
      <c r="D318" s="226"/>
      <c r="E318" s="226"/>
      <c r="F318" s="149"/>
      <c r="G318" s="149"/>
      <c r="H318" s="226"/>
      <c r="I318" s="149"/>
      <c r="J318" s="149"/>
      <c r="K318" s="149"/>
      <c r="L318" s="226"/>
      <c r="M318" s="149"/>
      <c r="N318" s="149"/>
      <c r="O318" s="142"/>
      <c r="P318" s="142"/>
      <c r="Q318" s="142"/>
      <c r="R318" s="142"/>
      <c r="S318" s="142"/>
      <c r="T318" s="149"/>
      <c r="U318" s="142"/>
    </row>
    <row r="319" customFormat="false" ht="12.75" hidden="false" customHeight="false" outlineLevel="2" collapsed="false">
      <c r="A319" s="376"/>
      <c r="B319" s="142"/>
      <c r="C319" s="142"/>
      <c r="D319" s="142"/>
      <c r="E319" s="142"/>
      <c r="F319" s="142"/>
      <c r="G319" s="142"/>
      <c r="H319" s="142"/>
      <c r="I319" s="142"/>
      <c r="J319" s="142"/>
      <c r="K319" s="142"/>
      <c r="L319" s="142"/>
      <c r="M319" s="142"/>
      <c r="N319" s="142"/>
      <c r="O319" s="142"/>
      <c r="P319" s="142"/>
      <c r="Q319" s="142"/>
      <c r="R319" s="142"/>
      <c r="S319" s="142"/>
      <c r="T319" s="142"/>
      <c r="U319" s="142"/>
    </row>
    <row r="320" customFormat="false" ht="12.75" hidden="false" customHeight="false" outlineLevel="2" collapsed="false">
      <c r="A320" s="142"/>
      <c r="B320" s="142"/>
      <c r="C320" s="142"/>
      <c r="D320" s="142"/>
      <c r="E320" s="142"/>
      <c r="F320" s="142"/>
      <c r="G320" s="142"/>
      <c r="H320" s="142"/>
      <c r="I320" s="142"/>
      <c r="J320" s="142"/>
      <c r="K320" s="142"/>
      <c r="L320" s="142"/>
      <c r="M320" s="142"/>
      <c r="N320" s="142"/>
      <c r="O320" s="142"/>
      <c r="P320" s="142"/>
      <c r="Q320" s="142"/>
      <c r="R320" s="142"/>
      <c r="S320" s="142"/>
      <c r="T320" s="142"/>
      <c r="U320" s="142"/>
    </row>
    <row r="321" customFormat="false" ht="12.75" hidden="false" customHeight="false" outlineLevel="2" collapsed="false">
      <c r="A321" s="142"/>
      <c r="B321" s="439"/>
      <c r="C321" s="439"/>
      <c r="D321" s="439"/>
      <c r="E321" s="439"/>
      <c r="F321" s="439"/>
      <c r="G321" s="439"/>
      <c r="H321" s="439"/>
      <c r="I321" s="439"/>
      <c r="J321" s="439"/>
      <c r="K321" s="439"/>
      <c r="L321" s="439"/>
      <c r="M321" s="439"/>
      <c r="N321" s="439"/>
      <c r="O321" s="142"/>
      <c r="P321" s="142"/>
      <c r="Q321" s="142"/>
      <c r="R321" s="142"/>
      <c r="S321" s="142"/>
      <c r="T321" s="439"/>
      <c r="U321" s="142"/>
    </row>
    <row r="322" customFormat="false" ht="12.75" hidden="false" customHeight="false" outlineLevel="2" collapsed="false">
      <c r="A322" s="142"/>
      <c r="B322" s="142"/>
      <c r="C322" s="142"/>
      <c r="D322" s="142"/>
      <c r="E322" s="142"/>
      <c r="F322" s="142"/>
      <c r="G322" s="142"/>
      <c r="H322" s="142"/>
      <c r="I322" s="142"/>
      <c r="J322" s="142"/>
      <c r="K322" s="142"/>
      <c r="L322" s="142"/>
      <c r="M322" s="142"/>
      <c r="N322" s="142"/>
      <c r="O322" s="142"/>
      <c r="P322" s="142"/>
      <c r="Q322" s="142"/>
      <c r="R322" s="142"/>
      <c r="S322" s="142"/>
      <c r="T322" s="142"/>
      <c r="U322" s="142"/>
    </row>
    <row r="323" customFormat="false" ht="12.75" hidden="false" customHeight="false" outlineLevel="2" collapsed="false">
      <c r="A323" s="142"/>
      <c r="B323" s="446"/>
      <c r="C323" s="446"/>
      <c r="D323" s="439"/>
      <c r="E323" s="439"/>
      <c r="F323" s="439"/>
      <c r="G323" s="439"/>
      <c r="H323" s="439"/>
      <c r="I323" s="439"/>
      <c r="J323" s="439"/>
      <c r="K323" s="439"/>
      <c r="L323" s="439"/>
      <c r="M323" s="439"/>
      <c r="N323" s="439"/>
      <c r="O323" s="142"/>
      <c r="P323" s="142"/>
      <c r="Q323" s="142"/>
      <c r="R323" s="142"/>
      <c r="S323" s="142"/>
      <c r="T323" s="439"/>
      <c r="U323" s="142"/>
    </row>
    <row r="324" customFormat="false" ht="12.75" hidden="false" customHeight="false" outlineLevel="2" collapsed="false">
      <c r="A324" s="142"/>
      <c r="B324" s="142"/>
      <c r="C324" s="142"/>
      <c r="D324" s="142"/>
      <c r="E324" s="142"/>
      <c r="F324" s="142"/>
      <c r="G324" s="142"/>
      <c r="H324" s="142"/>
      <c r="I324" s="142"/>
      <c r="J324" s="142"/>
      <c r="K324" s="142"/>
      <c r="L324" s="142"/>
      <c r="M324" s="142"/>
      <c r="N324" s="142"/>
      <c r="O324" s="142"/>
      <c r="P324" s="142"/>
      <c r="Q324" s="142"/>
      <c r="R324" s="142"/>
      <c r="S324" s="142"/>
      <c r="T324" s="142"/>
      <c r="U324" s="142"/>
    </row>
    <row r="325" customFormat="false" ht="12.75" hidden="false" customHeight="false" outlineLevel="2" collapsed="false">
      <c r="A325" s="142"/>
      <c r="B325" s="439"/>
      <c r="C325" s="439"/>
      <c r="D325" s="439"/>
      <c r="E325" s="439"/>
      <c r="F325" s="439"/>
      <c r="G325" s="439"/>
      <c r="H325" s="439"/>
      <c r="I325" s="439"/>
      <c r="J325" s="439"/>
      <c r="K325" s="439"/>
      <c r="L325" s="439"/>
      <c r="M325" s="439"/>
      <c r="N325" s="439"/>
      <c r="O325" s="142"/>
      <c r="P325" s="142"/>
      <c r="Q325" s="142"/>
      <c r="R325" s="142"/>
      <c r="S325" s="142"/>
      <c r="T325" s="439"/>
      <c r="U325" s="439"/>
      <c r="V325" s="439"/>
      <c r="W325" s="439"/>
      <c r="X325" s="439"/>
      <c r="Y325" s="439"/>
      <c r="Z325" s="439"/>
    </row>
    <row r="326" customFormat="false" ht="12.75" hidden="false" customHeight="false" outlineLevel="2" collapsed="false">
      <c r="A326" s="142"/>
      <c r="B326" s="142"/>
      <c r="C326" s="142"/>
      <c r="D326" s="142"/>
      <c r="E326" s="142"/>
      <c r="F326" s="142"/>
      <c r="G326" s="142"/>
      <c r="H326" s="142"/>
      <c r="I326" s="142"/>
      <c r="J326" s="142"/>
      <c r="K326" s="142"/>
      <c r="L326" s="142"/>
      <c r="M326" s="142"/>
      <c r="N326" s="142"/>
      <c r="O326" s="142"/>
      <c r="P326" s="142"/>
      <c r="Q326" s="142"/>
      <c r="R326" s="142"/>
      <c r="S326" s="142"/>
      <c r="T326" s="142"/>
      <c r="U326" s="142"/>
    </row>
    <row r="327" customFormat="false" ht="12.75" hidden="false" customHeight="false" outlineLevel="2" collapsed="false">
      <c r="A327" s="142"/>
      <c r="B327" s="439"/>
      <c r="C327" s="439"/>
      <c r="D327" s="439"/>
      <c r="E327" s="439"/>
      <c r="F327" s="439"/>
      <c r="G327" s="439"/>
      <c r="H327" s="439"/>
      <c r="I327" s="439"/>
      <c r="J327" s="439"/>
      <c r="K327" s="439"/>
      <c r="L327" s="439"/>
      <c r="M327" s="439"/>
      <c r="N327" s="439"/>
      <c r="O327" s="142"/>
      <c r="P327" s="142"/>
      <c r="Q327" s="142"/>
      <c r="R327" s="142"/>
      <c r="S327" s="142"/>
      <c r="T327" s="439"/>
      <c r="U327" s="142"/>
    </row>
    <row r="328" customFormat="false" ht="12.75" hidden="false" customHeight="false" outlineLevel="2" collapsed="false">
      <c r="A328" s="142"/>
      <c r="B328" s="142"/>
      <c r="C328" s="142"/>
      <c r="D328" s="142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2"/>
      <c r="S328" s="142"/>
      <c r="T328" s="142"/>
      <c r="U328" s="142"/>
    </row>
    <row r="329" customFormat="false" ht="12.75" hidden="false" customHeight="false" outlineLevel="2" collapsed="false">
      <c r="A329" s="142"/>
      <c r="B329" s="439"/>
      <c r="C329" s="439"/>
      <c r="D329" s="439"/>
      <c r="E329" s="439"/>
      <c r="F329" s="439"/>
      <c r="G329" s="439"/>
      <c r="H329" s="439"/>
      <c r="I329" s="439"/>
      <c r="J329" s="439"/>
      <c r="K329" s="439"/>
      <c r="L329" s="439"/>
      <c r="M329" s="439"/>
      <c r="N329" s="439"/>
      <c r="O329" s="142"/>
      <c r="P329" s="142"/>
      <c r="Q329" s="142"/>
      <c r="R329" s="142"/>
      <c r="S329" s="142"/>
      <c r="T329" s="439"/>
      <c r="U329" s="439"/>
    </row>
    <row r="330" customFormat="false" ht="12.75" hidden="false" customHeight="false" outlineLevel="2" collapsed="false">
      <c r="A330" s="142"/>
      <c r="B330" s="142"/>
      <c r="C330" s="142"/>
      <c r="D330" s="142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2"/>
      <c r="S330" s="142"/>
      <c r="T330" s="142"/>
      <c r="U330" s="142"/>
    </row>
    <row r="331" customFormat="false" ht="12.75" hidden="false" customHeight="false" outlineLevel="2" collapsed="false">
      <c r="A331" s="142"/>
      <c r="B331" s="439"/>
      <c r="C331" s="439"/>
      <c r="D331" s="439"/>
      <c r="E331" s="439"/>
      <c r="F331" s="439"/>
      <c r="G331" s="439"/>
      <c r="H331" s="439"/>
      <c r="I331" s="439"/>
      <c r="J331" s="439"/>
      <c r="K331" s="439"/>
      <c r="L331" s="439"/>
      <c r="M331" s="439"/>
      <c r="N331" s="439"/>
      <c r="O331" s="142"/>
      <c r="P331" s="142"/>
      <c r="Q331" s="142"/>
      <c r="R331" s="142"/>
      <c r="S331" s="142"/>
      <c r="T331" s="439"/>
      <c r="U331" s="439"/>
    </row>
    <row r="332" customFormat="false" ht="12.75" hidden="false" customHeight="false" outlineLevel="2" collapsed="false">
      <c r="A332" s="142"/>
      <c r="B332" s="142"/>
      <c r="C332" s="142"/>
      <c r="D332" s="142"/>
      <c r="E332" s="142"/>
      <c r="F332" s="142"/>
      <c r="G332" s="142"/>
      <c r="H332" s="142"/>
      <c r="I332" s="142"/>
      <c r="J332" s="142"/>
      <c r="K332" s="142"/>
      <c r="L332" s="142"/>
      <c r="M332" s="142"/>
      <c r="N332" s="142"/>
      <c r="O332" s="142"/>
      <c r="P332" s="142"/>
      <c r="Q332" s="142"/>
      <c r="R332" s="142"/>
      <c r="S332" s="142"/>
      <c r="T332" s="142"/>
      <c r="U332" s="142"/>
    </row>
    <row r="333" customFormat="false" ht="12.75" hidden="false" customHeight="false" outlineLevel="1" collapsed="false">
      <c r="A333" s="142"/>
      <c r="B333" s="142"/>
      <c r="C333" s="142"/>
      <c r="D333" s="142"/>
      <c r="E333" s="142"/>
      <c r="F333" s="142"/>
      <c r="G333" s="142"/>
      <c r="H333" s="142"/>
      <c r="I333" s="142"/>
      <c r="J333" s="142"/>
      <c r="K333" s="142"/>
      <c r="L333" s="142"/>
      <c r="M333" s="142"/>
      <c r="N333" s="142"/>
      <c r="O333" s="142"/>
      <c r="P333" s="142"/>
      <c r="Q333" s="142"/>
      <c r="R333" s="142"/>
      <c r="S333" s="142"/>
      <c r="T333" s="142"/>
      <c r="U333" s="142"/>
    </row>
    <row r="334" customFormat="false" ht="12.75" hidden="false" customHeight="false" outlineLevel="1" collapsed="false">
      <c r="A334" s="142"/>
      <c r="B334" s="142"/>
      <c r="C334" s="142"/>
      <c r="D334" s="142"/>
      <c r="E334" s="142"/>
      <c r="F334" s="142"/>
      <c r="G334" s="142"/>
      <c r="H334" s="142"/>
      <c r="I334" s="142"/>
      <c r="J334" s="142"/>
      <c r="K334" s="142"/>
      <c r="L334" s="142"/>
      <c r="M334" s="142"/>
      <c r="N334" s="142"/>
      <c r="O334" s="142"/>
      <c r="P334" s="142"/>
      <c r="Q334" s="142"/>
      <c r="R334" s="142"/>
      <c r="S334" s="142"/>
      <c r="T334" s="142"/>
      <c r="U334" s="142"/>
    </row>
    <row r="335" customFormat="false" ht="12.75" hidden="false" customHeight="false" outlineLevel="1" collapsed="false">
      <c r="A335" s="142"/>
      <c r="B335" s="142"/>
      <c r="C335" s="142"/>
      <c r="D335" s="142"/>
      <c r="E335" s="142"/>
      <c r="F335" s="142"/>
      <c r="G335" s="142"/>
      <c r="H335" s="142"/>
      <c r="I335" s="142"/>
      <c r="J335" s="142"/>
      <c r="K335" s="142"/>
      <c r="L335" s="142"/>
      <c r="M335" s="142"/>
      <c r="N335" s="142"/>
      <c r="O335" s="142"/>
      <c r="P335" s="142"/>
      <c r="Q335" s="142"/>
      <c r="R335" s="142"/>
      <c r="S335" s="142"/>
      <c r="T335" s="142"/>
      <c r="U335" s="142"/>
    </row>
    <row r="336" customFormat="false" ht="18.75" hidden="false" customHeight="false" outlineLevel="1" collapsed="false">
      <c r="A336" s="438"/>
      <c r="B336" s="142"/>
      <c r="C336" s="142"/>
      <c r="D336" s="142"/>
      <c r="E336" s="142"/>
      <c r="F336" s="142"/>
      <c r="G336" s="142"/>
      <c r="H336" s="142"/>
      <c r="I336" s="142"/>
      <c r="J336" s="142"/>
      <c r="K336" s="142"/>
      <c r="L336" s="142"/>
      <c r="M336" s="142"/>
      <c r="N336" s="142"/>
      <c r="O336" s="142"/>
      <c r="P336" s="142"/>
      <c r="Q336" s="142"/>
      <c r="R336" s="142"/>
      <c r="S336" s="142"/>
      <c r="T336" s="142"/>
      <c r="U336" s="142"/>
    </row>
    <row r="337" customFormat="false" ht="12.75" hidden="false" customHeight="false" outlineLevel="1" collapsed="false">
      <c r="A337" s="376"/>
      <c r="B337" s="142"/>
      <c r="C337" s="142"/>
      <c r="D337" s="142"/>
      <c r="E337" s="142"/>
      <c r="F337" s="142"/>
      <c r="G337" s="142"/>
      <c r="H337" s="142"/>
      <c r="I337" s="142"/>
      <c r="J337" s="142"/>
      <c r="K337" s="142"/>
      <c r="L337" s="142"/>
      <c r="M337" s="142"/>
      <c r="N337" s="142"/>
      <c r="O337" s="142"/>
      <c r="P337" s="142"/>
      <c r="Q337" s="142"/>
      <c r="R337" s="142"/>
      <c r="S337" s="142"/>
      <c r="T337" s="142"/>
      <c r="U337" s="142"/>
    </row>
    <row r="338" customFormat="false" ht="12.75" hidden="false" customHeight="false" outlineLevel="1" collapsed="false">
      <c r="A338" s="376"/>
      <c r="B338" s="142"/>
      <c r="C338" s="142"/>
      <c r="D338" s="142"/>
      <c r="E338" s="142"/>
      <c r="F338" s="142"/>
      <c r="G338" s="142"/>
      <c r="H338" s="142"/>
      <c r="I338" s="142"/>
      <c r="J338" s="142"/>
      <c r="K338" s="142"/>
      <c r="L338" s="142"/>
      <c r="M338" s="142"/>
      <c r="N338" s="142"/>
      <c r="O338" s="142"/>
      <c r="P338" s="142"/>
      <c r="Q338" s="142"/>
      <c r="R338" s="142"/>
      <c r="S338" s="142"/>
      <c r="T338" s="142"/>
      <c r="U338" s="142"/>
    </row>
    <row r="339" customFormat="false" ht="12.75" hidden="false" customHeight="false" outlineLevel="1" collapsed="false">
      <c r="A339" s="142"/>
      <c r="B339" s="142"/>
      <c r="C339" s="142"/>
      <c r="D339" s="142"/>
      <c r="E339" s="142"/>
      <c r="F339" s="142"/>
      <c r="G339" s="142"/>
      <c r="H339" s="142"/>
      <c r="I339" s="142"/>
      <c r="J339" s="142"/>
      <c r="K339" s="142"/>
      <c r="L339" s="142"/>
      <c r="M339" s="142"/>
      <c r="N339" s="142"/>
      <c r="O339" s="142"/>
      <c r="P339" s="142"/>
      <c r="Q339" s="142"/>
      <c r="R339" s="142"/>
      <c r="S339" s="142"/>
      <c r="T339" s="142"/>
      <c r="U339" s="142"/>
    </row>
    <row r="340" customFormat="false" ht="12.75" hidden="false" customHeight="false" outlineLevel="1" collapsed="false">
      <c r="A340" s="227"/>
      <c r="B340" s="226"/>
      <c r="C340" s="226"/>
      <c r="D340" s="226"/>
      <c r="E340" s="226"/>
      <c r="F340" s="226"/>
      <c r="G340" s="226"/>
      <c r="H340" s="226"/>
      <c r="I340" s="226"/>
      <c r="J340" s="226"/>
      <c r="K340" s="226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</row>
    <row r="341" customFormat="false" ht="12.75" hidden="false" customHeight="false" outlineLevel="1" collapsed="false">
      <c r="A341" s="376"/>
      <c r="B341" s="142"/>
      <c r="C341" s="142"/>
      <c r="D341" s="142"/>
      <c r="E341" s="142"/>
      <c r="F341" s="142"/>
      <c r="G341" s="142"/>
      <c r="H341" s="142"/>
      <c r="I341" s="142"/>
      <c r="J341" s="142"/>
      <c r="K341" s="142"/>
      <c r="L341" s="142"/>
      <c r="M341" s="142"/>
      <c r="N341" s="142"/>
      <c r="O341" s="142"/>
      <c r="P341" s="142"/>
      <c r="Q341" s="142"/>
      <c r="R341" s="142"/>
      <c r="S341" s="142"/>
      <c r="T341" s="142"/>
      <c r="U341" s="142"/>
    </row>
    <row r="342" customFormat="false" ht="12.75" hidden="false" customHeight="false" outlineLevel="1" collapsed="false">
      <c r="A342" s="188"/>
      <c r="B342" s="439"/>
      <c r="C342" s="439"/>
      <c r="D342" s="439"/>
      <c r="E342" s="439"/>
      <c r="F342" s="439"/>
      <c r="G342" s="439"/>
      <c r="H342" s="439"/>
      <c r="I342" s="439"/>
      <c r="J342" s="439"/>
      <c r="K342" s="439"/>
      <c r="L342" s="439"/>
      <c r="M342" s="439"/>
      <c r="N342" s="439"/>
      <c r="O342" s="439"/>
      <c r="P342" s="439"/>
      <c r="Q342" s="439"/>
      <c r="R342" s="439"/>
      <c r="S342" s="439"/>
      <c r="T342" s="439"/>
      <c r="U342" s="439"/>
    </row>
    <row r="343" customFormat="false" ht="12.75" hidden="false" customHeight="false" outlineLevel="1" collapsed="false">
      <c r="A343" s="188"/>
      <c r="B343" s="439"/>
      <c r="C343" s="439"/>
      <c r="D343" s="439"/>
      <c r="E343" s="439"/>
      <c r="F343" s="439"/>
      <c r="G343" s="439"/>
      <c r="H343" s="439"/>
      <c r="I343" s="439"/>
      <c r="J343" s="439"/>
      <c r="K343" s="439"/>
      <c r="L343" s="439"/>
      <c r="M343" s="439"/>
      <c r="N343" s="439"/>
      <c r="O343" s="439"/>
      <c r="P343" s="439"/>
      <c r="Q343" s="439"/>
      <c r="R343" s="439"/>
      <c r="S343" s="439"/>
      <c r="T343" s="439"/>
      <c r="U343" s="439"/>
    </row>
    <row r="344" customFormat="false" ht="12.75" hidden="false" customHeight="false" outlineLevel="1" collapsed="false">
      <c r="A344" s="188"/>
      <c r="B344" s="439"/>
      <c r="C344" s="439"/>
      <c r="D344" s="439"/>
      <c r="E344" s="439"/>
      <c r="F344" s="439"/>
      <c r="G344" s="439"/>
      <c r="H344" s="439"/>
      <c r="I344" s="439"/>
      <c r="J344" s="439"/>
      <c r="K344" s="439"/>
      <c r="L344" s="439"/>
      <c r="M344" s="439"/>
      <c r="N344" s="439"/>
      <c r="O344" s="439"/>
      <c r="P344" s="439"/>
      <c r="Q344" s="439"/>
      <c r="R344" s="439"/>
      <c r="S344" s="439"/>
      <c r="T344" s="439"/>
      <c r="U344" s="439"/>
    </row>
    <row r="345" customFormat="false" ht="12.75" hidden="false" customHeight="false" outlineLevel="1" collapsed="false">
      <c r="A345" s="188"/>
      <c r="B345" s="439"/>
      <c r="C345" s="439"/>
      <c r="D345" s="439"/>
      <c r="E345" s="439"/>
      <c r="F345" s="439"/>
      <c r="G345" s="439"/>
      <c r="H345" s="439"/>
      <c r="I345" s="439"/>
      <c r="J345" s="439"/>
      <c r="K345" s="439"/>
      <c r="L345" s="439"/>
      <c r="M345" s="439"/>
      <c r="N345" s="439"/>
      <c r="O345" s="439"/>
      <c r="P345" s="439"/>
      <c r="Q345" s="439"/>
      <c r="R345" s="439"/>
      <c r="S345" s="439"/>
      <c r="T345" s="439"/>
      <c r="U345" s="439"/>
    </row>
    <row r="346" customFormat="false" ht="12.75" hidden="false" customHeight="false" outlineLevel="1" collapsed="false">
      <c r="A346" s="188"/>
      <c r="B346" s="439"/>
      <c r="C346" s="439"/>
      <c r="D346" s="439"/>
      <c r="E346" s="439"/>
      <c r="F346" s="439"/>
      <c r="G346" s="439"/>
      <c r="H346" s="439"/>
      <c r="I346" s="439"/>
      <c r="J346" s="439"/>
      <c r="K346" s="439"/>
      <c r="L346" s="439"/>
      <c r="M346" s="439"/>
      <c r="N346" s="439"/>
      <c r="O346" s="439"/>
      <c r="P346" s="439"/>
      <c r="Q346" s="439"/>
      <c r="R346" s="439"/>
      <c r="S346" s="439"/>
      <c r="T346" s="439"/>
      <c r="U346" s="439"/>
    </row>
    <row r="347" customFormat="false" ht="12.75" hidden="false" customHeight="false" outlineLevel="1" collapsed="false">
      <c r="A347" s="142"/>
      <c r="B347" s="439"/>
      <c r="C347" s="439"/>
      <c r="D347" s="439"/>
      <c r="E347" s="439"/>
      <c r="F347" s="439"/>
      <c r="G347" s="439"/>
      <c r="H347" s="439"/>
      <c r="I347" s="439"/>
      <c r="J347" s="439"/>
      <c r="K347" s="439"/>
      <c r="L347" s="439"/>
      <c r="M347" s="439"/>
      <c r="N347" s="439"/>
      <c r="O347" s="439"/>
      <c r="P347" s="439"/>
      <c r="Q347" s="439"/>
      <c r="R347" s="439"/>
      <c r="S347" s="439"/>
      <c r="T347" s="439"/>
      <c r="U347" s="439"/>
    </row>
    <row r="348" customFormat="false" ht="12.75" hidden="false" customHeight="false" outlineLevel="1" collapsed="false">
      <c r="A348" s="376"/>
      <c r="B348" s="439"/>
      <c r="C348" s="439"/>
      <c r="D348" s="439"/>
      <c r="E348" s="439"/>
      <c r="F348" s="439"/>
      <c r="G348" s="439"/>
      <c r="H348" s="439"/>
      <c r="I348" s="439"/>
      <c r="J348" s="439"/>
      <c r="K348" s="439"/>
      <c r="L348" s="439"/>
      <c r="M348" s="439"/>
      <c r="N348" s="439"/>
      <c r="O348" s="439"/>
      <c r="P348" s="439"/>
      <c r="Q348" s="439"/>
      <c r="R348" s="439"/>
      <c r="S348" s="439"/>
      <c r="T348" s="439"/>
      <c r="U348" s="439"/>
    </row>
    <row r="349" customFormat="false" ht="12.75" hidden="false" customHeight="false" outlineLevel="1" collapsed="false">
      <c r="A349" s="188"/>
      <c r="B349" s="439"/>
      <c r="C349" s="439"/>
      <c r="D349" s="439"/>
      <c r="E349" s="439"/>
      <c r="F349" s="439"/>
      <c r="G349" s="439"/>
      <c r="H349" s="439"/>
      <c r="I349" s="439"/>
      <c r="J349" s="439"/>
      <c r="K349" s="439"/>
      <c r="L349" s="439"/>
      <c r="M349" s="439"/>
      <c r="N349" s="439"/>
      <c r="O349" s="439"/>
      <c r="P349" s="439"/>
      <c r="Q349" s="439"/>
      <c r="R349" s="439"/>
      <c r="S349" s="439"/>
      <c r="T349" s="439"/>
      <c r="U349" s="439"/>
    </row>
    <row r="350" customFormat="false" ht="12.75" hidden="false" customHeight="false" outlineLevel="1" collapsed="false">
      <c r="A350" s="188"/>
      <c r="B350" s="439"/>
      <c r="C350" s="439"/>
      <c r="D350" s="439"/>
      <c r="E350" s="439"/>
      <c r="F350" s="439"/>
      <c r="G350" s="439"/>
      <c r="H350" s="439"/>
      <c r="I350" s="439"/>
      <c r="J350" s="439"/>
      <c r="K350" s="439"/>
      <c r="L350" s="439"/>
      <c r="M350" s="439"/>
      <c r="N350" s="439"/>
      <c r="O350" s="439"/>
      <c r="P350" s="439"/>
      <c r="Q350" s="439"/>
      <c r="R350" s="439"/>
      <c r="S350" s="439"/>
      <c r="T350" s="439"/>
      <c r="U350" s="439"/>
    </row>
    <row r="351" customFormat="false" ht="12.75" hidden="false" customHeight="false" outlineLevel="1" collapsed="false">
      <c r="A351" s="188"/>
      <c r="B351" s="439"/>
      <c r="C351" s="439"/>
      <c r="D351" s="439"/>
      <c r="E351" s="439"/>
      <c r="F351" s="439"/>
      <c r="G351" s="439"/>
      <c r="H351" s="439"/>
      <c r="I351" s="439"/>
      <c r="J351" s="439"/>
      <c r="K351" s="439"/>
      <c r="L351" s="439"/>
      <c r="M351" s="439"/>
      <c r="N351" s="439"/>
      <c r="O351" s="439"/>
      <c r="P351" s="439"/>
      <c r="Q351" s="439"/>
      <c r="R351" s="439"/>
      <c r="S351" s="439"/>
      <c r="T351" s="439"/>
      <c r="U351" s="439"/>
    </row>
    <row r="352" customFormat="false" ht="12.75" hidden="false" customHeight="false" outlineLevel="1" collapsed="false">
      <c r="A352" s="188"/>
      <c r="B352" s="439"/>
      <c r="C352" s="439"/>
      <c r="D352" s="439"/>
      <c r="E352" s="439"/>
      <c r="F352" s="439"/>
      <c r="G352" s="439"/>
      <c r="H352" s="439"/>
      <c r="I352" s="439"/>
      <c r="J352" s="439"/>
      <c r="K352" s="439"/>
      <c r="L352" s="439"/>
      <c r="M352" s="439"/>
      <c r="N352" s="439"/>
      <c r="O352" s="439"/>
      <c r="P352" s="439"/>
      <c r="Q352" s="439"/>
      <c r="R352" s="439"/>
      <c r="S352" s="439"/>
      <c r="T352" s="439"/>
      <c r="U352" s="439"/>
    </row>
    <row r="353" customFormat="false" ht="12.75" hidden="false" customHeight="false" outlineLevel="1" collapsed="false">
      <c r="A353" s="188"/>
      <c r="B353" s="439"/>
      <c r="C353" s="439"/>
      <c r="D353" s="439"/>
      <c r="E353" s="439"/>
      <c r="F353" s="439"/>
      <c r="G353" s="439"/>
      <c r="H353" s="439"/>
      <c r="I353" s="439"/>
      <c r="J353" s="439"/>
      <c r="K353" s="439"/>
      <c r="L353" s="439"/>
      <c r="M353" s="439"/>
      <c r="N353" s="439"/>
      <c r="O353" s="439"/>
      <c r="P353" s="439"/>
      <c r="Q353" s="439"/>
      <c r="R353" s="439"/>
      <c r="S353" s="439"/>
      <c r="T353" s="439"/>
      <c r="U353" s="439"/>
    </row>
    <row r="354" customFormat="false" ht="12.75" hidden="false" customHeight="false" outlineLevel="1" collapsed="false">
      <c r="A354" s="188"/>
      <c r="B354" s="439"/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439"/>
      <c r="O354" s="439"/>
      <c r="P354" s="439"/>
      <c r="Q354" s="439"/>
      <c r="R354" s="439"/>
      <c r="S354" s="439"/>
      <c r="T354" s="439"/>
      <c r="U354" s="439"/>
    </row>
    <row r="355" customFormat="false" ht="12.75" hidden="false" customHeight="false" outlineLevel="1" collapsed="false">
      <c r="A355" s="188"/>
      <c r="B355" s="439"/>
      <c r="C355" s="439"/>
      <c r="D355" s="439"/>
      <c r="E355" s="439"/>
      <c r="F355" s="439"/>
      <c r="G355" s="439"/>
      <c r="H355" s="439"/>
      <c r="I355" s="439"/>
      <c r="J355" s="439"/>
      <c r="K355" s="439"/>
      <c r="L355" s="439"/>
      <c r="M355" s="439"/>
      <c r="N355" s="439"/>
      <c r="O355" s="439"/>
      <c r="P355" s="439"/>
      <c r="Q355" s="439"/>
      <c r="R355" s="439"/>
      <c r="S355" s="439"/>
      <c r="T355" s="439"/>
      <c r="U355" s="439"/>
    </row>
    <row r="356" customFormat="false" ht="12.75" hidden="false" customHeight="false" outlineLevel="1" collapsed="false">
      <c r="A356" s="188"/>
      <c r="B356" s="439"/>
      <c r="C356" s="439"/>
      <c r="D356" s="439"/>
      <c r="E356" s="439"/>
      <c r="F356" s="439"/>
      <c r="G356" s="439"/>
      <c r="H356" s="439"/>
      <c r="I356" s="439"/>
      <c r="J356" s="439"/>
      <c r="K356" s="439"/>
      <c r="L356" s="439"/>
      <c r="M356" s="439"/>
      <c r="N356" s="439"/>
      <c r="O356" s="439"/>
      <c r="P356" s="439"/>
      <c r="Q356" s="439"/>
      <c r="R356" s="439"/>
      <c r="S356" s="439"/>
      <c r="T356" s="439"/>
      <c r="U356" s="439"/>
    </row>
    <row r="357" customFormat="false" ht="12.75" hidden="false" customHeight="false" outlineLevel="1" collapsed="false">
      <c r="A357" s="188"/>
      <c r="B357" s="439"/>
      <c r="C357" s="439"/>
      <c r="D357" s="439"/>
      <c r="E357" s="439"/>
      <c r="F357" s="439"/>
      <c r="G357" s="439"/>
      <c r="H357" s="439"/>
      <c r="I357" s="439"/>
      <c r="J357" s="439"/>
      <c r="K357" s="439"/>
      <c r="L357" s="439"/>
      <c r="M357" s="439"/>
      <c r="N357" s="439"/>
      <c r="O357" s="439"/>
      <c r="P357" s="439"/>
      <c r="Q357" s="439"/>
      <c r="R357" s="439"/>
      <c r="S357" s="439"/>
      <c r="T357" s="439"/>
      <c r="U357" s="439"/>
    </row>
    <row r="358" customFormat="false" ht="12.75" hidden="false" customHeight="false" outlineLevel="1" collapsed="false">
      <c r="A358" s="188"/>
      <c r="B358" s="439"/>
      <c r="C358" s="439"/>
      <c r="D358" s="439"/>
      <c r="E358" s="439"/>
      <c r="F358" s="439"/>
      <c r="G358" s="439"/>
      <c r="H358" s="439"/>
      <c r="I358" s="439"/>
      <c r="J358" s="439"/>
      <c r="K358" s="439"/>
      <c r="L358" s="439"/>
      <c r="M358" s="439"/>
      <c r="N358" s="439"/>
      <c r="O358" s="439"/>
      <c r="P358" s="439"/>
      <c r="Q358" s="439"/>
      <c r="R358" s="439"/>
      <c r="S358" s="439"/>
      <c r="T358" s="439"/>
      <c r="U358" s="439"/>
    </row>
    <row r="359" customFormat="false" ht="12.75" hidden="false" customHeight="false" outlineLevel="1" collapsed="false">
      <c r="A359" s="188"/>
      <c r="B359" s="439"/>
      <c r="C359" s="439"/>
      <c r="D359" s="439"/>
      <c r="E359" s="439"/>
      <c r="F359" s="439"/>
      <c r="G359" s="439"/>
      <c r="H359" s="439"/>
      <c r="I359" s="439"/>
      <c r="J359" s="439"/>
      <c r="K359" s="439"/>
      <c r="L359" s="439"/>
      <c r="M359" s="439"/>
      <c r="N359" s="439"/>
      <c r="O359" s="439"/>
      <c r="P359" s="439"/>
      <c r="Q359" s="439"/>
      <c r="R359" s="439"/>
      <c r="S359" s="439"/>
      <c r="T359" s="439"/>
      <c r="U359" s="439"/>
    </row>
    <row r="360" customFormat="false" ht="12.75" hidden="false" customHeight="false" outlineLevel="1" collapsed="false">
      <c r="A360" s="376"/>
      <c r="B360" s="439"/>
      <c r="C360" s="439"/>
      <c r="D360" s="439"/>
      <c r="E360" s="439"/>
      <c r="F360" s="439"/>
      <c r="G360" s="439"/>
      <c r="H360" s="439"/>
      <c r="I360" s="439"/>
      <c r="J360" s="439"/>
      <c r="K360" s="439"/>
      <c r="L360" s="439"/>
      <c r="M360" s="439"/>
      <c r="N360" s="439"/>
      <c r="O360" s="439"/>
      <c r="P360" s="439"/>
      <c r="Q360" s="439"/>
      <c r="R360" s="439"/>
      <c r="S360" s="439"/>
      <c r="T360" s="439"/>
      <c r="U360" s="439"/>
    </row>
    <row r="361" customFormat="false" ht="12.75" hidden="false" customHeight="false" outlineLevel="1" collapsed="false">
      <c r="A361" s="188"/>
      <c r="B361" s="439"/>
      <c r="C361" s="439"/>
      <c r="D361" s="439"/>
      <c r="E361" s="439"/>
      <c r="F361" s="439"/>
      <c r="G361" s="439"/>
      <c r="H361" s="439"/>
      <c r="I361" s="439"/>
      <c r="J361" s="439"/>
      <c r="K361" s="439"/>
      <c r="L361" s="439"/>
      <c r="M361" s="439"/>
      <c r="N361" s="439"/>
      <c r="O361" s="439"/>
      <c r="P361" s="439"/>
      <c r="Q361" s="439"/>
      <c r="R361" s="439"/>
      <c r="S361" s="439"/>
      <c r="T361" s="439"/>
      <c r="U361" s="439"/>
    </row>
    <row r="362" customFormat="false" ht="12.75" hidden="false" customHeight="false" outlineLevel="1" collapsed="false">
      <c r="A362" s="376"/>
      <c r="B362" s="439"/>
      <c r="C362" s="439"/>
      <c r="D362" s="439"/>
      <c r="E362" s="439"/>
      <c r="F362" s="439"/>
      <c r="G362" s="439"/>
      <c r="H362" s="439"/>
      <c r="I362" s="439"/>
      <c r="J362" s="439"/>
      <c r="K362" s="439"/>
      <c r="L362" s="439"/>
      <c r="M362" s="439"/>
      <c r="N362" s="439"/>
      <c r="O362" s="439"/>
      <c r="P362" s="439"/>
      <c r="Q362" s="439"/>
      <c r="R362" s="439"/>
      <c r="S362" s="439"/>
      <c r="T362" s="439"/>
      <c r="U362" s="439"/>
    </row>
    <row r="363" customFormat="false" ht="12.75" hidden="false" customHeight="false" outlineLevel="1" collapsed="false">
      <c r="A363" s="188"/>
      <c r="B363" s="439"/>
      <c r="C363" s="439"/>
      <c r="D363" s="439"/>
      <c r="E363" s="439"/>
      <c r="F363" s="439"/>
      <c r="G363" s="439"/>
      <c r="H363" s="439"/>
      <c r="I363" s="439"/>
      <c r="J363" s="439"/>
      <c r="K363" s="439"/>
      <c r="L363" s="439"/>
      <c r="M363" s="439"/>
      <c r="N363" s="439"/>
      <c r="O363" s="439"/>
      <c r="P363" s="439"/>
      <c r="Q363" s="439"/>
      <c r="R363" s="439"/>
      <c r="S363" s="439"/>
      <c r="T363" s="439"/>
      <c r="U363" s="439"/>
    </row>
    <row r="364" customFormat="false" ht="12.75" hidden="false" customHeight="false" outlineLevel="1" collapsed="false">
      <c r="A364" s="376"/>
      <c r="B364" s="439"/>
      <c r="C364" s="439"/>
      <c r="D364" s="439"/>
      <c r="E364" s="439"/>
      <c r="F364" s="439"/>
      <c r="G364" s="439"/>
      <c r="H364" s="439"/>
      <c r="I364" s="439"/>
      <c r="J364" s="439"/>
      <c r="K364" s="439"/>
      <c r="L364" s="439"/>
      <c r="M364" s="439"/>
      <c r="N364" s="439"/>
      <c r="O364" s="439"/>
      <c r="P364" s="439"/>
      <c r="Q364" s="439"/>
      <c r="R364" s="439"/>
      <c r="S364" s="439"/>
      <c r="T364" s="439"/>
      <c r="U364" s="439"/>
    </row>
    <row r="365" customFormat="false" ht="12.75" hidden="false" customHeight="false" outlineLevel="1" collapsed="false">
      <c r="A365" s="142"/>
      <c r="B365" s="439"/>
      <c r="C365" s="439"/>
      <c r="D365" s="439"/>
      <c r="E365" s="439"/>
      <c r="F365" s="439"/>
      <c r="G365" s="439"/>
      <c r="H365" s="439"/>
      <c r="I365" s="439"/>
      <c r="J365" s="439"/>
      <c r="K365" s="439"/>
      <c r="L365" s="439"/>
      <c r="M365" s="439"/>
      <c r="N365" s="439"/>
      <c r="O365" s="439"/>
      <c r="P365" s="439"/>
      <c r="Q365" s="439"/>
      <c r="R365" s="439"/>
      <c r="S365" s="439"/>
      <c r="T365" s="439"/>
      <c r="U365" s="439"/>
    </row>
    <row r="366" customFormat="false" ht="12.75" hidden="false" customHeight="false" outlineLevel="1" collapsed="false">
      <c r="A366" s="376"/>
      <c r="B366" s="439"/>
      <c r="C366" s="439"/>
      <c r="D366" s="439"/>
      <c r="E366" s="439"/>
      <c r="F366" s="439"/>
      <c r="G366" s="439"/>
      <c r="H366" s="439"/>
      <c r="I366" s="439"/>
      <c r="J366" s="439"/>
      <c r="K366" s="439"/>
      <c r="L366" s="439"/>
      <c r="M366" s="439"/>
      <c r="N366" s="439"/>
      <c r="O366" s="439"/>
      <c r="P366" s="439"/>
      <c r="Q366" s="439"/>
      <c r="R366" s="439"/>
      <c r="S366" s="439"/>
      <c r="T366" s="439"/>
      <c r="U366" s="439"/>
    </row>
    <row r="367" customFormat="false" ht="12.75" hidden="false" customHeight="false" outlineLevel="1" collapsed="false">
      <c r="A367" s="188"/>
      <c r="B367" s="439"/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439"/>
      <c r="O367" s="439"/>
      <c r="P367" s="439"/>
      <c r="Q367" s="439"/>
      <c r="R367" s="439"/>
      <c r="S367" s="439"/>
      <c r="T367" s="439"/>
      <c r="U367" s="439"/>
    </row>
    <row r="368" customFormat="false" ht="12.75" hidden="false" customHeight="false" outlineLevel="1" collapsed="false">
      <c r="A368" s="188"/>
      <c r="B368" s="439"/>
      <c r="C368" s="439"/>
      <c r="D368" s="439"/>
      <c r="E368" s="439"/>
      <c r="F368" s="439"/>
      <c r="G368" s="439"/>
      <c r="H368" s="439"/>
      <c r="I368" s="439"/>
      <c r="J368" s="439"/>
      <c r="K368" s="439"/>
      <c r="L368" s="439"/>
      <c r="M368" s="439"/>
      <c r="N368" s="439"/>
      <c r="O368" s="439"/>
      <c r="P368" s="439"/>
      <c r="Q368" s="439"/>
      <c r="R368" s="439"/>
      <c r="S368" s="439"/>
      <c r="T368" s="439"/>
      <c r="U368" s="439"/>
    </row>
    <row r="369" customFormat="false" ht="12.75" hidden="false" customHeight="false" outlineLevel="1" collapsed="false">
      <c r="A369" s="188"/>
      <c r="B369" s="439"/>
      <c r="C369" s="439"/>
      <c r="D369" s="439"/>
      <c r="E369" s="439"/>
      <c r="F369" s="439"/>
      <c r="G369" s="439"/>
      <c r="H369" s="439"/>
      <c r="I369" s="439"/>
      <c r="J369" s="439"/>
      <c r="K369" s="439"/>
      <c r="L369" s="439"/>
      <c r="M369" s="439"/>
      <c r="N369" s="439"/>
      <c r="O369" s="439"/>
      <c r="P369" s="439"/>
      <c r="Q369" s="439"/>
      <c r="R369" s="439"/>
      <c r="S369" s="439"/>
      <c r="T369" s="439"/>
      <c r="U369" s="439"/>
    </row>
    <row r="370" customFormat="false" ht="12.75" hidden="false" customHeight="false" outlineLevel="1" collapsed="false">
      <c r="A370" s="188"/>
      <c r="B370" s="439"/>
      <c r="C370" s="439"/>
      <c r="D370" s="439"/>
      <c r="E370" s="439"/>
      <c r="F370" s="439"/>
      <c r="G370" s="439"/>
      <c r="H370" s="439"/>
      <c r="I370" s="439"/>
      <c r="J370" s="439"/>
      <c r="K370" s="439"/>
      <c r="L370" s="439"/>
      <c r="M370" s="439"/>
      <c r="N370" s="439"/>
      <c r="O370" s="439"/>
      <c r="P370" s="439"/>
      <c r="Q370" s="439"/>
      <c r="R370" s="439"/>
      <c r="S370" s="439"/>
      <c r="T370" s="439"/>
      <c r="U370" s="439"/>
    </row>
    <row r="371" customFormat="false" ht="12.75" hidden="false" customHeight="false" outlineLevel="1" collapsed="false">
      <c r="A371" s="376"/>
      <c r="B371" s="439"/>
      <c r="C371" s="439"/>
      <c r="D371" s="439"/>
      <c r="E371" s="439"/>
      <c r="F371" s="439"/>
      <c r="G371" s="439"/>
      <c r="H371" s="439"/>
      <c r="I371" s="439"/>
      <c r="J371" s="439"/>
      <c r="K371" s="439"/>
      <c r="L371" s="439"/>
      <c r="M371" s="439"/>
      <c r="N371" s="439"/>
      <c r="O371" s="439"/>
      <c r="P371" s="439"/>
      <c r="Q371" s="439"/>
      <c r="R371" s="439"/>
      <c r="S371" s="439"/>
      <c r="T371" s="439"/>
      <c r="U371" s="439"/>
    </row>
    <row r="372" customFormat="false" ht="12.75" hidden="false" customHeight="false" outlineLevel="1" collapsed="false">
      <c r="A372" s="376"/>
      <c r="B372" s="439"/>
      <c r="C372" s="439"/>
      <c r="D372" s="439"/>
      <c r="E372" s="439"/>
      <c r="F372" s="439"/>
      <c r="G372" s="439"/>
      <c r="H372" s="439"/>
      <c r="I372" s="439"/>
      <c r="J372" s="439"/>
      <c r="K372" s="439"/>
      <c r="L372" s="439"/>
      <c r="M372" s="439"/>
      <c r="N372" s="439"/>
      <c r="O372" s="439"/>
      <c r="P372" s="439"/>
      <c r="Q372" s="439"/>
      <c r="R372" s="439"/>
      <c r="S372" s="439"/>
      <c r="T372" s="439"/>
      <c r="U372" s="439"/>
    </row>
    <row r="373" customFormat="false" ht="12.75" hidden="false" customHeight="false" outlineLevel="1" collapsed="false">
      <c r="A373" s="188"/>
      <c r="B373" s="439"/>
      <c r="C373" s="439"/>
      <c r="D373" s="439"/>
      <c r="E373" s="439"/>
      <c r="F373" s="439"/>
      <c r="G373" s="439"/>
      <c r="H373" s="439"/>
      <c r="I373" s="439"/>
      <c r="J373" s="439"/>
      <c r="K373" s="439"/>
      <c r="L373" s="439"/>
      <c r="M373" s="439"/>
      <c r="N373" s="439"/>
      <c r="O373" s="439"/>
      <c r="P373" s="439"/>
      <c r="Q373" s="439"/>
      <c r="R373" s="439"/>
      <c r="S373" s="439"/>
      <c r="T373" s="439"/>
      <c r="U373" s="439"/>
    </row>
    <row r="374" customFormat="false" ht="12.75" hidden="false" customHeight="false" outlineLevel="1" collapsed="false">
      <c r="A374" s="188"/>
      <c r="B374" s="439"/>
      <c r="C374" s="439"/>
      <c r="D374" s="439"/>
      <c r="E374" s="439"/>
      <c r="F374" s="439"/>
      <c r="G374" s="439"/>
      <c r="H374" s="439"/>
      <c r="I374" s="439"/>
      <c r="J374" s="439"/>
      <c r="K374" s="439"/>
      <c r="L374" s="439"/>
      <c r="M374" s="439"/>
      <c r="N374" s="439"/>
      <c r="O374" s="439"/>
      <c r="P374" s="439"/>
      <c r="Q374" s="439"/>
      <c r="R374" s="439"/>
      <c r="S374" s="439"/>
      <c r="T374" s="439"/>
      <c r="U374" s="439"/>
    </row>
    <row r="375" customFormat="false" ht="12.75" hidden="false" customHeight="false" outlineLevel="1" collapsed="false">
      <c r="A375" s="188"/>
      <c r="B375" s="439"/>
      <c r="C375" s="439"/>
      <c r="D375" s="439"/>
      <c r="E375" s="439"/>
      <c r="F375" s="439"/>
      <c r="G375" s="439"/>
      <c r="H375" s="439"/>
      <c r="I375" s="439"/>
      <c r="J375" s="439"/>
      <c r="K375" s="439"/>
      <c r="L375" s="439"/>
      <c r="M375" s="439"/>
      <c r="N375" s="439"/>
      <c r="O375" s="439"/>
      <c r="P375" s="439"/>
      <c r="Q375" s="439"/>
      <c r="R375" s="439"/>
      <c r="S375" s="439"/>
      <c r="T375" s="439"/>
      <c r="U375" s="439"/>
    </row>
    <row r="376" customFormat="false" ht="12.75" hidden="false" customHeight="false" outlineLevel="1" collapsed="false">
      <c r="A376" s="188"/>
      <c r="B376" s="439"/>
      <c r="C376" s="439"/>
      <c r="D376" s="439"/>
      <c r="E376" s="439"/>
      <c r="F376" s="439"/>
      <c r="G376" s="439"/>
      <c r="H376" s="439"/>
      <c r="I376" s="439"/>
      <c r="J376" s="439"/>
      <c r="K376" s="439"/>
      <c r="L376" s="439"/>
      <c r="M376" s="439"/>
      <c r="N376" s="439"/>
      <c r="O376" s="439"/>
      <c r="P376" s="439"/>
      <c r="Q376" s="439"/>
      <c r="R376" s="439"/>
      <c r="S376" s="439"/>
      <c r="T376" s="439"/>
      <c r="U376" s="439"/>
    </row>
    <row r="377" customFormat="false" ht="12.75" hidden="false" customHeight="false" outlineLevel="1" collapsed="false">
      <c r="A377" s="188"/>
      <c r="B377" s="439"/>
      <c r="C377" s="439"/>
      <c r="D377" s="439"/>
      <c r="E377" s="439"/>
      <c r="F377" s="439"/>
      <c r="G377" s="439"/>
      <c r="H377" s="439"/>
      <c r="I377" s="439"/>
      <c r="J377" s="439"/>
      <c r="K377" s="439"/>
      <c r="L377" s="439"/>
      <c r="M377" s="439"/>
      <c r="N377" s="439"/>
      <c r="O377" s="439"/>
      <c r="P377" s="439"/>
      <c r="Q377" s="439"/>
      <c r="R377" s="439"/>
      <c r="S377" s="439"/>
      <c r="T377" s="439"/>
      <c r="U377" s="439"/>
    </row>
    <row r="378" customFormat="false" ht="12.75" hidden="false" customHeight="false" outlineLevel="1" collapsed="false">
      <c r="A378" s="227"/>
      <c r="B378" s="439"/>
      <c r="C378" s="439"/>
      <c r="D378" s="439"/>
      <c r="E378" s="439"/>
      <c r="F378" s="439"/>
      <c r="G378" s="439"/>
      <c r="H378" s="439"/>
      <c r="I378" s="439"/>
      <c r="J378" s="439"/>
      <c r="K378" s="439"/>
      <c r="L378" s="439"/>
      <c r="M378" s="439"/>
      <c r="N378" s="439"/>
      <c r="O378" s="439"/>
      <c r="P378" s="439"/>
      <c r="Q378" s="439"/>
      <c r="R378" s="439"/>
      <c r="S378" s="439"/>
      <c r="T378" s="439"/>
      <c r="U378" s="439"/>
    </row>
    <row r="379" customFormat="false" ht="12.75" hidden="false" customHeight="false" outlineLevel="1" collapsed="false">
      <c r="A379" s="376"/>
      <c r="B379" s="439"/>
      <c r="C379" s="439"/>
      <c r="D379" s="439"/>
      <c r="E379" s="439"/>
      <c r="F379" s="439"/>
      <c r="G379" s="439"/>
      <c r="H379" s="439"/>
      <c r="I379" s="439"/>
      <c r="J379" s="439"/>
      <c r="K379" s="439"/>
      <c r="L379" s="439"/>
      <c r="M379" s="439"/>
      <c r="N379" s="439"/>
      <c r="O379" s="439"/>
      <c r="P379" s="439"/>
      <c r="Q379" s="439"/>
      <c r="R379" s="439"/>
      <c r="S379" s="439"/>
      <c r="T379" s="439"/>
      <c r="U379" s="439"/>
    </row>
    <row r="380" customFormat="false" ht="12.75" hidden="false" customHeight="false" outlineLevel="1" collapsed="false">
      <c r="A380" s="142"/>
      <c r="B380" s="439"/>
      <c r="C380" s="439"/>
      <c r="D380" s="439"/>
      <c r="E380" s="439"/>
      <c r="F380" s="439"/>
      <c r="G380" s="439"/>
      <c r="H380" s="439"/>
      <c r="I380" s="439"/>
      <c r="J380" s="439"/>
      <c r="K380" s="439"/>
      <c r="L380" s="439"/>
      <c r="M380" s="439"/>
      <c r="N380" s="439"/>
      <c r="O380" s="439"/>
      <c r="P380" s="439"/>
      <c r="Q380" s="439"/>
      <c r="R380" s="439"/>
      <c r="S380" s="439"/>
      <c r="T380" s="439"/>
      <c r="U380" s="439"/>
    </row>
    <row r="381" customFormat="false" ht="12.75" hidden="false" customHeight="false" outlineLevel="1" collapsed="false">
      <c r="A381" s="376"/>
      <c r="B381" s="439"/>
      <c r="C381" s="439"/>
      <c r="D381" s="439"/>
      <c r="E381" s="439"/>
      <c r="F381" s="439"/>
      <c r="G381" s="439"/>
      <c r="H381" s="439"/>
      <c r="I381" s="439"/>
      <c r="J381" s="439"/>
      <c r="K381" s="439"/>
      <c r="L381" s="439"/>
      <c r="M381" s="439"/>
      <c r="N381" s="439"/>
      <c r="O381" s="439"/>
      <c r="P381" s="439"/>
      <c r="Q381" s="439"/>
      <c r="R381" s="439"/>
      <c r="S381" s="439"/>
      <c r="T381" s="439"/>
      <c r="U381" s="439"/>
    </row>
    <row r="382" customFormat="false" ht="12.75" hidden="false" customHeight="false" outlineLevel="1" collapsed="false">
      <c r="A382" s="376"/>
      <c r="B382" s="439"/>
      <c r="C382" s="439"/>
      <c r="D382" s="439"/>
      <c r="E382" s="439"/>
      <c r="F382" s="439"/>
      <c r="G382" s="439"/>
      <c r="H382" s="439"/>
      <c r="I382" s="439"/>
      <c r="J382" s="439"/>
      <c r="K382" s="439"/>
      <c r="L382" s="439"/>
      <c r="M382" s="439"/>
      <c r="N382" s="439"/>
      <c r="O382" s="439"/>
      <c r="P382" s="439"/>
      <c r="Q382" s="439"/>
      <c r="R382" s="439"/>
      <c r="S382" s="439"/>
      <c r="T382" s="439"/>
      <c r="U382" s="439"/>
    </row>
    <row r="383" customFormat="false" ht="12.75" hidden="false" customHeight="false" outlineLevel="1" collapsed="false">
      <c r="A383" s="376"/>
      <c r="B383" s="439"/>
      <c r="C383" s="439"/>
      <c r="D383" s="439"/>
      <c r="E383" s="439"/>
      <c r="F383" s="439"/>
      <c r="G383" s="439"/>
      <c r="H383" s="439"/>
      <c r="I383" s="439"/>
      <c r="J383" s="439"/>
      <c r="K383" s="439"/>
      <c r="L383" s="439"/>
      <c r="M383" s="439"/>
      <c r="N383" s="439"/>
      <c r="O383" s="439"/>
      <c r="P383" s="439"/>
      <c r="Q383" s="439"/>
      <c r="R383" s="439"/>
      <c r="S383" s="439"/>
      <c r="T383" s="439"/>
      <c r="U383" s="439"/>
    </row>
    <row r="384" customFormat="false" ht="12.75" hidden="false" customHeight="false" outlineLevel="1" collapsed="false">
      <c r="A384" s="142"/>
      <c r="B384" s="142"/>
      <c r="C384" s="142"/>
      <c r="D384" s="142"/>
      <c r="E384" s="142"/>
      <c r="F384" s="142"/>
      <c r="G384" s="142"/>
      <c r="H384" s="142"/>
      <c r="I384" s="142"/>
      <c r="J384" s="142"/>
      <c r="K384" s="142"/>
      <c r="L384" s="142"/>
      <c r="M384" s="142"/>
      <c r="N384" s="142"/>
      <c r="O384" s="142"/>
      <c r="P384" s="142"/>
      <c r="Q384" s="142"/>
      <c r="R384" s="142"/>
      <c r="S384" s="142"/>
      <c r="T384" s="142"/>
      <c r="U384" s="142"/>
    </row>
    <row r="385" customFormat="false" ht="12.75" hidden="false" customHeight="false" outlineLevel="1" collapsed="false">
      <c r="A385" s="142"/>
      <c r="B385" s="142"/>
      <c r="C385" s="142"/>
      <c r="D385" s="142"/>
      <c r="E385" s="142"/>
      <c r="F385" s="142"/>
      <c r="G385" s="142"/>
      <c r="H385" s="142"/>
      <c r="I385" s="142"/>
      <c r="J385" s="142"/>
      <c r="K385" s="142"/>
      <c r="L385" s="142"/>
      <c r="M385" s="142"/>
      <c r="N385" s="142"/>
      <c r="O385" s="142"/>
      <c r="P385" s="142"/>
      <c r="Q385" s="142"/>
      <c r="R385" s="142"/>
      <c r="S385" s="142"/>
      <c r="T385" s="142"/>
      <c r="U385" s="142"/>
    </row>
    <row r="386" customFormat="false" ht="18.75" hidden="false" customHeight="false" outlineLevel="1" collapsed="false">
      <c r="A386" s="438"/>
      <c r="B386" s="142"/>
      <c r="C386" s="142"/>
      <c r="D386" s="142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2"/>
      <c r="S386" s="142"/>
      <c r="T386" s="142"/>
      <c r="U386" s="142"/>
    </row>
    <row r="387" customFormat="false" ht="12.75" hidden="false" customHeight="false" outlineLevel="1" collapsed="false">
      <c r="A387" s="376"/>
      <c r="B387" s="142"/>
      <c r="C387" s="142"/>
      <c r="D387" s="142"/>
      <c r="E387" s="142"/>
      <c r="F387" s="142"/>
      <c r="G387" s="142"/>
      <c r="H387" s="142"/>
      <c r="I387" s="142"/>
      <c r="J387" s="142"/>
      <c r="K387" s="142"/>
      <c r="L387" s="142"/>
      <c r="M387" s="142"/>
      <c r="N387" s="142"/>
      <c r="O387" s="142"/>
      <c r="P387" s="142"/>
      <c r="Q387" s="142"/>
      <c r="R387" s="142"/>
      <c r="S387" s="142"/>
      <c r="T387" s="142"/>
      <c r="U387" s="142"/>
    </row>
    <row r="388" customFormat="false" ht="12.75" hidden="false" customHeight="false" outlineLevel="1" collapsed="false">
      <c r="A388" s="376"/>
      <c r="B388" s="142"/>
      <c r="C388" s="142"/>
      <c r="D388" s="142"/>
      <c r="E388" s="142"/>
      <c r="F388" s="142"/>
      <c r="G388" s="142"/>
      <c r="H388" s="142"/>
      <c r="I388" s="142"/>
      <c r="J388" s="142"/>
      <c r="K388" s="142"/>
      <c r="L388" s="142"/>
      <c r="M388" s="142"/>
      <c r="N388" s="142"/>
      <c r="O388" s="142"/>
      <c r="P388" s="142"/>
      <c r="Q388" s="142"/>
      <c r="R388" s="142"/>
      <c r="S388" s="142"/>
      <c r="T388" s="142"/>
      <c r="U388" s="142"/>
    </row>
    <row r="389" customFormat="false" ht="12.75" hidden="false" customHeight="false" outlineLevel="1" collapsed="false">
      <c r="A389" s="142"/>
      <c r="B389" s="142"/>
      <c r="C389" s="142"/>
      <c r="D389" s="142"/>
      <c r="E389" s="142"/>
      <c r="F389" s="142"/>
      <c r="G389" s="142"/>
      <c r="H389" s="142"/>
      <c r="I389" s="142"/>
      <c r="J389" s="142"/>
      <c r="K389" s="142"/>
      <c r="L389" s="142"/>
      <c r="M389" s="142"/>
      <c r="N389" s="142"/>
      <c r="O389" s="142"/>
      <c r="P389" s="142"/>
      <c r="Q389" s="142"/>
      <c r="R389" s="142"/>
      <c r="S389" s="142"/>
      <c r="T389" s="142"/>
      <c r="U389" s="142"/>
    </row>
    <row r="390" customFormat="false" ht="12.75" hidden="false" customHeight="false" outlineLevel="1" collapsed="false">
      <c r="A390" s="227"/>
      <c r="B390" s="226"/>
      <c r="C390" s="226"/>
      <c r="D390" s="226"/>
      <c r="E390" s="226"/>
      <c r="F390" s="226"/>
      <c r="G390" s="226"/>
      <c r="H390" s="226"/>
      <c r="I390" s="226"/>
      <c r="J390" s="226"/>
      <c r="K390" s="226"/>
      <c r="L390" s="226"/>
      <c r="M390" s="226"/>
      <c r="N390" s="226"/>
      <c r="O390" s="142"/>
      <c r="P390" s="142"/>
      <c r="Q390" s="142"/>
      <c r="R390" s="142"/>
      <c r="S390" s="142"/>
      <c r="T390" s="142"/>
      <c r="U390" s="142"/>
    </row>
    <row r="391" customFormat="false" ht="12.75" hidden="false" customHeight="false" outlineLevel="1" collapsed="false">
      <c r="A391" s="376"/>
      <c r="B391" s="142"/>
      <c r="C391" s="142"/>
      <c r="D391" s="142"/>
      <c r="E391" s="142"/>
      <c r="F391" s="142"/>
      <c r="G391" s="142"/>
      <c r="H391" s="142"/>
      <c r="I391" s="142"/>
      <c r="J391" s="142"/>
      <c r="K391" s="142"/>
      <c r="L391" s="142"/>
      <c r="M391" s="142"/>
      <c r="N391" s="142"/>
      <c r="O391" s="142"/>
      <c r="P391" s="142"/>
      <c r="Q391" s="142"/>
      <c r="R391" s="142"/>
      <c r="S391" s="142"/>
      <c r="T391" s="142"/>
      <c r="U391" s="142"/>
    </row>
    <row r="392" customFormat="false" ht="12.75" hidden="false" customHeight="false" outlineLevel="1" collapsed="false">
      <c r="A392" s="188"/>
      <c r="B392" s="449"/>
      <c r="C392" s="449"/>
      <c r="D392" s="449"/>
      <c r="E392" s="449"/>
      <c r="F392" s="449"/>
      <c r="G392" s="449"/>
      <c r="H392" s="449"/>
      <c r="I392" s="449"/>
      <c r="J392" s="449"/>
      <c r="K392" s="449"/>
      <c r="L392" s="449"/>
      <c r="M392" s="449"/>
      <c r="N392" s="449"/>
      <c r="O392" s="142"/>
      <c r="P392" s="142"/>
      <c r="Q392" s="142"/>
      <c r="R392" s="142"/>
      <c r="S392" s="142"/>
      <c r="T392" s="142"/>
      <c r="U392" s="142"/>
    </row>
    <row r="393" customFormat="false" ht="12.75" hidden="false" customHeight="false" outlineLevel="1" collapsed="false">
      <c r="A393" s="188"/>
      <c r="B393" s="449"/>
      <c r="C393" s="449"/>
      <c r="D393" s="449"/>
      <c r="E393" s="449"/>
      <c r="F393" s="449"/>
      <c r="G393" s="449"/>
      <c r="H393" s="449"/>
      <c r="I393" s="449"/>
      <c r="J393" s="449"/>
      <c r="K393" s="449"/>
      <c r="L393" s="449"/>
      <c r="M393" s="449"/>
      <c r="N393" s="449"/>
      <c r="O393" s="142"/>
      <c r="P393" s="142"/>
      <c r="Q393" s="142"/>
      <c r="R393" s="142"/>
      <c r="S393" s="142"/>
      <c r="T393" s="142"/>
      <c r="U393" s="142"/>
    </row>
    <row r="394" customFormat="false" ht="12.75" hidden="false" customHeight="false" outlineLevel="1" collapsed="false">
      <c r="A394" s="188"/>
      <c r="B394" s="449"/>
      <c r="C394" s="449"/>
      <c r="D394" s="449"/>
      <c r="E394" s="449"/>
      <c r="F394" s="449"/>
      <c r="G394" s="449"/>
      <c r="H394" s="449"/>
      <c r="I394" s="449"/>
      <c r="J394" s="449"/>
      <c r="K394" s="449"/>
      <c r="L394" s="449"/>
      <c r="M394" s="449"/>
      <c r="N394" s="449"/>
      <c r="O394" s="142"/>
      <c r="P394" s="142"/>
      <c r="Q394" s="142"/>
      <c r="R394" s="142"/>
      <c r="S394" s="142"/>
      <c r="T394" s="142"/>
      <c r="U394" s="142"/>
    </row>
    <row r="395" customFormat="false" ht="12.75" hidden="false" customHeight="false" outlineLevel="1" collapsed="false">
      <c r="A395" s="188"/>
      <c r="B395" s="449"/>
      <c r="C395" s="449"/>
      <c r="D395" s="449"/>
      <c r="E395" s="449"/>
      <c r="F395" s="449"/>
      <c r="G395" s="449"/>
      <c r="H395" s="449"/>
      <c r="I395" s="449"/>
      <c r="J395" s="449"/>
      <c r="K395" s="449"/>
      <c r="L395" s="449"/>
      <c r="M395" s="449"/>
      <c r="N395" s="449"/>
      <c r="O395" s="142"/>
      <c r="P395" s="142"/>
      <c r="Q395" s="142"/>
      <c r="R395" s="142"/>
      <c r="S395" s="142"/>
      <c r="T395" s="142"/>
      <c r="U395" s="142"/>
    </row>
    <row r="396" customFormat="false" ht="12.75" hidden="false" customHeight="false" outlineLevel="1" collapsed="false">
      <c r="A396" s="188"/>
      <c r="B396" s="449"/>
      <c r="C396" s="449"/>
      <c r="D396" s="449"/>
      <c r="E396" s="449"/>
      <c r="F396" s="449"/>
      <c r="G396" s="449"/>
      <c r="H396" s="449"/>
      <c r="I396" s="449"/>
      <c r="J396" s="449"/>
      <c r="K396" s="449"/>
      <c r="L396" s="449"/>
      <c r="M396" s="449"/>
      <c r="N396" s="449"/>
      <c r="O396" s="142"/>
      <c r="P396" s="142"/>
      <c r="Q396" s="142"/>
      <c r="R396" s="142"/>
      <c r="S396" s="142"/>
      <c r="T396" s="142"/>
      <c r="U396" s="142"/>
    </row>
    <row r="397" customFormat="false" ht="12.75" hidden="false" customHeight="false" outlineLevel="1" collapsed="false">
      <c r="A397" s="188"/>
      <c r="B397" s="449"/>
      <c r="C397" s="449"/>
      <c r="D397" s="449"/>
      <c r="E397" s="449"/>
      <c r="F397" s="449"/>
      <c r="G397" s="449"/>
      <c r="H397" s="449"/>
      <c r="I397" s="449"/>
      <c r="J397" s="449"/>
      <c r="K397" s="449"/>
      <c r="L397" s="449"/>
      <c r="M397" s="449"/>
      <c r="N397" s="449"/>
      <c r="O397" s="142"/>
      <c r="P397" s="142"/>
      <c r="Q397" s="142"/>
      <c r="R397" s="142"/>
      <c r="S397" s="142"/>
      <c r="T397" s="142"/>
      <c r="U397" s="142"/>
    </row>
    <row r="398" customFormat="false" ht="12.75" hidden="false" customHeight="false" outlineLevel="1" collapsed="false">
      <c r="A398" s="376"/>
      <c r="B398" s="449"/>
      <c r="C398" s="449"/>
      <c r="D398" s="449"/>
      <c r="E398" s="449"/>
      <c r="F398" s="449"/>
      <c r="G398" s="449"/>
      <c r="H398" s="449"/>
      <c r="I398" s="449"/>
      <c r="J398" s="449"/>
      <c r="K398" s="449"/>
      <c r="L398" s="449"/>
      <c r="M398" s="449"/>
      <c r="N398" s="449"/>
      <c r="O398" s="142"/>
      <c r="P398" s="142"/>
      <c r="Q398" s="142"/>
      <c r="R398" s="142"/>
      <c r="S398" s="142"/>
      <c r="T398" s="142"/>
      <c r="U398" s="142"/>
    </row>
    <row r="399" customFormat="false" ht="12.75" hidden="false" customHeight="false" outlineLevel="1" collapsed="false">
      <c r="A399" s="188"/>
      <c r="B399" s="449"/>
      <c r="C399" s="449"/>
      <c r="D399" s="449"/>
      <c r="E399" s="449"/>
      <c r="F399" s="449"/>
      <c r="G399" s="449"/>
      <c r="H399" s="449"/>
      <c r="I399" s="449"/>
      <c r="J399" s="449"/>
      <c r="K399" s="449"/>
      <c r="L399" s="449"/>
      <c r="M399" s="449"/>
      <c r="N399" s="449"/>
      <c r="O399" s="142"/>
      <c r="P399" s="142"/>
      <c r="Q399" s="142"/>
      <c r="R399" s="142"/>
      <c r="S399" s="142"/>
      <c r="T399" s="142"/>
      <c r="U399" s="142"/>
    </row>
    <row r="400" customFormat="false" ht="12.75" hidden="false" customHeight="false" outlineLevel="1" collapsed="false">
      <c r="A400" s="188"/>
      <c r="B400" s="449"/>
      <c r="C400" s="449"/>
      <c r="D400" s="449"/>
      <c r="E400" s="449"/>
      <c r="F400" s="449"/>
      <c r="G400" s="449"/>
      <c r="H400" s="449"/>
      <c r="I400" s="449"/>
      <c r="J400" s="449"/>
      <c r="K400" s="449"/>
      <c r="L400" s="449"/>
      <c r="M400" s="449"/>
      <c r="N400" s="449"/>
      <c r="O400" s="142"/>
      <c r="P400" s="142"/>
      <c r="Q400" s="142"/>
      <c r="R400" s="142"/>
      <c r="S400" s="142"/>
      <c r="T400" s="142"/>
      <c r="U400" s="142"/>
    </row>
    <row r="401" customFormat="false" ht="12.75" hidden="false" customHeight="false" outlineLevel="1" collapsed="false">
      <c r="A401" s="188"/>
      <c r="B401" s="449"/>
      <c r="C401" s="449"/>
      <c r="D401" s="449"/>
      <c r="E401" s="449"/>
      <c r="F401" s="449"/>
      <c r="G401" s="449"/>
      <c r="H401" s="449"/>
      <c r="I401" s="449"/>
      <c r="J401" s="449"/>
      <c r="K401" s="449"/>
      <c r="L401" s="449"/>
      <c r="M401" s="449"/>
      <c r="N401" s="449"/>
      <c r="O401" s="142"/>
      <c r="P401" s="142"/>
      <c r="Q401" s="142"/>
      <c r="R401" s="142"/>
      <c r="S401" s="142"/>
      <c r="T401" s="142"/>
      <c r="U401" s="142"/>
    </row>
    <row r="402" customFormat="false" ht="12.75" hidden="false" customHeight="false" outlineLevel="1" collapsed="false">
      <c r="A402" s="188"/>
      <c r="B402" s="449"/>
      <c r="C402" s="449"/>
      <c r="D402" s="449"/>
      <c r="E402" s="449"/>
      <c r="F402" s="449"/>
      <c r="G402" s="449"/>
      <c r="H402" s="449"/>
      <c r="I402" s="449"/>
      <c r="J402" s="449"/>
      <c r="K402" s="449"/>
      <c r="L402" s="449"/>
      <c r="M402" s="449"/>
      <c r="N402" s="449"/>
      <c r="O402" s="142"/>
      <c r="P402" s="142"/>
      <c r="Q402" s="142"/>
      <c r="R402" s="142"/>
      <c r="S402" s="142"/>
      <c r="T402" s="142"/>
      <c r="U402" s="142"/>
    </row>
    <row r="403" customFormat="false" ht="12.75" hidden="false" customHeight="false" outlineLevel="1" collapsed="false">
      <c r="A403" s="188"/>
      <c r="B403" s="449"/>
      <c r="C403" s="449"/>
      <c r="D403" s="449"/>
      <c r="E403" s="449"/>
      <c r="F403" s="449"/>
      <c r="G403" s="449"/>
      <c r="H403" s="449"/>
      <c r="I403" s="449"/>
      <c r="J403" s="449"/>
      <c r="K403" s="449"/>
      <c r="L403" s="449"/>
      <c r="M403" s="449"/>
      <c r="N403" s="449"/>
      <c r="O403" s="142"/>
      <c r="P403" s="142"/>
      <c r="Q403" s="142"/>
      <c r="R403" s="142"/>
      <c r="S403" s="142"/>
      <c r="T403" s="142"/>
      <c r="U403" s="142"/>
    </row>
    <row r="404" customFormat="false" ht="12.75" hidden="false" customHeight="false" outlineLevel="1" collapsed="false">
      <c r="A404" s="188"/>
      <c r="B404" s="449"/>
      <c r="C404" s="449"/>
      <c r="D404" s="449"/>
      <c r="E404" s="449"/>
      <c r="F404" s="449"/>
      <c r="G404" s="449"/>
      <c r="H404" s="449"/>
      <c r="I404" s="449"/>
      <c r="J404" s="449"/>
      <c r="K404" s="449"/>
      <c r="L404" s="449"/>
      <c r="M404" s="449"/>
      <c r="N404" s="449"/>
      <c r="O404" s="142"/>
      <c r="P404" s="142"/>
      <c r="Q404" s="142"/>
      <c r="R404" s="142"/>
      <c r="S404" s="142"/>
      <c r="T404" s="142"/>
      <c r="U404" s="142"/>
    </row>
    <row r="405" customFormat="false" ht="12.75" hidden="false" customHeight="false" outlineLevel="1" collapsed="false">
      <c r="A405" s="188"/>
      <c r="B405" s="449"/>
      <c r="C405" s="449"/>
      <c r="D405" s="449"/>
      <c r="E405" s="449"/>
      <c r="F405" s="449"/>
      <c r="G405" s="449"/>
      <c r="H405" s="449"/>
      <c r="I405" s="449"/>
      <c r="J405" s="449"/>
      <c r="K405" s="449"/>
      <c r="L405" s="449"/>
      <c r="M405" s="449"/>
      <c r="N405" s="449"/>
      <c r="O405" s="142"/>
      <c r="P405" s="142"/>
      <c r="Q405" s="142"/>
      <c r="R405" s="142"/>
      <c r="S405" s="142"/>
      <c r="T405" s="142"/>
      <c r="U405" s="142"/>
    </row>
    <row r="406" customFormat="false" ht="12.75" hidden="false" customHeight="false" outlineLevel="1" collapsed="false">
      <c r="A406" s="188"/>
      <c r="B406" s="449"/>
      <c r="C406" s="449"/>
      <c r="D406" s="449"/>
      <c r="E406" s="449"/>
      <c r="F406" s="449"/>
      <c r="G406" s="449"/>
      <c r="H406" s="449"/>
      <c r="I406" s="449"/>
      <c r="J406" s="449"/>
      <c r="K406" s="449"/>
      <c r="L406" s="449"/>
      <c r="M406" s="449"/>
      <c r="N406" s="449"/>
      <c r="O406" s="142"/>
      <c r="P406" s="142"/>
      <c r="Q406" s="142"/>
      <c r="R406" s="142"/>
      <c r="S406" s="142"/>
      <c r="T406" s="142"/>
      <c r="U406" s="142"/>
    </row>
    <row r="407" customFormat="false" ht="12.75" hidden="false" customHeight="false" outlineLevel="1" collapsed="false">
      <c r="A407" s="188"/>
      <c r="B407" s="449"/>
      <c r="C407" s="449"/>
      <c r="D407" s="449"/>
      <c r="E407" s="449"/>
      <c r="F407" s="449"/>
      <c r="G407" s="449"/>
      <c r="H407" s="449"/>
      <c r="I407" s="449"/>
      <c r="J407" s="449"/>
      <c r="K407" s="449"/>
      <c r="L407" s="449"/>
      <c r="M407" s="449"/>
      <c r="N407" s="449"/>
      <c r="O407" s="142"/>
      <c r="P407" s="142"/>
      <c r="Q407" s="142"/>
      <c r="R407" s="142"/>
      <c r="S407" s="142"/>
      <c r="T407" s="142"/>
      <c r="U407" s="142"/>
    </row>
    <row r="408" customFormat="false" ht="12.75" hidden="false" customHeight="false" outlineLevel="1" collapsed="false">
      <c r="A408" s="188"/>
      <c r="B408" s="449"/>
      <c r="C408" s="449"/>
      <c r="D408" s="449"/>
      <c r="E408" s="449"/>
      <c r="F408" s="449"/>
      <c r="G408" s="449"/>
      <c r="H408" s="449"/>
      <c r="I408" s="449"/>
      <c r="J408" s="449"/>
      <c r="K408" s="449"/>
      <c r="L408" s="449"/>
      <c r="M408" s="449"/>
      <c r="N408" s="449"/>
      <c r="O408" s="142"/>
      <c r="P408" s="142"/>
      <c r="Q408" s="142"/>
      <c r="R408" s="142"/>
      <c r="S408" s="142"/>
      <c r="T408" s="142"/>
      <c r="U408" s="142"/>
    </row>
    <row r="409" customFormat="false" ht="12.75" hidden="false" customHeight="false" outlineLevel="1" collapsed="false">
      <c r="A409" s="188"/>
      <c r="B409" s="449"/>
      <c r="C409" s="449"/>
      <c r="D409" s="449"/>
      <c r="E409" s="449"/>
      <c r="F409" s="449"/>
      <c r="G409" s="449"/>
      <c r="H409" s="449"/>
      <c r="I409" s="449"/>
      <c r="J409" s="449"/>
      <c r="K409" s="449"/>
      <c r="L409" s="449"/>
      <c r="M409" s="449"/>
      <c r="N409" s="449"/>
      <c r="O409" s="142"/>
      <c r="P409" s="142"/>
      <c r="Q409" s="142"/>
      <c r="R409" s="142"/>
      <c r="S409" s="142"/>
      <c r="T409" s="142"/>
      <c r="U409" s="142"/>
    </row>
    <row r="410" customFormat="false" ht="12.75" hidden="false" customHeight="false" outlineLevel="1" collapsed="false">
      <c r="A410" s="188"/>
      <c r="B410" s="449"/>
      <c r="C410" s="449"/>
      <c r="D410" s="449"/>
      <c r="E410" s="449"/>
      <c r="F410" s="449"/>
      <c r="G410" s="449"/>
      <c r="H410" s="449"/>
      <c r="I410" s="449"/>
      <c r="J410" s="449"/>
      <c r="K410" s="449"/>
      <c r="L410" s="449"/>
      <c r="M410" s="449"/>
      <c r="N410" s="449"/>
      <c r="O410" s="142"/>
      <c r="P410" s="142"/>
      <c r="Q410" s="142"/>
      <c r="R410" s="142"/>
      <c r="S410" s="142"/>
      <c r="T410" s="142"/>
      <c r="U410" s="142"/>
    </row>
    <row r="411" customFormat="false" ht="12.75" hidden="false" customHeight="false" outlineLevel="1" collapsed="false">
      <c r="A411" s="376"/>
      <c r="B411" s="449"/>
      <c r="C411" s="449"/>
      <c r="D411" s="449"/>
      <c r="E411" s="449"/>
      <c r="F411" s="449"/>
      <c r="G411" s="449"/>
      <c r="H411" s="449"/>
      <c r="I411" s="449"/>
      <c r="J411" s="449"/>
      <c r="K411" s="449"/>
      <c r="L411" s="449"/>
      <c r="M411" s="449"/>
      <c r="N411" s="449"/>
      <c r="O411" s="142"/>
      <c r="P411" s="142"/>
      <c r="Q411" s="142"/>
      <c r="R411" s="142"/>
      <c r="S411" s="142"/>
      <c r="T411" s="142"/>
      <c r="U411" s="142"/>
    </row>
    <row r="412" customFormat="false" ht="12.75" hidden="false" customHeight="false" outlineLevel="1" collapsed="false">
      <c r="A412" s="142"/>
      <c r="B412" s="449"/>
      <c r="C412" s="449"/>
      <c r="D412" s="449"/>
      <c r="E412" s="449"/>
      <c r="F412" s="449"/>
      <c r="G412" s="449"/>
      <c r="H412" s="449"/>
      <c r="I412" s="449"/>
      <c r="J412" s="449"/>
      <c r="K412" s="449"/>
      <c r="L412" s="449"/>
      <c r="M412" s="449"/>
      <c r="N412" s="449"/>
      <c r="O412" s="142"/>
      <c r="P412" s="142"/>
      <c r="Q412" s="142"/>
      <c r="R412" s="142"/>
      <c r="S412" s="142"/>
      <c r="T412" s="142"/>
      <c r="U412" s="142"/>
    </row>
    <row r="413" customFormat="false" ht="12.75" hidden="false" customHeight="false" outlineLevel="1" collapsed="false">
      <c r="A413" s="188"/>
      <c r="B413" s="449"/>
      <c r="C413" s="449"/>
      <c r="D413" s="449"/>
      <c r="E413" s="449"/>
      <c r="F413" s="449"/>
      <c r="G413" s="449"/>
      <c r="H413" s="449"/>
      <c r="I413" s="449"/>
      <c r="J413" s="449"/>
      <c r="K413" s="449"/>
      <c r="L413" s="449"/>
      <c r="M413" s="449"/>
      <c r="N413" s="449"/>
      <c r="O413" s="142"/>
      <c r="P413" s="142"/>
      <c r="Q413" s="142"/>
      <c r="R413" s="142"/>
      <c r="S413" s="142"/>
      <c r="T413" s="142"/>
      <c r="U413" s="142"/>
    </row>
    <row r="414" customFormat="false" ht="12.75" hidden="false" customHeight="false" outlineLevel="1" collapsed="false">
      <c r="A414" s="376"/>
      <c r="B414" s="449"/>
      <c r="C414" s="449"/>
      <c r="D414" s="449"/>
      <c r="E414" s="449"/>
      <c r="F414" s="449"/>
      <c r="G414" s="449"/>
      <c r="H414" s="449"/>
      <c r="I414" s="449"/>
      <c r="J414" s="449"/>
      <c r="K414" s="449"/>
      <c r="L414" s="449"/>
      <c r="M414" s="449"/>
      <c r="N414" s="449"/>
      <c r="O414" s="142"/>
      <c r="P414" s="142"/>
      <c r="Q414" s="142"/>
      <c r="R414" s="142"/>
      <c r="S414" s="142"/>
      <c r="T414" s="142"/>
      <c r="U414" s="142"/>
    </row>
    <row r="415" customFormat="false" ht="12.75" hidden="false" customHeight="false" outlineLevel="1" collapsed="false">
      <c r="A415" s="188"/>
      <c r="B415" s="449"/>
      <c r="C415" s="449"/>
      <c r="D415" s="449"/>
      <c r="E415" s="449"/>
      <c r="F415" s="449"/>
      <c r="G415" s="449"/>
      <c r="H415" s="449"/>
      <c r="I415" s="449"/>
      <c r="J415" s="449"/>
      <c r="K415" s="449"/>
      <c r="L415" s="449"/>
      <c r="M415" s="449"/>
      <c r="N415" s="449"/>
      <c r="O415" s="142"/>
      <c r="P415" s="142"/>
      <c r="Q415" s="142"/>
      <c r="R415" s="142"/>
      <c r="S415" s="142"/>
      <c r="T415" s="142"/>
      <c r="U415" s="142"/>
    </row>
    <row r="416" customFormat="false" ht="12.75" hidden="false" customHeight="false" outlineLevel="1" collapsed="false">
      <c r="A416" s="376"/>
      <c r="B416" s="449"/>
      <c r="C416" s="449"/>
      <c r="D416" s="449"/>
      <c r="E416" s="449"/>
      <c r="F416" s="449"/>
      <c r="G416" s="449"/>
      <c r="H416" s="449"/>
      <c r="I416" s="449"/>
      <c r="J416" s="449"/>
      <c r="K416" s="449"/>
      <c r="L416" s="449"/>
      <c r="M416" s="449"/>
      <c r="N416" s="449"/>
      <c r="O416" s="142"/>
      <c r="P416" s="142"/>
      <c r="Q416" s="142"/>
      <c r="R416" s="142"/>
      <c r="S416" s="142"/>
      <c r="T416" s="142"/>
      <c r="U416" s="142"/>
    </row>
    <row r="417" customFormat="false" ht="12.75" hidden="false" customHeight="false" outlineLevel="1" collapsed="false">
      <c r="A417" s="376"/>
      <c r="B417" s="449"/>
      <c r="C417" s="449"/>
      <c r="D417" s="449"/>
      <c r="E417" s="449"/>
      <c r="F417" s="449"/>
      <c r="G417" s="449"/>
      <c r="H417" s="449"/>
      <c r="I417" s="449"/>
      <c r="J417" s="449"/>
      <c r="K417" s="449"/>
      <c r="L417" s="449"/>
      <c r="M417" s="449"/>
      <c r="N417" s="449"/>
      <c r="O417" s="142"/>
      <c r="P417" s="142"/>
      <c r="Q417" s="142"/>
      <c r="R417" s="142"/>
      <c r="S417" s="142"/>
      <c r="T417" s="142"/>
      <c r="U417" s="142"/>
    </row>
    <row r="418" customFormat="false" ht="12.75" hidden="false" customHeight="false" outlineLevel="1" collapsed="false">
      <c r="A418" s="376"/>
      <c r="B418" s="449"/>
      <c r="C418" s="449"/>
      <c r="D418" s="449"/>
      <c r="E418" s="449"/>
      <c r="F418" s="449"/>
      <c r="G418" s="449"/>
      <c r="H418" s="449"/>
      <c r="I418" s="449"/>
      <c r="J418" s="449"/>
      <c r="K418" s="449"/>
      <c r="L418" s="449"/>
      <c r="M418" s="449"/>
      <c r="N418" s="449"/>
      <c r="O418" s="142"/>
      <c r="P418" s="142"/>
      <c r="Q418" s="142"/>
      <c r="R418" s="142"/>
      <c r="S418" s="142"/>
      <c r="T418" s="142"/>
      <c r="U418" s="142"/>
    </row>
    <row r="419" customFormat="false" ht="12.75" hidden="false" customHeight="false" outlineLevel="1" collapsed="false">
      <c r="A419" s="376"/>
      <c r="B419" s="449"/>
      <c r="C419" s="449"/>
      <c r="D419" s="449"/>
      <c r="E419" s="449"/>
      <c r="F419" s="449"/>
      <c r="G419" s="449"/>
      <c r="H419" s="449"/>
      <c r="I419" s="449"/>
      <c r="J419" s="449"/>
      <c r="K419" s="449"/>
      <c r="L419" s="449"/>
      <c r="M419" s="449"/>
      <c r="N419" s="449"/>
      <c r="O419" s="142"/>
      <c r="P419" s="142"/>
      <c r="Q419" s="142"/>
      <c r="R419" s="142"/>
      <c r="S419" s="142"/>
      <c r="T419" s="142"/>
      <c r="U419" s="142"/>
    </row>
    <row r="420" customFormat="false" ht="12.75" hidden="false" customHeight="false" outlineLevel="1" collapsed="false">
      <c r="A420" s="376"/>
      <c r="B420" s="449"/>
      <c r="C420" s="449"/>
      <c r="D420" s="449"/>
      <c r="E420" s="449"/>
      <c r="F420" s="449"/>
      <c r="G420" s="449"/>
      <c r="H420" s="449"/>
      <c r="I420" s="449"/>
      <c r="J420" s="449"/>
      <c r="K420" s="449"/>
      <c r="L420" s="449"/>
      <c r="M420" s="449"/>
      <c r="N420" s="449"/>
      <c r="O420" s="142"/>
      <c r="P420" s="142"/>
      <c r="Q420" s="142"/>
      <c r="R420" s="142"/>
      <c r="S420" s="142"/>
      <c r="T420" s="142"/>
      <c r="U420" s="142"/>
    </row>
    <row r="421" customFormat="false" ht="12.75" hidden="false" customHeight="false" outlineLevel="1" collapsed="false">
      <c r="A421" s="376"/>
      <c r="B421" s="449"/>
      <c r="C421" s="449"/>
      <c r="D421" s="449"/>
      <c r="E421" s="449"/>
      <c r="F421" s="449"/>
      <c r="G421" s="449"/>
      <c r="H421" s="449"/>
      <c r="I421" s="449"/>
      <c r="J421" s="449"/>
      <c r="K421" s="449"/>
      <c r="L421" s="449"/>
      <c r="M421" s="449"/>
      <c r="N421" s="449"/>
      <c r="O421" s="142"/>
      <c r="P421" s="142"/>
      <c r="Q421" s="142"/>
      <c r="R421" s="142"/>
      <c r="S421" s="142"/>
      <c r="T421" s="142"/>
      <c r="U421" s="142"/>
    </row>
    <row r="422" customFormat="false" ht="12.75" hidden="false" customHeight="false" outlineLevel="1" collapsed="false">
      <c r="A422" s="376"/>
      <c r="B422" s="449"/>
      <c r="C422" s="449"/>
      <c r="D422" s="449"/>
      <c r="E422" s="449"/>
      <c r="F422" s="449"/>
      <c r="G422" s="449"/>
      <c r="H422" s="449"/>
      <c r="I422" s="449"/>
      <c r="J422" s="449"/>
      <c r="K422" s="449"/>
      <c r="L422" s="449"/>
      <c r="M422" s="449"/>
      <c r="N422" s="449"/>
      <c r="O422" s="142"/>
      <c r="P422" s="142"/>
      <c r="Q422" s="142"/>
      <c r="R422" s="142"/>
      <c r="S422" s="142"/>
      <c r="T422" s="142"/>
      <c r="U422" s="142"/>
    </row>
    <row r="423" customFormat="false" ht="12.75" hidden="false" customHeight="false" outlineLevel="1" collapsed="false">
      <c r="A423" s="376"/>
      <c r="B423" s="449"/>
      <c r="C423" s="449"/>
      <c r="D423" s="449"/>
      <c r="E423" s="449"/>
      <c r="F423" s="449"/>
      <c r="G423" s="449"/>
      <c r="H423" s="449"/>
      <c r="I423" s="449"/>
      <c r="J423" s="449"/>
      <c r="K423" s="449"/>
      <c r="L423" s="449"/>
      <c r="M423" s="449"/>
      <c r="N423" s="449"/>
      <c r="O423" s="142"/>
      <c r="P423" s="142"/>
      <c r="Q423" s="142"/>
      <c r="R423" s="142"/>
      <c r="S423" s="142"/>
      <c r="T423" s="142"/>
      <c r="U423" s="142"/>
    </row>
    <row r="424" customFormat="false" ht="12.75" hidden="false" customHeight="false" outlineLevel="1" collapsed="false">
      <c r="A424" s="142"/>
      <c r="B424" s="449"/>
      <c r="C424" s="449"/>
      <c r="D424" s="449"/>
      <c r="E424" s="449"/>
      <c r="F424" s="449"/>
      <c r="G424" s="449"/>
      <c r="H424" s="449"/>
      <c r="I424" s="449"/>
      <c r="J424" s="449"/>
      <c r="K424" s="449"/>
      <c r="L424" s="449"/>
      <c r="M424" s="449"/>
      <c r="N424" s="449"/>
      <c r="O424" s="449"/>
      <c r="P424" s="449"/>
      <c r="Q424" s="449"/>
      <c r="R424" s="449"/>
      <c r="S424" s="449"/>
      <c r="T424" s="449"/>
      <c r="U424" s="449"/>
    </row>
    <row r="425" customFormat="false" ht="12.75" hidden="false" customHeight="false" outlineLevel="1" collapsed="false">
      <c r="A425" s="142"/>
      <c r="B425" s="449"/>
      <c r="C425" s="449"/>
      <c r="D425" s="449"/>
      <c r="E425" s="449"/>
      <c r="F425" s="449"/>
      <c r="G425" s="449"/>
      <c r="H425" s="449"/>
      <c r="I425" s="449"/>
      <c r="J425" s="449"/>
      <c r="K425" s="449"/>
      <c r="L425" s="449"/>
      <c r="M425" s="449"/>
      <c r="N425" s="449"/>
      <c r="O425" s="449"/>
      <c r="P425" s="449"/>
      <c r="Q425" s="449"/>
      <c r="R425" s="449"/>
      <c r="S425" s="449"/>
      <c r="T425" s="449"/>
      <c r="U425" s="449"/>
    </row>
    <row r="426" customFormat="false" ht="12.75" hidden="false" customHeight="false" outlineLevel="1" collapsed="false">
      <c r="A426" s="142"/>
      <c r="B426" s="449"/>
      <c r="C426" s="449"/>
      <c r="D426" s="449"/>
      <c r="E426" s="449"/>
      <c r="F426" s="449"/>
      <c r="G426" s="449"/>
      <c r="H426" s="449"/>
      <c r="I426" s="449"/>
      <c r="J426" s="449"/>
      <c r="K426" s="449"/>
      <c r="L426" s="449"/>
      <c r="M426" s="449"/>
      <c r="N426" s="449"/>
      <c r="O426" s="449"/>
      <c r="P426" s="449"/>
      <c r="Q426" s="449"/>
      <c r="R426" s="449"/>
      <c r="S426" s="449"/>
      <c r="T426" s="449"/>
      <c r="U426" s="449"/>
    </row>
    <row r="427" customFormat="false" ht="12.75" hidden="false" customHeight="false" outlineLevel="1" collapsed="false">
      <c r="A427" s="142"/>
      <c r="B427" s="449"/>
      <c r="C427" s="449"/>
      <c r="D427" s="449"/>
      <c r="E427" s="449"/>
      <c r="F427" s="449"/>
      <c r="G427" s="449"/>
      <c r="H427" s="449"/>
      <c r="I427" s="449"/>
      <c r="J427" s="449"/>
      <c r="K427" s="449"/>
      <c r="L427" s="449"/>
      <c r="M427" s="449"/>
      <c r="N427" s="449"/>
      <c r="O427" s="449"/>
      <c r="P427" s="449"/>
      <c r="Q427" s="449"/>
      <c r="R427" s="449"/>
      <c r="S427" s="449"/>
      <c r="T427" s="449"/>
      <c r="U427" s="449"/>
    </row>
    <row r="428" customFormat="false" ht="12.75" hidden="false" customHeight="false" outlineLevel="1" collapsed="false">
      <c r="A428" s="142"/>
      <c r="B428" s="449"/>
      <c r="C428" s="449"/>
      <c r="D428" s="449"/>
      <c r="E428" s="449"/>
      <c r="F428" s="449"/>
      <c r="G428" s="449"/>
      <c r="H428" s="449"/>
      <c r="I428" s="449"/>
      <c r="J428" s="449"/>
      <c r="K428" s="449"/>
      <c r="L428" s="449"/>
      <c r="M428" s="449"/>
      <c r="N428" s="449"/>
      <c r="O428" s="449"/>
      <c r="P428" s="449"/>
      <c r="Q428" s="449"/>
      <c r="R428" s="449"/>
      <c r="S428" s="449"/>
      <c r="T428" s="449"/>
      <c r="U428" s="449"/>
    </row>
    <row r="429" customFormat="false" ht="12.75" hidden="false" customHeight="false" outlineLevel="1" collapsed="false">
      <c r="A429" s="142"/>
      <c r="B429" s="449"/>
      <c r="C429" s="449"/>
      <c r="D429" s="449"/>
      <c r="E429" s="449"/>
      <c r="F429" s="449"/>
      <c r="G429" s="449"/>
      <c r="H429" s="449"/>
      <c r="I429" s="449"/>
      <c r="J429" s="449"/>
      <c r="K429" s="449"/>
      <c r="L429" s="449"/>
      <c r="M429" s="449"/>
      <c r="N429" s="449"/>
      <c r="O429" s="449"/>
      <c r="P429" s="449"/>
      <c r="Q429" s="449"/>
      <c r="R429" s="449"/>
      <c r="S429" s="449"/>
      <c r="T429" s="449"/>
      <c r="U429" s="449"/>
    </row>
    <row r="430" customFormat="false" ht="12.75" hidden="false" customHeight="false" outlineLevel="1" collapsed="false">
      <c r="A430" s="376"/>
      <c r="B430" s="449"/>
      <c r="C430" s="449"/>
      <c r="D430" s="449"/>
      <c r="E430" s="449"/>
      <c r="F430" s="449"/>
      <c r="G430" s="449"/>
      <c r="H430" s="449"/>
      <c r="I430" s="449"/>
      <c r="J430" s="449"/>
      <c r="K430" s="449"/>
      <c r="L430" s="449"/>
      <c r="M430" s="449"/>
      <c r="N430" s="449"/>
      <c r="O430" s="449"/>
      <c r="P430" s="449"/>
      <c r="Q430" s="449"/>
      <c r="R430" s="449"/>
      <c r="S430" s="449"/>
      <c r="T430" s="449"/>
      <c r="U430" s="449"/>
    </row>
    <row r="431" customFormat="false" ht="12.75" hidden="false" customHeight="false" outlineLevel="1" collapsed="false">
      <c r="A431" s="142"/>
      <c r="B431" s="449"/>
      <c r="C431" s="449"/>
      <c r="D431" s="449"/>
      <c r="E431" s="449"/>
      <c r="F431" s="449"/>
      <c r="G431" s="449"/>
      <c r="H431" s="449"/>
      <c r="I431" s="449"/>
      <c r="J431" s="449"/>
      <c r="K431" s="449"/>
      <c r="L431" s="449"/>
      <c r="M431" s="449"/>
      <c r="N431" s="449"/>
      <c r="O431" s="449"/>
      <c r="P431" s="449"/>
      <c r="Q431" s="449"/>
      <c r="R431" s="449"/>
      <c r="S431" s="449"/>
      <c r="T431" s="449"/>
      <c r="U431" s="449"/>
    </row>
    <row r="432" customFormat="false" ht="12.75" hidden="false" customHeight="false" outlineLevel="1" collapsed="false">
      <c r="A432" s="142"/>
      <c r="B432" s="449"/>
      <c r="C432" s="449"/>
      <c r="D432" s="449"/>
      <c r="E432" s="449"/>
      <c r="F432" s="449"/>
      <c r="G432" s="449"/>
      <c r="H432" s="449"/>
      <c r="I432" s="449"/>
      <c r="J432" s="449"/>
      <c r="K432" s="449"/>
      <c r="L432" s="449"/>
      <c r="M432" s="449"/>
      <c r="N432" s="449"/>
      <c r="O432" s="449"/>
      <c r="P432" s="449"/>
      <c r="Q432" s="449"/>
      <c r="R432" s="449"/>
      <c r="S432" s="449"/>
      <c r="T432" s="449"/>
      <c r="U432" s="449"/>
    </row>
    <row r="433" customFormat="false" ht="12.75" hidden="false" customHeight="false" outlineLevel="1" collapsed="false">
      <c r="A433" s="376"/>
      <c r="B433" s="449"/>
      <c r="C433" s="449"/>
      <c r="D433" s="449"/>
      <c r="E433" s="449"/>
      <c r="F433" s="449"/>
      <c r="G433" s="449"/>
      <c r="H433" s="449"/>
      <c r="I433" s="449"/>
      <c r="J433" s="449"/>
      <c r="K433" s="449"/>
      <c r="L433" s="449"/>
      <c r="M433" s="449"/>
      <c r="N433" s="449"/>
      <c r="O433" s="449"/>
      <c r="P433" s="449"/>
      <c r="Q433" s="449"/>
      <c r="R433" s="449"/>
      <c r="S433" s="449"/>
      <c r="T433" s="449"/>
      <c r="U433" s="449"/>
    </row>
    <row r="434" customFormat="false" ht="12.75" hidden="false" customHeight="false" outlineLevel="1" collapsed="false">
      <c r="A434" s="376"/>
      <c r="B434" s="449"/>
      <c r="C434" s="449"/>
      <c r="D434" s="449"/>
      <c r="E434" s="449"/>
      <c r="F434" s="449"/>
      <c r="G434" s="449"/>
      <c r="H434" s="449"/>
      <c r="I434" s="449"/>
      <c r="J434" s="449"/>
      <c r="K434" s="449"/>
      <c r="L434" s="449"/>
      <c r="M434" s="449"/>
      <c r="N434" s="449"/>
      <c r="O434" s="449"/>
      <c r="P434" s="449"/>
      <c r="Q434" s="449"/>
      <c r="R434" s="449"/>
      <c r="S434" s="449"/>
      <c r="T434" s="449"/>
      <c r="U434" s="449"/>
    </row>
    <row r="435" customFormat="false" ht="12.75" hidden="false" customHeight="false" outlineLevel="1" collapsed="false">
      <c r="A435" s="142"/>
      <c r="B435" s="449"/>
      <c r="C435" s="449"/>
      <c r="D435" s="449"/>
      <c r="E435" s="449"/>
      <c r="F435" s="449"/>
      <c r="G435" s="449"/>
      <c r="H435" s="449"/>
      <c r="I435" s="449"/>
      <c r="J435" s="449"/>
      <c r="K435" s="449"/>
      <c r="L435" s="449"/>
      <c r="M435" s="449"/>
      <c r="N435" s="449"/>
      <c r="O435" s="449"/>
      <c r="P435" s="449"/>
      <c r="Q435" s="449"/>
      <c r="R435" s="449"/>
      <c r="S435" s="449"/>
      <c r="T435" s="449"/>
      <c r="U435" s="449"/>
    </row>
    <row r="436" customFormat="false" ht="12.75" hidden="false" customHeight="false" outlineLevel="1" collapsed="false">
      <c r="A436" s="142"/>
      <c r="B436" s="449"/>
      <c r="C436" s="449"/>
      <c r="D436" s="449"/>
      <c r="E436" s="449"/>
      <c r="F436" s="449"/>
      <c r="G436" s="449"/>
      <c r="H436" s="449"/>
      <c r="I436" s="449"/>
      <c r="J436" s="449"/>
      <c r="K436" s="449"/>
      <c r="L436" s="449"/>
      <c r="M436" s="449"/>
      <c r="N436" s="449"/>
      <c r="O436" s="449"/>
      <c r="P436" s="449"/>
      <c r="Q436" s="449"/>
      <c r="R436" s="449"/>
      <c r="S436" s="449"/>
      <c r="T436" s="449"/>
      <c r="U436" s="449"/>
    </row>
    <row r="437" customFormat="false" ht="12.75" hidden="false" customHeight="false" outlineLevel="1" collapsed="false">
      <c r="A437" s="142"/>
      <c r="B437" s="449"/>
      <c r="C437" s="449"/>
      <c r="D437" s="449"/>
      <c r="E437" s="449"/>
      <c r="F437" s="449"/>
      <c r="G437" s="449"/>
      <c r="H437" s="449"/>
      <c r="I437" s="449"/>
      <c r="J437" s="449"/>
      <c r="K437" s="449"/>
      <c r="L437" s="449"/>
      <c r="M437" s="449"/>
      <c r="N437" s="449"/>
      <c r="O437" s="449"/>
      <c r="P437" s="449"/>
      <c r="Q437" s="449"/>
      <c r="R437" s="449"/>
      <c r="S437" s="449"/>
      <c r="T437" s="449"/>
      <c r="U437" s="449"/>
    </row>
    <row r="438" customFormat="false" ht="12.75" hidden="false" customHeight="false" outlineLevel="1" collapsed="false">
      <c r="A438" s="142"/>
      <c r="B438" s="449"/>
      <c r="C438" s="449"/>
      <c r="D438" s="449"/>
      <c r="E438" s="449"/>
      <c r="F438" s="449"/>
      <c r="G438" s="449"/>
      <c r="H438" s="449"/>
      <c r="I438" s="449"/>
      <c r="J438" s="449"/>
      <c r="K438" s="449"/>
      <c r="L438" s="449"/>
      <c r="M438" s="449"/>
      <c r="N438" s="449"/>
      <c r="O438" s="449"/>
      <c r="P438" s="449"/>
      <c r="Q438" s="449"/>
      <c r="R438" s="449"/>
      <c r="S438" s="449"/>
      <c r="T438" s="449"/>
      <c r="U438" s="449"/>
    </row>
    <row r="439" customFormat="false" ht="12.75" hidden="false" customHeight="false" outlineLevel="1" collapsed="false">
      <c r="A439" s="142"/>
      <c r="B439" s="449"/>
      <c r="C439" s="449"/>
      <c r="D439" s="449"/>
      <c r="E439" s="449"/>
      <c r="F439" s="449"/>
      <c r="G439" s="449"/>
      <c r="H439" s="449"/>
      <c r="I439" s="449"/>
      <c r="J439" s="449"/>
      <c r="K439" s="449"/>
      <c r="L439" s="449"/>
      <c r="M439" s="449"/>
      <c r="N439" s="449"/>
      <c r="O439" s="449"/>
      <c r="P439" s="449"/>
      <c r="Q439" s="449"/>
      <c r="R439" s="449"/>
      <c r="S439" s="449"/>
      <c r="T439" s="449"/>
      <c r="U439" s="449"/>
    </row>
    <row r="440" customFormat="false" ht="12.75" hidden="false" customHeight="false" outlineLevel="1" collapsed="false">
      <c r="A440" s="142"/>
      <c r="B440" s="449"/>
      <c r="C440" s="449"/>
      <c r="D440" s="449"/>
      <c r="E440" s="449"/>
      <c r="F440" s="449"/>
      <c r="G440" s="449"/>
      <c r="H440" s="449"/>
      <c r="I440" s="449"/>
      <c r="J440" s="449"/>
      <c r="K440" s="449"/>
      <c r="L440" s="449"/>
      <c r="M440" s="449"/>
      <c r="N440" s="449"/>
      <c r="O440" s="449"/>
      <c r="P440" s="449"/>
      <c r="Q440" s="449"/>
      <c r="R440" s="449"/>
      <c r="S440" s="449"/>
      <c r="T440" s="449"/>
      <c r="U440" s="449"/>
    </row>
    <row r="441" customFormat="false" ht="12.75" hidden="false" customHeight="false" outlineLevel="1" collapsed="false">
      <c r="A441" s="142"/>
      <c r="B441" s="449"/>
      <c r="C441" s="449"/>
      <c r="D441" s="449"/>
      <c r="E441" s="449"/>
      <c r="F441" s="449"/>
      <c r="G441" s="449"/>
      <c r="H441" s="449"/>
      <c r="I441" s="449"/>
      <c r="J441" s="449"/>
      <c r="K441" s="449"/>
      <c r="L441" s="449"/>
      <c r="M441" s="449"/>
      <c r="N441" s="449"/>
      <c r="O441" s="449"/>
      <c r="P441" s="449"/>
      <c r="Q441" s="449"/>
      <c r="R441" s="449"/>
      <c r="S441" s="449"/>
      <c r="T441" s="449"/>
      <c r="U441" s="449"/>
    </row>
    <row r="442" customFormat="false" ht="12.75" hidden="false" customHeight="false" outlineLevel="1" collapsed="false">
      <c r="A442" s="142"/>
      <c r="B442" s="449"/>
      <c r="C442" s="449"/>
      <c r="D442" s="449"/>
      <c r="E442" s="449"/>
      <c r="F442" s="449"/>
      <c r="G442" s="449"/>
      <c r="H442" s="449"/>
      <c r="I442" s="449"/>
      <c r="J442" s="449"/>
      <c r="K442" s="449"/>
      <c r="L442" s="449"/>
      <c r="M442" s="449"/>
      <c r="N442" s="449"/>
      <c r="O442" s="142"/>
      <c r="P442" s="142"/>
      <c r="Q442" s="142"/>
      <c r="R442" s="142"/>
      <c r="S442" s="142"/>
      <c r="T442" s="142"/>
      <c r="U442" s="142"/>
    </row>
    <row r="443" customFormat="false" ht="12.75" hidden="false" customHeight="false" outlineLevel="1" collapsed="false">
      <c r="A443" s="376"/>
      <c r="B443" s="449"/>
      <c r="C443" s="449"/>
      <c r="D443" s="449"/>
      <c r="E443" s="449"/>
      <c r="F443" s="449"/>
      <c r="G443" s="449"/>
      <c r="H443" s="449"/>
      <c r="I443" s="449"/>
      <c r="J443" s="449"/>
      <c r="K443" s="449"/>
      <c r="L443" s="449"/>
      <c r="M443" s="449"/>
      <c r="N443" s="449"/>
      <c r="O443" s="142"/>
      <c r="P443" s="142"/>
      <c r="Q443" s="142"/>
      <c r="R443" s="142"/>
      <c r="S443" s="142"/>
      <c r="T443" s="142"/>
      <c r="U443" s="142"/>
    </row>
    <row r="444" customFormat="false" ht="12.75" hidden="false" customHeight="false" outlineLevel="1" collapsed="false">
      <c r="A444" s="376"/>
      <c r="B444" s="449"/>
      <c r="C444" s="449"/>
      <c r="D444" s="449"/>
      <c r="E444" s="449"/>
      <c r="F444" s="449"/>
      <c r="G444" s="449"/>
      <c r="H444" s="449"/>
      <c r="I444" s="449"/>
      <c r="J444" s="449"/>
      <c r="K444" s="449"/>
      <c r="L444" s="449"/>
      <c r="M444" s="449"/>
      <c r="N444" s="449"/>
      <c r="O444" s="142"/>
      <c r="P444" s="142"/>
      <c r="Q444" s="142"/>
      <c r="R444" s="142"/>
      <c r="S444" s="142"/>
      <c r="T444" s="142"/>
      <c r="U444" s="142"/>
    </row>
    <row r="445" customFormat="false" ht="12.75" hidden="false" customHeight="false" outlineLevel="1" collapsed="false">
      <c r="A445" s="376"/>
      <c r="B445" s="449"/>
      <c r="C445" s="449"/>
      <c r="D445" s="449"/>
      <c r="E445" s="449"/>
      <c r="F445" s="449"/>
      <c r="G445" s="449"/>
      <c r="H445" s="449"/>
      <c r="I445" s="449"/>
      <c r="J445" s="449"/>
      <c r="K445" s="449"/>
      <c r="L445" s="449"/>
      <c r="M445" s="449"/>
      <c r="N445" s="449"/>
      <c r="O445" s="142"/>
      <c r="P445" s="142"/>
      <c r="Q445" s="142"/>
      <c r="R445" s="142"/>
      <c r="S445" s="142"/>
      <c r="T445" s="142"/>
      <c r="U445" s="142"/>
    </row>
    <row r="446" customFormat="false" ht="12.75" hidden="false" customHeight="false" outlineLevel="1" collapsed="false">
      <c r="A446" s="376"/>
      <c r="B446" s="449"/>
      <c r="C446" s="449"/>
      <c r="D446" s="449"/>
      <c r="E446" s="449"/>
      <c r="F446" s="449"/>
      <c r="G446" s="449"/>
      <c r="H446" s="449"/>
      <c r="I446" s="449"/>
      <c r="J446" s="449"/>
      <c r="K446" s="449"/>
      <c r="L446" s="449"/>
      <c r="M446" s="449"/>
      <c r="N446" s="449"/>
      <c r="O446" s="142"/>
      <c r="P446" s="142"/>
      <c r="Q446" s="142"/>
      <c r="R446" s="142"/>
      <c r="S446" s="142"/>
      <c r="T446" s="142"/>
      <c r="U446" s="142"/>
    </row>
    <row r="447" customFormat="false" ht="12.75" hidden="false" customHeight="false" outlineLevel="1" collapsed="false">
      <c r="A447" s="376"/>
      <c r="B447" s="450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142"/>
      <c r="P447" s="142"/>
      <c r="Q447" s="142"/>
      <c r="R447" s="142"/>
      <c r="S447" s="142"/>
      <c r="T447" s="142"/>
      <c r="U447" s="142"/>
    </row>
    <row r="448" customFormat="false" ht="12.75" hidden="false" customHeight="false" outlineLevel="1" collapsed="false">
      <c r="A448" s="142"/>
      <c r="B448" s="142"/>
      <c r="C448" s="142"/>
      <c r="D448" s="142"/>
      <c r="E448" s="142"/>
      <c r="F448" s="142"/>
      <c r="G448" s="142"/>
      <c r="H448" s="142"/>
      <c r="I448" s="142"/>
      <c r="J448" s="142"/>
      <c r="K448" s="142"/>
      <c r="L448" s="142"/>
      <c r="M448" s="142"/>
      <c r="N448" s="142"/>
      <c r="O448" s="142"/>
      <c r="P448" s="142"/>
      <c r="Q448" s="142"/>
      <c r="R448" s="142"/>
      <c r="S448" s="142"/>
      <c r="T448" s="142"/>
      <c r="U448" s="142"/>
    </row>
    <row r="449" customFormat="false" ht="18.75" hidden="false" customHeight="false" outlineLevel="1" collapsed="false">
      <c r="A449" s="437"/>
      <c r="B449" s="142"/>
      <c r="C449" s="142"/>
      <c r="D449" s="142"/>
      <c r="E449" s="142"/>
      <c r="F449" s="142"/>
      <c r="G449" s="142"/>
      <c r="H449" s="142"/>
      <c r="I449" s="142"/>
      <c r="J449" s="142"/>
      <c r="K449" s="142"/>
      <c r="L449" s="142"/>
      <c r="M449" s="142"/>
      <c r="N449" s="142"/>
      <c r="O449" s="142"/>
      <c r="P449" s="142"/>
      <c r="Q449" s="142"/>
      <c r="R449" s="142"/>
      <c r="S449" s="142"/>
      <c r="T449" s="142"/>
      <c r="U449" s="142"/>
    </row>
    <row r="450" customFormat="false" ht="12.75" hidden="false" customHeight="false" outlineLevel="1" collapsed="false">
      <c r="A450" s="376"/>
      <c r="B450" s="142"/>
      <c r="C450" s="142"/>
      <c r="D450" s="142"/>
      <c r="E450" s="142"/>
      <c r="F450" s="142"/>
      <c r="G450" s="142"/>
      <c r="H450" s="142"/>
      <c r="I450" s="142"/>
      <c r="J450" s="142"/>
      <c r="K450" s="142"/>
      <c r="L450" s="142"/>
      <c r="M450" s="142"/>
      <c r="N450" s="142"/>
      <c r="O450" s="142"/>
      <c r="P450" s="142"/>
      <c r="Q450" s="142"/>
      <c r="R450" s="142"/>
      <c r="S450" s="142"/>
      <c r="T450" s="142"/>
      <c r="U450" s="142"/>
    </row>
    <row r="451" customFormat="false" ht="12.75" hidden="false" customHeight="false" outlineLevel="1" collapsed="false">
      <c r="A451" s="142"/>
      <c r="B451" s="142"/>
      <c r="C451" s="142"/>
      <c r="D451" s="142"/>
      <c r="E451" s="142"/>
      <c r="F451" s="142"/>
      <c r="G451" s="142"/>
      <c r="H451" s="142"/>
      <c r="I451" s="142"/>
      <c r="J451" s="142"/>
      <c r="K451" s="142"/>
      <c r="L451" s="142"/>
      <c r="M451" s="142"/>
      <c r="N451" s="142"/>
      <c r="O451" s="142"/>
      <c r="P451" s="142"/>
      <c r="Q451" s="142"/>
      <c r="R451" s="142"/>
      <c r="S451" s="142"/>
      <c r="T451" s="142"/>
      <c r="U451" s="142"/>
    </row>
    <row r="452" customFormat="false" ht="12.75" hidden="false" customHeight="false" outlineLevel="1" collapsed="false">
      <c r="A452" s="142"/>
      <c r="B452" s="142"/>
      <c r="C452" s="142"/>
      <c r="D452" s="142"/>
      <c r="E452" s="142"/>
      <c r="F452" s="142"/>
      <c r="G452" s="142"/>
      <c r="H452" s="142"/>
      <c r="I452" s="142"/>
      <c r="J452" s="142"/>
      <c r="K452" s="142"/>
      <c r="L452" s="142"/>
      <c r="M452" s="142"/>
      <c r="N452" s="142"/>
      <c r="O452" s="142"/>
      <c r="P452" s="142"/>
      <c r="Q452" s="142"/>
      <c r="R452" s="142"/>
      <c r="S452" s="142"/>
      <c r="T452" s="142"/>
      <c r="U452" s="142"/>
    </row>
    <row r="453" customFormat="false" ht="12.75" hidden="false" customHeight="false" outlineLevel="1" collapsed="false">
      <c r="A453" s="227"/>
      <c r="B453" s="226"/>
      <c r="C453" s="226"/>
      <c r="D453" s="226"/>
      <c r="E453" s="226"/>
      <c r="F453" s="226"/>
      <c r="G453" s="226"/>
      <c r="H453" s="226"/>
      <c r="I453" s="226"/>
      <c r="J453" s="226"/>
      <c r="K453" s="226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</row>
    <row r="454" customFormat="false" ht="12.75" hidden="false" customHeight="false" outlineLevel="1" collapsed="false">
      <c r="A454" s="142"/>
      <c r="B454" s="142"/>
      <c r="C454" s="435"/>
      <c r="D454" s="142"/>
      <c r="E454" s="142"/>
      <c r="F454" s="142"/>
      <c r="G454" s="142"/>
      <c r="H454" s="142"/>
      <c r="I454" s="142"/>
      <c r="J454" s="142"/>
      <c r="K454" s="142"/>
      <c r="L454" s="142"/>
      <c r="M454" s="142"/>
      <c r="N454" s="142"/>
      <c r="O454" s="142"/>
      <c r="P454" s="142"/>
      <c r="Q454" s="142"/>
      <c r="R454" s="142"/>
      <c r="S454" s="142"/>
      <c r="T454" s="142"/>
      <c r="U454" s="142"/>
    </row>
    <row r="455" customFormat="false" ht="12.75" hidden="false" customHeight="false" outlineLevel="1" collapsed="false">
      <c r="A455" s="376"/>
      <c r="B455" s="142"/>
      <c r="C455" s="435"/>
      <c r="D455" s="439"/>
      <c r="E455" s="439"/>
      <c r="F455" s="439"/>
      <c r="G455" s="439"/>
      <c r="H455" s="439"/>
      <c r="I455" s="439"/>
      <c r="J455" s="439"/>
      <c r="K455" s="439"/>
      <c r="L455" s="439"/>
      <c r="M455" s="439"/>
      <c r="N455" s="439"/>
      <c r="O455" s="142"/>
      <c r="P455" s="142"/>
      <c r="Q455" s="142"/>
      <c r="R455" s="142"/>
      <c r="S455" s="142"/>
      <c r="T455" s="142"/>
      <c r="U455" s="142"/>
    </row>
    <row r="456" customFormat="false" ht="12.75" hidden="false" customHeight="false" outlineLevel="1" collapsed="false">
      <c r="A456" s="142"/>
      <c r="B456" s="142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142"/>
      <c r="P456" s="142"/>
      <c r="Q456" s="142"/>
      <c r="R456" s="142"/>
      <c r="S456" s="142"/>
      <c r="T456" s="142"/>
      <c r="U456" s="142"/>
    </row>
    <row r="457" customFormat="false" ht="12.75" hidden="false" customHeight="false" outlineLevel="1" collapsed="false">
      <c r="A457" s="142"/>
      <c r="B457" s="142"/>
      <c r="C457" s="435"/>
      <c r="D457" s="439"/>
      <c r="E457" s="439"/>
      <c r="F457" s="439"/>
      <c r="G457" s="439"/>
      <c r="H457" s="439"/>
      <c r="I457" s="439"/>
      <c r="J457" s="439"/>
      <c r="K457" s="439"/>
      <c r="L457" s="439"/>
      <c r="M457" s="439"/>
      <c r="N457" s="439"/>
      <c r="O457" s="142"/>
      <c r="P457" s="142"/>
      <c r="Q457" s="142"/>
      <c r="R457" s="142"/>
      <c r="S457" s="142"/>
      <c r="T457" s="142"/>
      <c r="U457" s="142"/>
    </row>
    <row r="458" customFormat="false" ht="12.75" hidden="false" customHeight="false" outlineLevel="1" collapsed="false">
      <c r="A458" s="142"/>
      <c r="B458" s="142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142"/>
      <c r="P458" s="142"/>
      <c r="Q458" s="142"/>
      <c r="R458" s="142"/>
      <c r="S458" s="142"/>
      <c r="T458" s="142"/>
      <c r="U458" s="142"/>
    </row>
    <row r="459" customFormat="false" ht="12.75" hidden="false" customHeight="false" outlineLevel="1" collapsed="false">
      <c r="A459" s="142"/>
      <c r="B459" s="142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142"/>
      <c r="P459" s="142"/>
      <c r="Q459" s="142"/>
      <c r="R459" s="142"/>
      <c r="S459" s="142"/>
      <c r="T459" s="142"/>
      <c r="U459" s="142"/>
    </row>
    <row r="460" customFormat="false" ht="12.75" hidden="false" customHeight="false" outlineLevel="1" collapsed="false">
      <c r="A460" s="443"/>
      <c r="B460" s="142"/>
      <c r="C460" s="435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42"/>
      <c r="P460" s="142"/>
      <c r="Q460" s="142"/>
      <c r="R460" s="142"/>
      <c r="S460" s="142"/>
      <c r="T460" s="142"/>
      <c r="U460" s="142"/>
    </row>
    <row r="461" customFormat="false" ht="12.75" hidden="false" customHeight="false" outlineLevel="1" collapsed="false">
      <c r="A461" s="443"/>
      <c r="B461" s="142"/>
      <c r="C461" s="435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42"/>
      <c r="P461" s="142"/>
      <c r="Q461" s="142"/>
      <c r="R461" s="142"/>
      <c r="S461" s="142"/>
      <c r="T461" s="142"/>
      <c r="U461" s="142"/>
    </row>
    <row r="462" customFormat="false" ht="12.75" hidden="false" customHeight="false" outlineLevel="1" collapsed="false">
      <c r="A462" s="376"/>
      <c r="B462" s="142"/>
      <c r="C462" s="435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/>
      <c r="R462" s="142"/>
      <c r="S462" s="142"/>
      <c r="T462" s="142"/>
      <c r="U462" s="142"/>
    </row>
    <row r="463" customFormat="false" ht="12.75" hidden="false" customHeight="false" outlineLevel="1" collapsed="false">
      <c r="A463" s="142"/>
      <c r="B463" s="450"/>
      <c r="C463" s="451"/>
      <c r="D463" s="451"/>
      <c r="E463" s="451"/>
      <c r="F463" s="451"/>
      <c r="G463" s="451"/>
      <c r="H463" s="451"/>
      <c r="I463" s="451"/>
      <c r="J463" s="451"/>
      <c r="K463" s="451"/>
      <c r="L463" s="451"/>
      <c r="M463" s="451"/>
      <c r="N463" s="451"/>
      <c r="O463" s="142"/>
      <c r="P463" s="142"/>
      <c r="Q463" s="142"/>
      <c r="R463" s="142"/>
      <c r="S463" s="142"/>
      <c r="T463" s="142"/>
      <c r="U463" s="142"/>
    </row>
    <row r="464" customFormat="false" ht="12.75" hidden="false" customHeight="false" outlineLevel="1" collapsed="false">
      <c r="A464" s="142"/>
      <c r="B464" s="142"/>
      <c r="C464" s="435"/>
      <c r="D464" s="142"/>
      <c r="E464" s="142"/>
      <c r="F464" s="142"/>
      <c r="G464" s="142"/>
      <c r="H464" s="142"/>
      <c r="I464" s="142"/>
      <c r="J464" s="142"/>
      <c r="K464" s="142"/>
      <c r="L464" s="142"/>
      <c r="M464" s="142"/>
      <c r="N464" s="142"/>
      <c r="O464" s="142"/>
      <c r="P464" s="142"/>
      <c r="Q464" s="142"/>
      <c r="R464" s="142"/>
      <c r="S464" s="142"/>
      <c r="T464" s="142"/>
      <c r="U464" s="142"/>
    </row>
    <row r="465" customFormat="false" ht="12.75" hidden="false" customHeight="false" outlineLevel="1" collapsed="false">
      <c r="A465" s="376"/>
      <c r="B465" s="142"/>
      <c r="C465" s="435"/>
      <c r="D465" s="446"/>
      <c r="E465" s="446"/>
      <c r="F465" s="446"/>
      <c r="G465" s="446"/>
      <c r="H465" s="446"/>
      <c r="I465" s="446"/>
      <c r="J465" s="446"/>
      <c r="K465" s="446"/>
      <c r="L465" s="446"/>
      <c r="M465" s="446"/>
      <c r="N465" s="446"/>
      <c r="O465" s="142"/>
      <c r="P465" s="142"/>
      <c r="Q465" s="142"/>
      <c r="R465" s="142"/>
      <c r="S465" s="142"/>
      <c r="T465" s="142"/>
      <c r="U465" s="142"/>
    </row>
    <row r="466" customFormat="false" ht="12.75" hidden="false" customHeight="false" outlineLevel="1" collapsed="false">
      <c r="A466" s="142"/>
      <c r="B466" s="142"/>
      <c r="C466" s="435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142"/>
      <c r="P466" s="142"/>
      <c r="Q466" s="142"/>
      <c r="R466" s="142"/>
      <c r="S466" s="142"/>
      <c r="T466" s="142"/>
      <c r="U466" s="142"/>
    </row>
    <row r="467" customFormat="false" ht="12.75" hidden="false" customHeight="false" outlineLevel="1" collapsed="false">
      <c r="A467" s="376"/>
      <c r="B467" s="142"/>
      <c r="C467" s="435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142"/>
      <c r="P467" s="142"/>
      <c r="Q467" s="142"/>
      <c r="R467" s="142"/>
      <c r="S467" s="142"/>
      <c r="T467" s="142"/>
      <c r="U467" s="142"/>
    </row>
    <row r="468" customFormat="false" ht="12.75" hidden="false" customHeight="false" outlineLevel="1" collapsed="false">
      <c r="A468" s="142"/>
      <c r="B468" s="142"/>
      <c r="C468" s="142"/>
      <c r="D468" s="142"/>
      <c r="E468" s="142"/>
      <c r="F468" s="142"/>
      <c r="G468" s="142"/>
      <c r="H468" s="142"/>
      <c r="I468" s="142"/>
      <c r="J468" s="142"/>
      <c r="K468" s="142"/>
      <c r="L468" s="142"/>
      <c r="M468" s="142"/>
      <c r="N468" s="142"/>
      <c r="O468" s="142"/>
      <c r="P468" s="142"/>
      <c r="Q468" s="142"/>
      <c r="R468" s="142"/>
      <c r="S468" s="142"/>
      <c r="T468" s="142"/>
      <c r="U468" s="142"/>
    </row>
    <row r="469" customFormat="false" ht="12.75" hidden="false" customHeight="false" outlineLevel="1" collapsed="false">
      <c r="A469" s="142"/>
      <c r="B469" s="142"/>
      <c r="C469" s="142"/>
      <c r="D469" s="142"/>
      <c r="E469" s="142"/>
      <c r="F469" s="142"/>
      <c r="G469" s="142"/>
      <c r="H469" s="142"/>
      <c r="I469" s="142"/>
      <c r="J469" s="142"/>
      <c r="K469" s="142"/>
      <c r="L469" s="142"/>
      <c r="M469" s="142"/>
      <c r="N469" s="142"/>
      <c r="O469" s="142"/>
      <c r="P469" s="142"/>
      <c r="Q469" s="142"/>
      <c r="R469" s="142"/>
      <c r="S469" s="142"/>
      <c r="T469" s="142"/>
      <c r="U469" s="142"/>
    </row>
    <row r="470" customFormat="false" ht="18.75" hidden="false" customHeight="false" outlineLevel="1" collapsed="false">
      <c r="A470" s="452"/>
      <c r="B470" s="453"/>
      <c r="C470" s="453"/>
      <c r="D470" s="454"/>
      <c r="E470" s="454"/>
      <c r="F470" s="454"/>
      <c r="G470" s="454"/>
      <c r="H470" s="454"/>
      <c r="I470" s="454"/>
      <c r="J470" s="454"/>
      <c r="K470" s="454"/>
      <c r="L470" s="454"/>
      <c r="M470" s="454"/>
      <c r="N470" s="454"/>
      <c r="O470" s="454"/>
      <c r="P470" s="454"/>
      <c r="Q470" s="454"/>
      <c r="R470" s="454"/>
      <c r="S470" s="454"/>
      <c r="T470" s="454"/>
      <c r="U470" s="454"/>
      <c r="V470" s="454"/>
      <c r="W470" s="454"/>
      <c r="X470" s="454"/>
      <c r="Y470" s="454"/>
      <c r="Z470" s="454"/>
      <c r="AA470" s="454"/>
      <c r="AB470" s="454"/>
      <c r="AC470" s="454"/>
      <c r="AD470" s="454"/>
      <c r="AE470" s="454"/>
      <c r="AF470" s="454"/>
      <c r="AG470" s="454"/>
      <c r="AH470" s="454"/>
      <c r="AI470" s="454"/>
      <c r="AJ470" s="454"/>
      <c r="AK470" s="454"/>
      <c r="AL470" s="454"/>
      <c r="AM470" s="454"/>
      <c r="AN470" s="454"/>
      <c r="AO470" s="454"/>
      <c r="AP470" s="454"/>
      <c r="AQ470" s="454"/>
      <c r="AR470" s="454"/>
      <c r="AS470" s="454"/>
      <c r="AT470" s="454"/>
      <c r="AU470" s="454"/>
      <c r="AV470" s="454"/>
      <c r="AW470" s="454"/>
      <c r="AX470" s="454"/>
      <c r="AY470" s="454"/>
      <c r="AZ470" s="454"/>
      <c r="BA470" s="454"/>
      <c r="BB470" s="454"/>
      <c r="BC470" s="454"/>
      <c r="BD470" s="454"/>
      <c r="BE470" s="454"/>
      <c r="BF470" s="454"/>
      <c r="BG470" s="454"/>
      <c r="BH470" s="454"/>
      <c r="BI470" s="454"/>
      <c r="BJ470" s="454"/>
      <c r="BK470" s="454"/>
      <c r="BL470" s="454"/>
      <c r="BM470" s="454"/>
      <c r="BN470" s="454"/>
      <c r="BO470" s="454"/>
      <c r="BP470" s="454"/>
      <c r="BQ470" s="454"/>
      <c r="BR470" s="454"/>
      <c r="BS470" s="454"/>
      <c r="BT470" s="454"/>
      <c r="BU470" s="454"/>
      <c r="BV470" s="454"/>
      <c r="BW470" s="454"/>
      <c r="BX470" s="454"/>
      <c r="BY470" s="454"/>
      <c r="BZ470" s="454"/>
      <c r="CA470" s="454"/>
      <c r="CB470" s="454"/>
      <c r="CC470" s="454"/>
      <c r="CD470" s="454"/>
      <c r="CE470" s="454"/>
      <c r="CF470" s="454"/>
      <c r="CG470" s="454"/>
      <c r="CH470" s="454"/>
      <c r="CI470" s="454"/>
      <c r="CJ470" s="454"/>
      <c r="CK470" s="454"/>
      <c r="CL470" s="454"/>
      <c r="CM470" s="454"/>
      <c r="CN470" s="454"/>
      <c r="CO470" s="454"/>
      <c r="CP470" s="454"/>
      <c r="CQ470" s="454"/>
      <c r="CR470" s="454"/>
      <c r="CS470" s="454"/>
      <c r="CT470" s="454"/>
      <c r="CU470" s="454"/>
      <c r="CV470" s="454"/>
      <c r="CW470" s="454"/>
      <c r="CX470" s="454"/>
      <c r="CY470" s="454"/>
      <c r="CZ470" s="454"/>
      <c r="DA470" s="454"/>
      <c r="DB470" s="454"/>
      <c r="DC470" s="454"/>
      <c r="DD470" s="454"/>
      <c r="DE470" s="454"/>
      <c r="DF470" s="454"/>
      <c r="DG470" s="454"/>
      <c r="DH470" s="454"/>
      <c r="DI470" s="454"/>
      <c r="DJ470" s="454"/>
      <c r="DK470" s="454"/>
      <c r="DL470" s="454"/>
      <c r="DM470" s="454"/>
      <c r="DN470" s="454"/>
      <c r="DO470" s="454"/>
      <c r="DP470" s="454"/>
      <c r="DQ470" s="454"/>
      <c r="DR470" s="454"/>
      <c r="DS470" s="454"/>
      <c r="DT470" s="454"/>
      <c r="DU470" s="454"/>
      <c r="DV470" s="454"/>
      <c r="DW470" s="454"/>
      <c r="DX470" s="454"/>
      <c r="DY470" s="454"/>
      <c r="DZ470" s="454"/>
      <c r="EA470" s="454"/>
      <c r="EB470" s="454"/>
      <c r="EC470" s="454"/>
      <c r="ED470" s="454"/>
      <c r="EE470" s="454"/>
      <c r="EF470" s="454"/>
      <c r="EG470" s="454"/>
      <c r="EH470" s="454"/>
      <c r="EI470" s="454"/>
      <c r="EJ470" s="454"/>
      <c r="EK470" s="454"/>
      <c r="EL470" s="454"/>
      <c r="EM470" s="454"/>
      <c r="EN470" s="454"/>
      <c r="EO470" s="454"/>
      <c r="EP470" s="454"/>
      <c r="EQ470" s="454"/>
      <c r="ER470" s="454"/>
      <c r="ES470" s="454"/>
      <c r="ET470" s="454"/>
      <c r="EU470" s="454"/>
      <c r="EV470" s="454"/>
      <c r="EW470" s="454"/>
      <c r="EX470" s="454"/>
      <c r="EY470" s="454"/>
      <c r="EZ470" s="454"/>
      <c r="FA470" s="454"/>
      <c r="FB470" s="454"/>
      <c r="FC470" s="454"/>
      <c r="FD470" s="454"/>
      <c r="FE470" s="454"/>
      <c r="FF470" s="454"/>
      <c r="FG470" s="454"/>
      <c r="FH470" s="454"/>
      <c r="FI470" s="454"/>
      <c r="FJ470" s="454"/>
      <c r="FK470" s="454"/>
      <c r="FL470" s="454"/>
      <c r="FM470" s="454"/>
      <c r="FN470" s="454"/>
      <c r="FO470" s="454"/>
      <c r="FP470" s="454"/>
      <c r="FQ470" s="454"/>
      <c r="FR470" s="454"/>
      <c r="FS470" s="454"/>
      <c r="FT470" s="454"/>
      <c r="FU470" s="454"/>
      <c r="FV470" s="454"/>
      <c r="FW470" s="454"/>
      <c r="FX470" s="454"/>
      <c r="FY470" s="454"/>
      <c r="FZ470" s="454"/>
      <c r="GA470" s="454"/>
      <c r="GB470" s="454"/>
      <c r="GC470" s="454"/>
      <c r="GD470" s="454"/>
      <c r="GE470" s="454"/>
      <c r="GF470" s="454"/>
      <c r="GG470" s="454"/>
      <c r="GH470" s="454"/>
      <c r="GI470" s="454"/>
      <c r="GJ470" s="454"/>
      <c r="GK470" s="454"/>
      <c r="GL470" s="454"/>
      <c r="GM470" s="454"/>
      <c r="GN470" s="454"/>
      <c r="GO470" s="454"/>
      <c r="GP470" s="454"/>
      <c r="GQ470" s="454"/>
      <c r="GR470" s="454"/>
      <c r="GS470" s="454"/>
      <c r="GT470" s="454"/>
      <c r="GU470" s="454"/>
      <c r="GV470" s="454"/>
      <c r="GW470" s="454"/>
      <c r="GX470" s="454"/>
      <c r="GY470" s="454"/>
      <c r="GZ470" s="454"/>
      <c r="HA470" s="454"/>
      <c r="HB470" s="454"/>
      <c r="HC470" s="454"/>
      <c r="HD470" s="454"/>
      <c r="HE470" s="454"/>
      <c r="HF470" s="454"/>
      <c r="HG470" s="454"/>
      <c r="HH470" s="454"/>
      <c r="HI470" s="454"/>
      <c r="HJ470" s="454"/>
      <c r="HK470" s="454"/>
      <c r="HL470" s="454"/>
      <c r="HM470" s="454"/>
      <c r="HN470" s="454"/>
      <c r="HO470" s="454"/>
      <c r="HP470" s="454"/>
      <c r="HQ470" s="454"/>
      <c r="HR470" s="454"/>
      <c r="HS470" s="454"/>
      <c r="HT470" s="454"/>
      <c r="HU470" s="454"/>
      <c r="HV470" s="454"/>
      <c r="HW470" s="454"/>
      <c r="HX470" s="454"/>
      <c r="HY470" s="454"/>
      <c r="HZ470" s="454"/>
      <c r="IA470" s="454"/>
      <c r="IB470" s="454"/>
      <c r="IC470" s="454"/>
      <c r="ID470" s="454"/>
      <c r="IE470" s="454"/>
      <c r="IF470" s="454"/>
      <c r="IG470" s="454"/>
      <c r="IH470" s="454"/>
      <c r="II470" s="454"/>
      <c r="IJ470" s="454"/>
      <c r="IK470" s="454"/>
      <c r="IL470" s="454"/>
      <c r="IM470" s="454"/>
      <c r="IN470" s="454"/>
      <c r="IO470" s="454"/>
      <c r="IP470" s="454"/>
      <c r="IQ470" s="454"/>
      <c r="IR470" s="454"/>
      <c r="IS470" s="454"/>
      <c r="IT470" s="454"/>
      <c r="IU470" s="454"/>
      <c r="IV470" s="454"/>
      <c r="IW470" s="454"/>
    </row>
    <row r="471" customFormat="false" ht="12.75" hidden="false" customHeight="false" outlineLevel="1" collapsed="false">
      <c r="A471" s="453"/>
      <c r="B471" s="455"/>
      <c r="C471" s="456"/>
      <c r="D471" s="453"/>
      <c r="E471" s="457"/>
      <c r="F471" s="454"/>
      <c r="G471" s="454"/>
      <c r="H471" s="454"/>
      <c r="I471" s="454"/>
      <c r="J471" s="454"/>
      <c r="K471" s="454"/>
      <c r="L471" s="454"/>
      <c r="M471" s="454"/>
      <c r="N471" s="454"/>
      <c r="O471" s="454"/>
      <c r="P471" s="454"/>
      <c r="Q471" s="454"/>
      <c r="R471" s="454"/>
      <c r="S471" s="454"/>
      <c r="T471" s="454"/>
      <c r="U471" s="454"/>
      <c r="V471" s="454"/>
      <c r="W471" s="454"/>
      <c r="X471" s="454"/>
      <c r="Y471" s="454"/>
      <c r="Z471" s="454"/>
      <c r="AA471" s="454"/>
      <c r="AB471" s="454"/>
      <c r="AC471" s="454"/>
      <c r="AD471" s="454"/>
      <c r="AE471" s="454"/>
      <c r="AF471" s="454"/>
      <c r="AG471" s="454"/>
      <c r="AH471" s="454"/>
      <c r="AI471" s="454"/>
      <c r="AJ471" s="454"/>
      <c r="AK471" s="454"/>
      <c r="AL471" s="454"/>
      <c r="AM471" s="454"/>
      <c r="AN471" s="454"/>
      <c r="AO471" s="454"/>
      <c r="AP471" s="454"/>
      <c r="AQ471" s="454"/>
      <c r="AR471" s="454"/>
      <c r="AS471" s="454"/>
      <c r="AT471" s="454"/>
      <c r="AU471" s="454"/>
      <c r="AV471" s="454"/>
      <c r="AW471" s="454"/>
      <c r="AX471" s="454"/>
      <c r="AY471" s="454"/>
      <c r="AZ471" s="454"/>
      <c r="BA471" s="454"/>
      <c r="BB471" s="454"/>
      <c r="BC471" s="454"/>
      <c r="BD471" s="454"/>
      <c r="BE471" s="454"/>
      <c r="BF471" s="454"/>
      <c r="BG471" s="454"/>
      <c r="BH471" s="454"/>
      <c r="BI471" s="454"/>
      <c r="BJ471" s="454"/>
      <c r="BK471" s="454"/>
      <c r="BL471" s="454"/>
      <c r="BM471" s="454"/>
      <c r="BN471" s="454"/>
      <c r="BO471" s="454"/>
      <c r="BP471" s="454"/>
      <c r="BQ471" s="454"/>
      <c r="BR471" s="454"/>
      <c r="BS471" s="454"/>
      <c r="BT471" s="454"/>
      <c r="BU471" s="454"/>
      <c r="BV471" s="454"/>
      <c r="BW471" s="454"/>
      <c r="BX471" s="454"/>
      <c r="BY471" s="454"/>
      <c r="BZ471" s="454"/>
      <c r="CA471" s="454"/>
      <c r="CB471" s="454"/>
      <c r="CC471" s="454"/>
      <c r="CD471" s="454"/>
      <c r="CE471" s="454"/>
      <c r="CF471" s="454"/>
      <c r="CG471" s="454"/>
      <c r="CH471" s="454"/>
      <c r="CI471" s="454"/>
      <c r="CJ471" s="454"/>
      <c r="CK471" s="454"/>
      <c r="CL471" s="454"/>
      <c r="CM471" s="454"/>
      <c r="CN471" s="454"/>
      <c r="CO471" s="454"/>
      <c r="CP471" s="454"/>
      <c r="CQ471" s="454"/>
      <c r="CR471" s="454"/>
      <c r="CS471" s="454"/>
      <c r="CT471" s="454"/>
      <c r="CU471" s="454"/>
      <c r="CV471" s="454"/>
      <c r="CW471" s="454"/>
      <c r="CX471" s="454"/>
      <c r="CY471" s="454"/>
      <c r="CZ471" s="454"/>
      <c r="DA471" s="454"/>
      <c r="DB471" s="454"/>
      <c r="DC471" s="454"/>
      <c r="DD471" s="454"/>
      <c r="DE471" s="454"/>
      <c r="DF471" s="454"/>
      <c r="DG471" s="454"/>
      <c r="DH471" s="454"/>
      <c r="DI471" s="454"/>
      <c r="DJ471" s="454"/>
      <c r="DK471" s="454"/>
      <c r="DL471" s="454"/>
      <c r="DM471" s="454"/>
      <c r="DN471" s="454"/>
      <c r="DO471" s="454"/>
      <c r="DP471" s="454"/>
      <c r="DQ471" s="454"/>
      <c r="DR471" s="454"/>
      <c r="DS471" s="454"/>
      <c r="DT471" s="454"/>
      <c r="DU471" s="454"/>
      <c r="DV471" s="454"/>
      <c r="DW471" s="454"/>
      <c r="DX471" s="454"/>
      <c r="DY471" s="454"/>
      <c r="DZ471" s="454"/>
      <c r="EA471" s="454"/>
      <c r="EB471" s="454"/>
      <c r="EC471" s="454"/>
      <c r="ED471" s="454"/>
      <c r="EE471" s="454"/>
      <c r="EF471" s="454"/>
      <c r="EG471" s="454"/>
      <c r="EH471" s="454"/>
      <c r="EI471" s="454"/>
      <c r="EJ471" s="454"/>
      <c r="EK471" s="454"/>
      <c r="EL471" s="454"/>
      <c r="EM471" s="454"/>
      <c r="EN471" s="454"/>
      <c r="EO471" s="454"/>
      <c r="EP471" s="454"/>
      <c r="EQ471" s="454"/>
      <c r="ER471" s="454"/>
      <c r="ES471" s="454"/>
      <c r="ET471" s="454"/>
      <c r="EU471" s="454"/>
      <c r="EV471" s="454"/>
      <c r="EW471" s="454"/>
      <c r="EX471" s="454"/>
      <c r="EY471" s="454"/>
      <c r="EZ471" s="454"/>
      <c r="FA471" s="454"/>
      <c r="FB471" s="454"/>
      <c r="FC471" s="454"/>
      <c r="FD471" s="454"/>
      <c r="FE471" s="454"/>
      <c r="FF471" s="454"/>
      <c r="FG471" s="454"/>
      <c r="FH471" s="454"/>
      <c r="FI471" s="454"/>
      <c r="FJ471" s="454"/>
      <c r="FK471" s="454"/>
      <c r="FL471" s="454"/>
      <c r="FM471" s="454"/>
      <c r="FN471" s="454"/>
      <c r="FO471" s="454"/>
      <c r="FP471" s="454"/>
      <c r="FQ471" s="454"/>
      <c r="FR471" s="454"/>
      <c r="FS471" s="454"/>
      <c r="FT471" s="454"/>
      <c r="FU471" s="454"/>
      <c r="FV471" s="454"/>
      <c r="FW471" s="454"/>
      <c r="FX471" s="454"/>
      <c r="FY471" s="454"/>
      <c r="FZ471" s="454"/>
      <c r="GA471" s="454"/>
      <c r="GB471" s="454"/>
      <c r="GC471" s="454"/>
      <c r="GD471" s="454"/>
      <c r="GE471" s="454"/>
      <c r="GF471" s="454"/>
      <c r="GG471" s="454"/>
      <c r="GH471" s="454"/>
      <c r="GI471" s="454"/>
      <c r="GJ471" s="454"/>
      <c r="GK471" s="454"/>
      <c r="GL471" s="454"/>
      <c r="GM471" s="454"/>
      <c r="GN471" s="454"/>
      <c r="GO471" s="454"/>
      <c r="GP471" s="454"/>
      <c r="GQ471" s="454"/>
      <c r="GR471" s="454"/>
      <c r="GS471" s="454"/>
      <c r="GT471" s="454"/>
      <c r="GU471" s="454"/>
      <c r="GV471" s="454"/>
      <c r="GW471" s="454"/>
      <c r="GX471" s="454"/>
      <c r="GY471" s="454"/>
      <c r="GZ471" s="454"/>
      <c r="HA471" s="454"/>
      <c r="HB471" s="454"/>
      <c r="HC471" s="454"/>
      <c r="HD471" s="454"/>
      <c r="HE471" s="454"/>
      <c r="HF471" s="454"/>
      <c r="HG471" s="454"/>
      <c r="HH471" s="454"/>
      <c r="HI471" s="454"/>
      <c r="HJ471" s="454"/>
      <c r="HK471" s="454"/>
      <c r="HL471" s="454"/>
      <c r="HM471" s="454"/>
      <c r="HN471" s="454"/>
      <c r="HO471" s="454"/>
      <c r="HP471" s="454"/>
      <c r="HQ471" s="454"/>
      <c r="HR471" s="454"/>
      <c r="HS471" s="454"/>
      <c r="HT471" s="454"/>
      <c r="HU471" s="454"/>
      <c r="HV471" s="454"/>
      <c r="HW471" s="454"/>
      <c r="HX471" s="454"/>
      <c r="HY471" s="454"/>
      <c r="HZ471" s="454"/>
      <c r="IA471" s="454"/>
      <c r="IB471" s="454"/>
      <c r="IC471" s="454"/>
      <c r="ID471" s="454"/>
      <c r="IE471" s="454"/>
      <c r="IF471" s="454"/>
      <c r="IG471" s="454"/>
      <c r="IH471" s="454"/>
      <c r="II471" s="454"/>
      <c r="IJ471" s="454"/>
      <c r="IK471" s="454"/>
      <c r="IL471" s="454"/>
      <c r="IM471" s="454"/>
      <c r="IN471" s="454"/>
      <c r="IO471" s="454"/>
      <c r="IP471" s="454"/>
      <c r="IQ471" s="454"/>
      <c r="IR471" s="454"/>
      <c r="IS471" s="454"/>
      <c r="IT471" s="454"/>
      <c r="IU471" s="454"/>
      <c r="IV471" s="454"/>
      <c r="IW471" s="454"/>
    </row>
    <row r="472" customFormat="false" ht="12.75" hidden="false" customHeight="false" outlineLevel="1" collapsed="false">
      <c r="A472" s="453"/>
      <c r="B472" s="458"/>
      <c r="C472" s="459"/>
      <c r="D472" s="459"/>
      <c r="E472" s="457"/>
      <c r="F472" s="454"/>
      <c r="G472" s="454"/>
      <c r="H472" s="454"/>
      <c r="I472" s="454"/>
      <c r="J472" s="454"/>
      <c r="K472" s="454"/>
      <c r="L472" s="454"/>
      <c r="M472" s="454"/>
      <c r="N472" s="454"/>
      <c r="O472" s="454"/>
      <c r="P472" s="454"/>
      <c r="Q472" s="454"/>
      <c r="R472" s="454"/>
      <c r="S472" s="454"/>
      <c r="T472" s="454"/>
      <c r="U472" s="454"/>
      <c r="V472" s="454"/>
      <c r="W472" s="454"/>
      <c r="X472" s="454"/>
      <c r="Y472" s="454"/>
      <c r="Z472" s="454"/>
      <c r="AA472" s="454"/>
      <c r="AB472" s="454"/>
      <c r="AC472" s="454"/>
      <c r="AD472" s="454"/>
      <c r="AE472" s="454"/>
      <c r="AF472" s="454"/>
      <c r="AG472" s="454"/>
      <c r="AH472" s="454"/>
      <c r="AI472" s="454"/>
      <c r="AJ472" s="454"/>
      <c r="AK472" s="454"/>
      <c r="AL472" s="454"/>
      <c r="AM472" s="454"/>
      <c r="AN472" s="454"/>
      <c r="AO472" s="454"/>
      <c r="AP472" s="454"/>
      <c r="AQ472" s="454"/>
      <c r="AR472" s="454"/>
      <c r="AS472" s="454"/>
      <c r="AT472" s="454"/>
      <c r="AU472" s="454"/>
      <c r="AV472" s="454"/>
      <c r="AW472" s="454"/>
      <c r="AX472" s="454"/>
      <c r="AY472" s="454"/>
      <c r="AZ472" s="454"/>
      <c r="BA472" s="454"/>
      <c r="BB472" s="454"/>
      <c r="BC472" s="454"/>
      <c r="BD472" s="454"/>
      <c r="BE472" s="454"/>
      <c r="BF472" s="454"/>
      <c r="BG472" s="454"/>
      <c r="BH472" s="454"/>
      <c r="BI472" s="454"/>
      <c r="BJ472" s="454"/>
      <c r="BK472" s="454"/>
      <c r="BL472" s="454"/>
      <c r="BM472" s="454"/>
      <c r="BN472" s="454"/>
      <c r="BO472" s="454"/>
      <c r="BP472" s="454"/>
      <c r="BQ472" s="454"/>
      <c r="BR472" s="454"/>
      <c r="BS472" s="454"/>
      <c r="BT472" s="454"/>
      <c r="BU472" s="454"/>
      <c r="BV472" s="454"/>
      <c r="BW472" s="454"/>
      <c r="BX472" s="454"/>
      <c r="BY472" s="454"/>
      <c r="BZ472" s="454"/>
      <c r="CA472" s="454"/>
      <c r="CB472" s="454"/>
      <c r="CC472" s="454"/>
      <c r="CD472" s="454"/>
      <c r="CE472" s="454"/>
      <c r="CF472" s="454"/>
      <c r="CG472" s="454"/>
      <c r="CH472" s="454"/>
      <c r="CI472" s="454"/>
      <c r="CJ472" s="454"/>
      <c r="CK472" s="454"/>
      <c r="CL472" s="454"/>
      <c r="CM472" s="454"/>
      <c r="CN472" s="454"/>
      <c r="CO472" s="454"/>
      <c r="CP472" s="454"/>
      <c r="CQ472" s="454"/>
      <c r="CR472" s="454"/>
      <c r="CS472" s="454"/>
      <c r="CT472" s="454"/>
      <c r="CU472" s="454"/>
      <c r="CV472" s="454"/>
      <c r="CW472" s="454"/>
      <c r="CX472" s="454"/>
      <c r="CY472" s="454"/>
      <c r="CZ472" s="454"/>
      <c r="DA472" s="454"/>
      <c r="DB472" s="454"/>
      <c r="DC472" s="454"/>
      <c r="DD472" s="454"/>
      <c r="DE472" s="454"/>
      <c r="DF472" s="454"/>
      <c r="DG472" s="454"/>
      <c r="DH472" s="454"/>
      <c r="DI472" s="454"/>
      <c r="DJ472" s="454"/>
      <c r="DK472" s="454"/>
      <c r="DL472" s="454"/>
      <c r="DM472" s="454"/>
      <c r="DN472" s="454"/>
      <c r="DO472" s="454"/>
      <c r="DP472" s="454"/>
      <c r="DQ472" s="454"/>
      <c r="DR472" s="454"/>
      <c r="DS472" s="454"/>
      <c r="DT472" s="454"/>
      <c r="DU472" s="454"/>
      <c r="DV472" s="454"/>
      <c r="DW472" s="454"/>
      <c r="DX472" s="454"/>
      <c r="DY472" s="454"/>
      <c r="DZ472" s="454"/>
      <c r="EA472" s="454"/>
      <c r="EB472" s="454"/>
      <c r="EC472" s="454"/>
      <c r="ED472" s="454"/>
      <c r="EE472" s="454"/>
      <c r="EF472" s="454"/>
      <c r="EG472" s="454"/>
      <c r="EH472" s="454"/>
      <c r="EI472" s="454"/>
      <c r="EJ472" s="454"/>
      <c r="EK472" s="454"/>
      <c r="EL472" s="454"/>
      <c r="EM472" s="454"/>
      <c r="EN472" s="454"/>
      <c r="EO472" s="454"/>
      <c r="EP472" s="454"/>
      <c r="EQ472" s="454"/>
      <c r="ER472" s="454"/>
      <c r="ES472" s="454"/>
      <c r="ET472" s="454"/>
      <c r="EU472" s="454"/>
      <c r="EV472" s="454"/>
      <c r="EW472" s="454"/>
      <c r="EX472" s="454"/>
      <c r="EY472" s="454"/>
      <c r="EZ472" s="454"/>
      <c r="FA472" s="454"/>
      <c r="FB472" s="454"/>
      <c r="FC472" s="454"/>
      <c r="FD472" s="454"/>
      <c r="FE472" s="454"/>
      <c r="FF472" s="454"/>
      <c r="FG472" s="454"/>
      <c r="FH472" s="454"/>
      <c r="FI472" s="454"/>
      <c r="FJ472" s="454"/>
      <c r="FK472" s="454"/>
      <c r="FL472" s="454"/>
      <c r="FM472" s="454"/>
      <c r="FN472" s="454"/>
      <c r="FO472" s="454"/>
      <c r="FP472" s="454"/>
      <c r="FQ472" s="454"/>
      <c r="FR472" s="454"/>
      <c r="FS472" s="454"/>
      <c r="FT472" s="454"/>
      <c r="FU472" s="454"/>
      <c r="FV472" s="454"/>
      <c r="FW472" s="454"/>
      <c r="FX472" s="454"/>
      <c r="FY472" s="454"/>
      <c r="FZ472" s="454"/>
      <c r="GA472" s="454"/>
      <c r="GB472" s="454"/>
      <c r="GC472" s="454"/>
      <c r="GD472" s="454"/>
      <c r="GE472" s="454"/>
      <c r="GF472" s="454"/>
      <c r="GG472" s="454"/>
      <c r="GH472" s="454"/>
      <c r="GI472" s="454"/>
      <c r="GJ472" s="454"/>
      <c r="GK472" s="454"/>
      <c r="GL472" s="454"/>
      <c r="GM472" s="454"/>
      <c r="GN472" s="454"/>
      <c r="GO472" s="454"/>
      <c r="GP472" s="454"/>
      <c r="GQ472" s="454"/>
      <c r="GR472" s="454"/>
      <c r="GS472" s="454"/>
      <c r="GT472" s="454"/>
      <c r="GU472" s="454"/>
      <c r="GV472" s="454"/>
      <c r="GW472" s="454"/>
      <c r="GX472" s="454"/>
      <c r="GY472" s="454"/>
      <c r="GZ472" s="454"/>
      <c r="HA472" s="454"/>
      <c r="HB472" s="454"/>
      <c r="HC472" s="454"/>
      <c r="HD472" s="454"/>
      <c r="HE472" s="454"/>
      <c r="HF472" s="454"/>
      <c r="HG472" s="454"/>
      <c r="HH472" s="454"/>
      <c r="HI472" s="454"/>
      <c r="HJ472" s="454"/>
      <c r="HK472" s="454"/>
      <c r="HL472" s="454"/>
      <c r="HM472" s="454"/>
      <c r="HN472" s="454"/>
      <c r="HO472" s="454"/>
      <c r="HP472" s="454"/>
      <c r="HQ472" s="454"/>
      <c r="HR472" s="454"/>
      <c r="HS472" s="454"/>
      <c r="HT472" s="454"/>
      <c r="HU472" s="454"/>
      <c r="HV472" s="454"/>
      <c r="HW472" s="454"/>
      <c r="HX472" s="454"/>
      <c r="HY472" s="454"/>
      <c r="HZ472" s="454"/>
      <c r="IA472" s="454"/>
      <c r="IB472" s="454"/>
      <c r="IC472" s="454"/>
      <c r="ID472" s="454"/>
      <c r="IE472" s="454"/>
      <c r="IF472" s="454"/>
      <c r="IG472" s="454"/>
      <c r="IH472" s="454"/>
      <c r="II472" s="454"/>
      <c r="IJ472" s="454"/>
      <c r="IK472" s="454"/>
      <c r="IL472" s="454"/>
      <c r="IM472" s="454"/>
      <c r="IN472" s="454"/>
      <c r="IO472" s="454"/>
      <c r="IP472" s="454"/>
      <c r="IQ472" s="454"/>
      <c r="IR472" s="454"/>
      <c r="IS472" s="454"/>
      <c r="IT472" s="454"/>
      <c r="IU472" s="454"/>
      <c r="IV472" s="454"/>
      <c r="IW472" s="454"/>
    </row>
    <row r="473" customFormat="false" ht="12.75" hidden="false" customHeight="false" outlineLevel="1" collapsed="false">
      <c r="A473" s="453"/>
      <c r="B473" s="459"/>
      <c r="C473" s="457"/>
      <c r="D473" s="459"/>
      <c r="E473" s="458"/>
      <c r="F473" s="454"/>
      <c r="G473" s="454"/>
      <c r="H473" s="454"/>
      <c r="I473" s="454"/>
      <c r="J473" s="454"/>
      <c r="K473" s="454"/>
      <c r="L473" s="454"/>
      <c r="M473" s="454"/>
      <c r="N473" s="454"/>
      <c r="O473" s="454"/>
      <c r="P473" s="454"/>
      <c r="Q473" s="454"/>
      <c r="R473" s="454"/>
      <c r="S473" s="454"/>
      <c r="T473" s="454"/>
      <c r="U473" s="454"/>
      <c r="V473" s="454"/>
      <c r="W473" s="454"/>
      <c r="X473" s="454"/>
      <c r="Y473" s="454"/>
      <c r="Z473" s="454"/>
      <c r="AA473" s="454"/>
      <c r="AB473" s="454"/>
      <c r="AC473" s="454"/>
      <c r="AD473" s="454"/>
      <c r="AE473" s="454"/>
      <c r="AF473" s="454"/>
      <c r="AG473" s="454"/>
      <c r="AH473" s="454"/>
      <c r="AI473" s="454"/>
      <c r="AJ473" s="454"/>
      <c r="AK473" s="454"/>
      <c r="AL473" s="454"/>
      <c r="AM473" s="454"/>
      <c r="AN473" s="454"/>
      <c r="AO473" s="454"/>
      <c r="AP473" s="454"/>
      <c r="AQ473" s="454"/>
      <c r="AR473" s="454"/>
      <c r="AS473" s="454"/>
      <c r="AT473" s="454"/>
      <c r="AU473" s="454"/>
      <c r="AV473" s="454"/>
      <c r="AW473" s="454"/>
      <c r="AX473" s="454"/>
      <c r="AY473" s="454"/>
      <c r="AZ473" s="454"/>
      <c r="BA473" s="454"/>
      <c r="BB473" s="454"/>
      <c r="BC473" s="454"/>
      <c r="BD473" s="454"/>
      <c r="BE473" s="454"/>
      <c r="BF473" s="454"/>
      <c r="BG473" s="454"/>
      <c r="BH473" s="454"/>
      <c r="BI473" s="454"/>
      <c r="BJ473" s="454"/>
      <c r="BK473" s="454"/>
      <c r="BL473" s="454"/>
      <c r="BM473" s="454"/>
      <c r="BN473" s="454"/>
      <c r="BO473" s="454"/>
      <c r="BP473" s="454"/>
      <c r="BQ473" s="454"/>
      <c r="BR473" s="454"/>
      <c r="BS473" s="454"/>
      <c r="BT473" s="454"/>
      <c r="BU473" s="454"/>
      <c r="BV473" s="454"/>
      <c r="BW473" s="454"/>
      <c r="BX473" s="454"/>
      <c r="BY473" s="454"/>
      <c r="BZ473" s="454"/>
      <c r="CA473" s="454"/>
      <c r="CB473" s="454"/>
      <c r="CC473" s="454"/>
      <c r="CD473" s="454"/>
      <c r="CE473" s="454"/>
      <c r="CF473" s="454"/>
      <c r="CG473" s="454"/>
      <c r="CH473" s="454"/>
      <c r="CI473" s="454"/>
      <c r="CJ473" s="454"/>
      <c r="CK473" s="454"/>
      <c r="CL473" s="454"/>
      <c r="CM473" s="454"/>
      <c r="CN473" s="454"/>
      <c r="CO473" s="454"/>
      <c r="CP473" s="454"/>
      <c r="CQ473" s="454"/>
      <c r="CR473" s="454"/>
      <c r="CS473" s="454"/>
      <c r="CT473" s="454"/>
      <c r="CU473" s="454"/>
      <c r="CV473" s="454"/>
      <c r="CW473" s="454"/>
      <c r="CX473" s="454"/>
      <c r="CY473" s="454"/>
      <c r="CZ473" s="454"/>
      <c r="DA473" s="454"/>
      <c r="DB473" s="454"/>
      <c r="DC473" s="454"/>
      <c r="DD473" s="454"/>
      <c r="DE473" s="454"/>
      <c r="DF473" s="454"/>
      <c r="DG473" s="454"/>
      <c r="DH473" s="454"/>
      <c r="DI473" s="454"/>
      <c r="DJ473" s="454"/>
      <c r="DK473" s="454"/>
      <c r="DL473" s="454"/>
      <c r="DM473" s="454"/>
      <c r="DN473" s="454"/>
      <c r="DO473" s="454"/>
      <c r="DP473" s="454"/>
      <c r="DQ473" s="454"/>
      <c r="DR473" s="454"/>
      <c r="DS473" s="454"/>
      <c r="DT473" s="454"/>
      <c r="DU473" s="454"/>
      <c r="DV473" s="454"/>
      <c r="DW473" s="454"/>
      <c r="DX473" s="454"/>
      <c r="DY473" s="454"/>
      <c r="DZ473" s="454"/>
      <c r="EA473" s="454"/>
      <c r="EB473" s="454"/>
      <c r="EC473" s="454"/>
      <c r="ED473" s="454"/>
      <c r="EE473" s="454"/>
      <c r="EF473" s="454"/>
      <c r="EG473" s="454"/>
      <c r="EH473" s="454"/>
      <c r="EI473" s="454"/>
      <c r="EJ473" s="454"/>
      <c r="EK473" s="454"/>
      <c r="EL473" s="454"/>
      <c r="EM473" s="454"/>
      <c r="EN473" s="454"/>
      <c r="EO473" s="454"/>
      <c r="EP473" s="454"/>
      <c r="EQ473" s="454"/>
      <c r="ER473" s="454"/>
      <c r="ES473" s="454"/>
      <c r="ET473" s="454"/>
      <c r="EU473" s="454"/>
      <c r="EV473" s="454"/>
      <c r="EW473" s="454"/>
      <c r="EX473" s="454"/>
      <c r="EY473" s="454"/>
      <c r="EZ473" s="454"/>
      <c r="FA473" s="454"/>
      <c r="FB473" s="454"/>
      <c r="FC473" s="454"/>
      <c r="FD473" s="454"/>
      <c r="FE473" s="454"/>
      <c r="FF473" s="454"/>
      <c r="FG473" s="454"/>
      <c r="FH473" s="454"/>
      <c r="FI473" s="454"/>
      <c r="FJ473" s="454"/>
      <c r="FK473" s="454"/>
      <c r="FL473" s="454"/>
      <c r="FM473" s="454"/>
      <c r="FN473" s="454"/>
      <c r="FO473" s="454"/>
      <c r="FP473" s="454"/>
      <c r="FQ473" s="454"/>
      <c r="FR473" s="454"/>
      <c r="FS473" s="454"/>
      <c r="FT473" s="454"/>
      <c r="FU473" s="454"/>
      <c r="FV473" s="454"/>
      <c r="FW473" s="454"/>
      <c r="FX473" s="454"/>
      <c r="FY473" s="454"/>
      <c r="FZ473" s="454"/>
      <c r="GA473" s="454"/>
      <c r="GB473" s="454"/>
      <c r="GC473" s="454"/>
      <c r="GD473" s="454"/>
      <c r="GE473" s="454"/>
      <c r="GF473" s="454"/>
      <c r="GG473" s="454"/>
      <c r="GH473" s="454"/>
      <c r="GI473" s="454"/>
      <c r="GJ473" s="454"/>
      <c r="GK473" s="454"/>
      <c r="GL473" s="454"/>
      <c r="GM473" s="454"/>
      <c r="GN473" s="454"/>
      <c r="GO473" s="454"/>
      <c r="GP473" s="454"/>
      <c r="GQ473" s="454"/>
      <c r="GR473" s="454"/>
      <c r="GS473" s="454"/>
      <c r="GT473" s="454"/>
      <c r="GU473" s="454"/>
      <c r="GV473" s="454"/>
      <c r="GW473" s="454"/>
      <c r="GX473" s="454"/>
      <c r="GY473" s="454"/>
      <c r="GZ473" s="454"/>
      <c r="HA473" s="454"/>
      <c r="HB473" s="454"/>
      <c r="HC473" s="454"/>
      <c r="HD473" s="454"/>
      <c r="HE473" s="454"/>
      <c r="HF473" s="454"/>
      <c r="HG473" s="454"/>
      <c r="HH473" s="454"/>
      <c r="HI473" s="454"/>
      <c r="HJ473" s="454"/>
      <c r="HK473" s="454"/>
      <c r="HL473" s="454"/>
      <c r="HM473" s="454"/>
      <c r="HN473" s="454"/>
      <c r="HO473" s="454"/>
      <c r="HP473" s="454"/>
      <c r="HQ473" s="454"/>
      <c r="HR473" s="454"/>
      <c r="HS473" s="454"/>
      <c r="HT473" s="454"/>
      <c r="HU473" s="454"/>
      <c r="HV473" s="454"/>
      <c r="HW473" s="454"/>
      <c r="HX473" s="454"/>
      <c r="HY473" s="454"/>
      <c r="HZ473" s="454"/>
      <c r="IA473" s="454"/>
      <c r="IB473" s="454"/>
      <c r="IC473" s="454"/>
      <c r="ID473" s="454"/>
      <c r="IE473" s="454"/>
      <c r="IF473" s="454"/>
      <c r="IG473" s="454"/>
      <c r="IH473" s="454"/>
      <c r="II473" s="454"/>
      <c r="IJ473" s="454"/>
      <c r="IK473" s="454"/>
      <c r="IL473" s="454"/>
      <c r="IM473" s="454"/>
      <c r="IN473" s="454"/>
      <c r="IO473" s="454"/>
      <c r="IP473" s="454"/>
      <c r="IQ473" s="454"/>
      <c r="IR473" s="454"/>
      <c r="IS473" s="454"/>
      <c r="IT473" s="454"/>
      <c r="IU473" s="454"/>
      <c r="IV473" s="454"/>
      <c r="IW473" s="454"/>
    </row>
    <row r="474" customFormat="false" ht="12.75" hidden="false" customHeight="false" outlineLevel="1" collapsed="false">
      <c r="A474" s="460"/>
      <c r="B474" s="455"/>
      <c r="C474" s="455"/>
      <c r="D474" s="455"/>
      <c r="E474" s="455"/>
      <c r="F474" s="455"/>
      <c r="G474" s="455"/>
      <c r="H474" s="455"/>
      <c r="I474" s="455"/>
      <c r="J474" s="455"/>
      <c r="K474" s="455"/>
      <c r="L474" s="455"/>
      <c r="M474" s="455"/>
      <c r="N474" s="455"/>
      <c r="O474" s="455"/>
      <c r="P474" s="455"/>
      <c r="Q474" s="455"/>
      <c r="R474" s="455"/>
      <c r="S474" s="455"/>
      <c r="T474" s="455"/>
      <c r="U474" s="455"/>
      <c r="V474" s="454"/>
      <c r="W474" s="454"/>
      <c r="X474" s="454"/>
      <c r="Y474" s="454"/>
      <c r="Z474" s="454"/>
      <c r="AA474" s="454"/>
      <c r="AB474" s="454"/>
      <c r="AC474" s="454"/>
      <c r="AD474" s="454"/>
      <c r="AE474" s="454"/>
      <c r="AF474" s="454"/>
      <c r="AG474" s="454"/>
      <c r="AH474" s="454"/>
      <c r="AI474" s="454"/>
      <c r="AJ474" s="454"/>
      <c r="AK474" s="454"/>
      <c r="AL474" s="454"/>
      <c r="AM474" s="454"/>
      <c r="AN474" s="454"/>
      <c r="AO474" s="454"/>
      <c r="AP474" s="454"/>
      <c r="AQ474" s="454"/>
      <c r="AR474" s="454"/>
      <c r="AS474" s="454"/>
      <c r="AT474" s="454"/>
      <c r="AU474" s="454"/>
      <c r="AV474" s="454"/>
      <c r="AW474" s="454"/>
      <c r="AX474" s="454"/>
      <c r="AY474" s="454"/>
      <c r="AZ474" s="454"/>
      <c r="BA474" s="454"/>
      <c r="BB474" s="454"/>
      <c r="BC474" s="454"/>
      <c r="BD474" s="454"/>
      <c r="BE474" s="454"/>
      <c r="BF474" s="454"/>
      <c r="BG474" s="454"/>
      <c r="BH474" s="454"/>
      <c r="BI474" s="454"/>
      <c r="BJ474" s="454"/>
      <c r="BK474" s="454"/>
      <c r="BL474" s="454"/>
      <c r="BM474" s="454"/>
      <c r="BN474" s="454"/>
      <c r="BO474" s="454"/>
      <c r="BP474" s="454"/>
      <c r="BQ474" s="454"/>
      <c r="BR474" s="454"/>
      <c r="BS474" s="454"/>
      <c r="BT474" s="454"/>
      <c r="BU474" s="454"/>
      <c r="BV474" s="454"/>
      <c r="BW474" s="454"/>
      <c r="BX474" s="454"/>
      <c r="BY474" s="454"/>
      <c r="BZ474" s="454"/>
      <c r="CA474" s="454"/>
      <c r="CB474" s="454"/>
      <c r="CC474" s="454"/>
      <c r="CD474" s="454"/>
      <c r="CE474" s="454"/>
      <c r="CF474" s="454"/>
      <c r="CG474" s="454"/>
      <c r="CH474" s="454"/>
      <c r="CI474" s="454"/>
      <c r="CJ474" s="454"/>
      <c r="CK474" s="454"/>
      <c r="CL474" s="454"/>
      <c r="CM474" s="454"/>
      <c r="CN474" s="454"/>
      <c r="CO474" s="454"/>
      <c r="CP474" s="454"/>
      <c r="CQ474" s="454"/>
      <c r="CR474" s="454"/>
      <c r="CS474" s="454"/>
      <c r="CT474" s="454"/>
      <c r="CU474" s="454"/>
      <c r="CV474" s="454"/>
      <c r="CW474" s="454"/>
      <c r="CX474" s="454"/>
      <c r="CY474" s="454"/>
      <c r="CZ474" s="454"/>
      <c r="DA474" s="454"/>
      <c r="DB474" s="454"/>
      <c r="DC474" s="454"/>
      <c r="DD474" s="454"/>
      <c r="DE474" s="454"/>
      <c r="DF474" s="454"/>
      <c r="DG474" s="454"/>
      <c r="DH474" s="454"/>
      <c r="DI474" s="454"/>
      <c r="DJ474" s="454"/>
      <c r="DK474" s="454"/>
      <c r="DL474" s="454"/>
      <c r="DM474" s="454"/>
      <c r="DN474" s="454"/>
      <c r="DO474" s="454"/>
      <c r="DP474" s="454"/>
      <c r="DQ474" s="454"/>
      <c r="DR474" s="454"/>
      <c r="DS474" s="454"/>
      <c r="DT474" s="454"/>
      <c r="DU474" s="454"/>
      <c r="DV474" s="454"/>
      <c r="DW474" s="454"/>
      <c r="DX474" s="454"/>
      <c r="DY474" s="454"/>
      <c r="DZ474" s="454"/>
      <c r="EA474" s="454"/>
      <c r="EB474" s="454"/>
      <c r="EC474" s="454"/>
      <c r="ED474" s="454"/>
      <c r="EE474" s="454"/>
      <c r="EF474" s="454"/>
      <c r="EG474" s="454"/>
      <c r="EH474" s="454"/>
      <c r="EI474" s="454"/>
      <c r="EJ474" s="454"/>
      <c r="EK474" s="454"/>
      <c r="EL474" s="454"/>
      <c r="EM474" s="454"/>
      <c r="EN474" s="454"/>
      <c r="EO474" s="454"/>
      <c r="EP474" s="454"/>
      <c r="EQ474" s="454"/>
      <c r="ER474" s="454"/>
      <c r="ES474" s="454"/>
      <c r="ET474" s="454"/>
      <c r="EU474" s="454"/>
      <c r="EV474" s="454"/>
      <c r="EW474" s="454"/>
      <c r="EX474" s="454"/>
      <c r="EY474" s="454"/>
      <c r="EZ474" s="454"/>
      <c r="FA474" s="454"/>
      <c r="FB474" s="454"/>
      <c r="FC474" s="454"/>
      <c r="FD474" s="454"/>
      <c r="FE474" s="454"/>
      <c r="FF474" s="454"/>
      <c r="FG474" s="454"/>
      <c r="FH474" s="454"/>
      <c r="FI474" s="454"/>
      <c r="FJ474" s="454"/>
      <c r="FK474" s="454"/>
      <c r="FL474" s="454"/>
      <c r="FM474" s="454"/>
      <c r="FN474" s="454"/>
      <c r="FO474" s="454"/>
      <c r="FP474" s="454"/>
      <c r="FQ474" s="454"/>
      <c r="FR474" s="454"/>
      <c r="FS474" s="454"/>
      <c r="FT474" s="454"/>
      <c r="FU474" s="454"/>
      <c r="FV474" s="454"/>
      <c r="FW474" s="454"/>
      <c r="FX474" s="454"/>
      <c r="FY474" s="454"/>
      <c r="FZ474" s="454"/>
      <c r="GA474" s="454"/>
      <c r="GB474" s="454"/>
      <c r="GC474" s="454"/>
      <c r="GD474" s="454"/>
      <c r="GE474" s="454"/>
      <c r="GF474" s="454"/>
      <c r="GG474" s="454"/>
      <c r="GH474" s="454"/>
      <c r="GI474" s="454"/>
      <c r="GJ474" s="454"/>
      <c r="GK474" s="454"/>
      <c r="GL474" s="454"/>
      <c r="GM474" s="454"/>
      <c r="GN474" s="454"/>
      <c r="GO474" s="454"/>
      <c r="GP474" s="454"/>
      <c r="GQ474" s="454"/>
      <c r="GR474" s="454"/>
      <c r="GS474" s="454"/>
      <c r="GT474" s="454"/>
      <c r="GU474" s="454"/>
      <c r="GV474" s="454"/>
      <c r="GW474" s="454"/>
      <c r="GX474" s="454"/>
      <c r="GY474" s="454"/>
      <c r="GZ474" s="454"/>
      <c r="HA474" s="454"/>
      <c r="HB474" s="454"/>
      <c r="HC474" s="454"/>
      <c r="HD474" s="454"/>
      <c r="HE474" s="454"/>
      <c r="HF474" s="454"/>
      <c r="HG474" s="454"/>
      <c r="HH474" s="454"/>
      <c r="HI474" s="454"/>
      <c r="HJ474" s="454"/>
      <c r="HK474" s="454"/>
      <c r="HL474" s="454"/>
      <c r="HM474" s="454"/>
      <c r="HN474" s="454"/>
      <c r="HO474" s="454"/>
      <c r="HP474" s="454"/>
      <c r="HQ474" s="454"/>
      <c r="HR474" s="454"/>
      <c r="HS474" s="454"/>
      <c r="HT474" s="454"/>
      <c r="HU474" s="454"/>
      <c r="HV474" s="454"/>
      <c r="HW474" s="454"/>
      <c r="HX474" s="454"/>
      <c r="HY474" s="454"/>
      <c r="HZ474" s="454"/>
      <c r="IA474" s="454"/>
      <c r="IB474" s="454"/>
      <c r="IC474" s="454"/>
      <c r="ID474" s="454"/>
      <c r="IE474" s="454"/>
      <c r="IF474" s="454"/>
      <c r="IG474" s="454"/>
      <c r="IH474" s="454"/>
      <c r="II474" s="454"/>
      <c r="IJ474" s="454"/>
      <c r="IK474" s="454"/>
      <c r="IL474" s="454"/>
      <c r="IM474" s="454"/>
      <c r="IN474" s="454"/>
      <c r="IO474" s="454"/>
      <c r="IP474" s="454"/>
      <c r="IQ474" s="454"/>
      <c r="IR474" s="454"/>
      <c r="IS474" s="454"/>
      <c r="IT474" s="454"/>
      <c r="IU474" s="454"/>
      <c r="IV474" s="454"/>
      <c r="IW474" s="454"/>
    </row>
    <row r="475" customFormat="false" ht="12.75" hidden="false" customHeight="false" outlineLevel="1" collapsed="false">
      <c r="A475" s="419"/>
      <c r="B475" s="453"/>
      <c r="C475" s="461"/>
      <c r="D475" s="461"/>
      <c r="E475" s="461"/>
      <c r="F475" s="461"/>
      <c r="G475" s="461"/>
      <c r="H475" s="461"/>
      <c r="I475" s="461"/>
      <c r="J475" s="461"/>
      <c r="K475" s="461"/>
      <c r="L475" s="461"/>
      <c r="M475" s="461"/>
      <c r="N475" s="461"/>
      <c r="O475" s="461"/>
      <c r="P475" s="461"/>
      <c r="Q475" s="461"/>
      <c r="R475" s="461"/>
      <c r="S475" s="461"/>
      <c r="T475" s="461"/>
      <c r="U475" s="461"/>
      <c r="V475" s="454"/>
      <c r="W475" s="454"/>
      <c r="X475" s="454"/>
      <c r="Y475" s="454"/>
      <c r="Z475" s="454"/>
      <c r="AA475" s="454"/>
      <c r="AB475" s="454"/>
      <c r="AC475" s="454"/>
      <c r="AD475" s="454"/>
      <c r="AE475" s="454"/>
      <c r="AF475" s="454"/>
      <c r="AG475" s="454"/>
      <c r="AH475" s="454"/>
      <c r="AI475" s="454"/>
      <c r="AJ475" s="454"/>
      <c r="AK475" s="454"/>
      <c r="AL475" s="454"/>
      <c r="AM475" s="454"/>
      <c r="AN475" s="454"/>
      <c r="AO475" s="454"/>
      <c r="AP475" s="454"/>
      <c r="AQ475" s="454"/>
      <c r="AR475" s="454"/>
      <c r="AS475" s="454"/>
      <c r="AT475" s="454"/>
      <c r="AU475" s="454"/>
      <c r="AV475" s="454"/>
      <c r="AW475" s="454"/>
      <c r="AX475" s="454"/>
      <c r="AY475" s="454"/>
      <c r="AZ475" s="454"/>
      <c r="BA475" s="454"/>
      <c r="BB475" s="454"/>
      <c r="BC475" s="454"/>
      <c r="BD475" s="454"/>
      <c r="BE475" s="454"/>
      <c r="BF475" s="454"/>
      <c r="BG475" s="454"/>
      <c r="BH475" s="454"/>
      <c r="BI475" s="454"/>
      <c r="BJ475" s="454"/>
      <c r="BK475" s="454"/>
      <c r="BL475" s="454"/>
      <c r="BM475" s="454"/>
      <c r="BN475" s="454"/>
      <c r="BO475" s="454"/>
      <c r="BP475" s="454"/>
      <c r="BQ475" s="454"/>
      <c r="BR475" s="454"/>
      <c r="BS475" s="454"/>
      <c r="BT475" s="454"/>
      <c r="BU475" s="454"/>
      <c r="BV475" s="454"/>
      <c r="BW475" s="454"/>
      <c r="BX475" s="454"/>
      <c r="BY475" s="454"/>
      <c r="BZ475" s="454"/>
      <c r="CA475" s="454"/>
      <c r="CB475" s="454"/>
      <c r="CC475" s="454"/>
      <c r="CD475" s="454"/>
      <c r="CE475" s="454"/>
      <c r="CF475" s="454"/>
      <c r="CG475" s="454"/>
      <c r="CH475" s="454"/>
      <c r="CI475" s="454"/>
      <c r="CJ475" s="454"/>
      <c r="CK475" s="454"/>
      <c r="CL475" s="454"/>
      <c r="CM475" s="454"/>
      <c r="CN475" s="454"/>
      <c r="CO475" s="454"/>
      <c r="CP475" s="454"/>
      <c r="CQ475" s="454"/>
      <c r="CR475" s="454"/>
      <c r="CS475" s="454"/>
      <c r="CT475" s="454"/>
      <c r="CU475" s="454"/>
      <c r="CV475" s="454"/>
      <c r="CW475" s="454"/>
      <c r="CX475" s="454"/>
      <c r="CY475" s="454"/>
      <c r="CZ475" s="454"/>
      <c r="DA475" s="454"/>
      <c r="DB475" s="454"/>
      <c r="DC475" s="454"/>
      <c r="DD475" s="454"/>
      <c r="DE475" s="454"/>
      <c r="DF475" s="454"/>
      <c r="DG475" s="454"/>
      <c r="DH475" s="454"/>
      <c r="DI475" s="454"/>
      <c r="DJ475" s="454"/>
      <c r="DK475" s="454"/>
      <c r="DL475" s="454"/>
      <c r="DM475" s="454"/>
      <c r="DN475" s="454"/>
      <c r="DO475" s="454"/>
      <c r="DP475" s="454"/>
      <c r="DQ475" s="454"/>
      <c r="DR475" s="454"/>
      <c r="DS475" s="454"/>
      <c r="DT475" s="454"/>
      <c r="DU475" s="454"/>
      <c r="DV475" s="454"/>
      <c r="DW475" s="454"/>
      <c r="DX475" s="454"/>
      <c r="DY475" s="454"/>
      <c r="DZ475" s="454"/>
      <c r="EA475" s="454"/>
      <c r="EB475" s="454"/>
      <c r="EC475" s="454"/>
      <c r="ED475" s="454"/>
      <c r="EE475" s="454"/>
      <c r="EF475" s="454"/>
      <c r="EG475" s="454"/>
      <c r="EH475" s="454"/>
      <c r="EI475" s="454"/>
      <c r="EJ475" s="454"/>
      <c r="EK475" s="454"/>
      <c r="EL475" s="454"/>
      <c r="EM475" s="454"/>
      <c r="EN475" s="454"/>
      <c r="EO475" s="454"/>
      <c r="EP475" s="454"/>
      <c r="EQ475" s="454"/>
      <c r="ER475" s="454"/>
      <c r="ES475" s="454"/>
      <c r="ET475" s="454"/>
      <c r="EU475" s="454"/>
      <c r="EV475" s="454"/>
      <c r="EW475" s="454"/>
      <c r="EX475" s="454"/>
      <c r="EY475" s="454"/>
      <c r="EZ475" s="454"/>
      <c r="FA475" s="454"/>
      <c r="FB475" s="454"/>
      <c r="FC475" s="454"/>
      <c r="FD475" s="454"/>
      <c r="FE475" s="454"/>
      <c r="FF475" s="454"/>
      <c r="FG475" s="454"/>
      <c r="FH475" s="454"/>
      <c r="FI475" s="454"/>
      <c r="FJ475" s="454"/>
      <c r="FK475" s="454"/>
      <c r="FL475" s="454"/>
      <c r="FM475" s="454"/>
      <c r="FN475" s="454"/>
      <c r="FO475" s="454"/>
      <c r="FP475" s="454"/>
      <c r="FQ475" s="454"/>
      <c r="FR475" s="454"/>
      <c r="FS475" s="454"/>
      <c r="FT475" s="454"/>
      <c r="FU475" s="454"/>
      <c r="FV475" s="454"/>
      <c r="FW475" s="454"/>
      <c r="FX475" s="454"/>
      <c r="FY475" s="454"/>
      <c r="FZ475" s="454"/>
      <c r="GA475" s="454"/>
      <c r="GB475" s="454"/>
      <c r="GC475" s="454"/>
      <c r="GD475" s="454"/>
      <c r="GE475" s="454"/>
      <c r="GF475" s="454"/>
      <c r="GG475" s="454"/>
      <c r="GH475" s="454"/>
      <c r="GI475" s="454"/>
      <c r="GJ475" s="454"/>
      <c r="GK475" s="454"/>
      <c r="GL475" s="454"/>
      <c r="GM475" s="454"/>
      <c r="GN475" s="454"/>
      <c r="GO475" s="454"/>
      <c r="GP475" s="454"/>
      <c r="GQ475" s="454"/>
      <c r="GR475" s="454"/>
      <c r="GS475" s="454"/>
      <c r="GT475" s="454"/>
      <c r="GU475" s="454"/>
      <c r="GV475" s="454"/>
      <c r="GW475" s="454"/>
      <c r="GX475" s="454"/>
      <c r="GY475" s="454"/>
      <c r="GZ475" s="454"/>
      <c r="HA475" s="454"/>
      <c r="HB475" s="454"/>
      <c r="HC475" s="454"/>
      <c r="HD475" s="454"/>
      <c r="HE475" s="454"/>
      <c r="HF475" s="454"/>
      <c r="HG475" s="454"/>
      <c r="HH475" s="454"/>
      <c r="HI475" s="454"/>
      <c r="HJ475" s="454"/>
      <c r="HK475" s="454"/>
      <c r="HL475" s="454"/>
      <c r="HM475" s="454"/>
      <c r="HN475" s="454"/>
      <c r="HO475" s="454"/>
      <c r="HP475" s="454"/>
      <c r="HQ475" s="454"/>
      <c r="HR475" s="454"/>
      <c r="HS475" s="454"/>
      <c r="HT475" s="454"/>
      <c r="HU475" s="454"/>
      <c r="HV475" s="454"/>
      <c r="HW475" s="454"/>
      <c r="HX475" s="454"/>
      <c r="HY475" s="454"/>
      <c r="HZ475" s="454"/>
      <c r="IA475" s="454"/>
      <c r="IB475" s="454"/>
      <c r="IC475" s="454"/>
      <c r="ID475" s="454"/>
      <c r="IE475" s="454"/>
      <c r="IF475" s="454"/>
      <c r="IG475" s="454"/>
      <c r="IH475" s="454"/>
      <c r="II475" s="454"/>
      <c r="IJ475" s="454"/>
      <c r="IK475" s="454"/>
      <c r="IL475" s="454"/>
      <c r="IM475" s="454"/>
      <c r="IN475" s="454"/>
      <c r="IO475" s="454"/>
      <c r="IP475" s="454"/>
      <c r="IQ475" s="454"/>
      <c r="IR475" s="454"/>
      <c r="IS475" s="454"/>
      <c r="IT475" s="454"/>
      <c r="IU475" s="454"/>
      <c r="IV475" s="454"/>
      <c r="IW475" s="454"/>
    </row>
    <row r="476" customFormat="false" ht="12.75" hidden="false" customHeight="false" outlineLevel="1" collapsed="false">
      <c r="A476" s="339"/>
      <c r="B476" s="461"/>
      <c r="C476" s="461"/>
      <c r="D476" s="461"/>
      <c r="E476" s="461"/>
      <c r="F476" s="461"/>
      <c r="G476" s="461"/>
      <c r="H476" s="461"/>
      <c r="I476" s="461"/>
      <c r="J476" s="461"/>
      <c r="K476" s="461"/>
      <c r="L476" s="461"/>
      <c r="M476" s="461"/>
      <c r="N476" s="461"/>
      <c r="O476" s="461"/>
      <c r="P476" s="461"/>
      <c r="Q476" s="461"/>
      <c r="R476" s="461"/>
      <c r="S476" s="461"/>
      <c r="T476" s="461"/>
      <c r="U476" s="461"/>
      <c r="V476" s="454"/>
      <c r="W476" s="454"/>
      <c r="X476" s="454"/>
      <c r="Y476" s="454"/>
      <c r="Z476" s="454"/>
      <c r="AA476" s="454"/>
      <c r="AB476" s="454"/>
      <c r="AC476" s="454"/>
      <c r="AD476" s="454"/>
      <c r="AE476" s="454"/>
      <c r="AF476" s="454"/>
      <c r="AG476" s="454"/>
      <c r="AH476" s="454"/>
      <c r="AI476" s="454"/>
      <c r="AJ476" s="454"/>
      <c r="AK476" s="454"/>
      <c r="AL476" s="454"/>
      <c r="AM476" s="454"/>
      <c r="AN476" s="454"/>
      <c r="AO476" s="454"/>
      <c r="AP476" s="454"/>
      <c r="AQ476" s="454"/>
      <c r="AR476" s="454"/>
      <c r="AS476" s="454"/>
      <c r="AT476" s="454"/>
      <c r="AU476" s="454"/>
      <c r="AV476" s="454"/>
      <c r="AW476" s="454"/>
      <c r="AX476" s="454"/>
      <c r="AY476" s="454"/>
      <c r="AZ476" s="454"/>
      <c r="BA476" s="454"/>
      <c r="BB476" s="454"/>
      <c r="BC476" s="454"/>
      <c r="BD476" s="454"/>
      <c r="BE476" s="454"/>
      <c r="BF476" s="454"/>
      <c r="BG476" s="454"/>
      <c r="BH476" s="454"/>
      <c r="BI476" s="454"/>
      <c r="BJ476" s="454"/>
      <c r="BK476" s="454"/>
      <c r="BL476" s="454"/>
      <c r="BM476" s="454"/>
      <c r="BN476" s="454"/>
      <c r="BO476" s="454"/>
      <c r="BP476" s="454"/>
      <c r="BQ476" s="454"/>
      <c r="BR476" s="454"/>
      <c r="BS476" s="454"/>
      <c r="BT476" s="454"/>
      <c r="BU476" s="454"/>
      <c r="BV476" s="454"/>
      <c r="BW476" s="454"/>
      <c r="BX476" s="454"/>
      <c r="BY476" s="454"/>
      <c r="BZ476" s="454"/>
      <c r="CA476" s="454"/>
      <c r="CB476" s="454"/>
      <c r="CC476" s="454"/>
      <c r="CD476" s="454"/>
      <c r="CE476" s="454"/>
      <c r="CF476" s="454"/>
      <c r="CG476" s="454"/>
      <c r="CH476" s="454"/>
      <c r="CI476" s="454"/>
      <c r="CJ476" s="454"/>
      <c r="CK476" s="454"/>
      <c r="CL476" s="454"/>
      <c r="CM476" s="454"/>
      <c r="CN476" s="454"/>
      <c r="CO476" s="454"/>
      <c r="CP476" s="454"/>
      <c r="CQ476" s="454"/>
      <c r="CR476" s="454"/>
      <c r="CS476" s="454"/>
      <c r="CT476" s="454"/>
      <c r="CU476" s="454"/>
      <c r="CV476" s="454"/>
      <c r="CW476" s="454"/>
      <c r="CX476" s="454"/>
      <c r="CY476" s="454"/>
      <c r="CZ476" s="454"/>
      <c r="DA476" s="454"/>
      <c r="DB476" s="454"/>
      <c r="DC476" s="454"/>
      <c r="DD476" s="454"/>
      <c r="DE476" s="454"/>
      <c r="DF476" s="454"/>
      <c r="DG476" s="454"/>
      <c r="DH476" s="454"/>
      <c r="DI476" s="454"/>
      <c r="DJ476" s="454"/>
      <c r="DK476" s="454"/>
      <c r="DL476" s="454"/>
      <c r="DM476" s="454"/>
      <c r="DN476" s="454"/>
      <c r="DO476" s="454"/>
      <c r="DP476" s="454"/>
      <c r="DQ476" s="454"/>
      <c r="DR476" s="454"/>
      <c r="DS476" s="454"/>
      <c r="DT476" s="454"/>
      <c r="DU476" s="454"/>
      <c r="DV476" s="454"/>
      <c r="DW476" s="454"/>
      <c r="DX476" s="454"/>
      <c r="DY476" s="454"/>
      <c r="DZ476" s="454"/>
      <c r="EA476" s="454"/>
      <c r="EB476" s="454"/>
      <c r="EC476" s="454"/>
      <c r="ED476" s="454"/>
      <c r="EE476" s="454"/>
      <c r="EF476" s="454"/>
      <c r="EG476" s="454"/>
      <c r="EH476" s="454"/>
      <c r="EI476" s="454"/>
      <c r="EJ476" s="454"/>
      <c r="EK476" s="454"/>
      <c r="EL476" s="454"/>
      <c r="EM476" s="454"/>
      <c r="EN476" s="454"/>
      <c r="EO476" s="454"/>
      <c r="EP476" s="454"/>
      <c r="EQ476" s="454"/>
      <c r="ER476" s="454"/>
      <c r="ES476" s="454"/>
      <c r="ET476" s="454"/>
      <c r="EU476" s="454"/>
      <c r="EV476" s="454"/>
      <c r="EW476" s="454"/>
      <c r="EX476" s="454"/>
      <c r="EY476" s="454"/>
      <c r="EZ476" s="454"/>
      <c r="FA476" s="454"/>
      <c r="FB476" s="454"/>
      <c r="FC476" s="454"/>
      <c r="FD476" s="454"/>
      <c r="FE476" s="454"/>
      <c r="FF476" s="454"/>
      <c r="FG476" s="454"/>
      <c r="FH476" s="454"/>
      <c r="FI476" s="454"/>
      <c r="FJ476" s="454"/>
      <c r="FK476" s="454"/>
      <c r="FL476" s="454"/>
      <c r="FM476" s="454"/>
      <c r="FN476" s="454"/>
      <c r="FO476" s="454"/>
      <c r="FP476" s="454"/>
      <c r="FQ476" s="454"/>
      <c r="FR476" s="454"/>
      <c r="FS476" s="454"/>
      <c r="FT476" s="454"/>
      <c r="FU476" s="454"/>
      <c r="FV476" s="454"/>
      <c r="FW476" s="454"/>
      <c r="FX476" s="454"/>
      <c r="FY476" s="454"/>
      <c r="FZ476" s="454"/>
      <c r="GA476" s="454"/>
      <c r="GB476" s="454"/>
      <c r="GC476" s="454"/>
      <c r="GD476" s="454"/>
      <c r="GE476" s="454"/>
      <c r="GF476" s="454"/>
      <c r="GG476" s="454"/>
      <c r="GH476" s="454"/>
      <c r="GI476" s="454"/>
      <c r="GJ476" s="454"/>
      <c r="GK476" s="454"/>
      <c r="GL476" s="454"/>
      <c r="GM476" s="454"/>
      <c r="GN476" s="454"/>
      <c r="GO476" s="454"/>
      <c r="GP476" s="454"/>
      <c r="GQ476" s="454"/>
      <c r="GR476" s="454"/>
      <c r="GS476" s="454"/>
      <c r="GT476" s="454"/>
      <c r="GU476" s="454"/>
      <c r="GV476" s="454"/>
      <c r="GW476" s="454"/>
      <c r="GX476" s="454"/>
      <c r="GY476" s="454"/>
      <c r="GZ476" s="454"/>
      <c r="HA476" s="454"/>
      <c r="HB476" s="454"/>
      <c r="HC476" s="454"/>
      <c r="HD476" s="454"/>
      <c r="HE476" s="454"/>
      <c r="HF476" s="454"/>
      <c r="HG476" s="454"/>
      <c r="HH476" s="454"/>
      <c r="HI476" s="454"/>
      <c r="HJ476" s="454"/>
      <c r="HK476" s="454"/>
      <c r="HL476" s="454"/>
      <c r="HM476" s="454"/>
      <c r="HN476" s="454"/>
      <c r="HO476" s="454"/>
      <c r="HP476" s="454"/>
      <c r="HQ476" s="454"/>
      <c r="HR476" s="454"/>
      <c r="HS476" s="454"/>
      <c r="HT476" s="454"/>
      <c r="HU476" s="454"/>
      <c r="HV476" s="454"/>
      <c r="HW476" s="454"/>
      <c r="HX476" s="454"/>
      <c r="HY476" s="454"/>
      <c r="HZ476" s="454"/>
      <c r="IA476" s="454"/>
      <c r="IB476" s="454"/>
      <c r="IC476" s="454"/>
      <c r="ID476" s="454"/>
      <c r="IE476" s="454"/>
      <c r="IF476" s="454"/>
      <c r="IG476" s="454"/>
      <c r="IH476" s="454"/>
      <c r="II476" s="454"/>
      <c r="IJ476" s="454"/>
      <c r="IK476" s="454"/>
      <c r="IL476" s="454"/>
      <c r="IM476" s="454"/>
      <c r="IN476" s="454"/>
      <c r="IO476" s="454"/>
      <c r="IP476" s="454"/>
      <c r="IQ476" s="454"/>
      <c r="IR476" s="454"/>
      <c r="IS476" s="454"/>
      <c r="IT476" s="454"/>
      <c r="IU476" s="454"/>
      <c r="IV476" s="454"/>
      <c r="IW476" s="454"/>
    </row>
    <row r="477" customFormat="false" ht="12.75" hidden="false" customHeight="false" outlineLevel="1" collapsed="false">
      <c r="A477" s="339"/>
      <c r="B477" s="461"/>
      <c r="C477" s="461"/>
      <c r="D477" s="461"/>
      <c r="E477" s="461"/>
      <c r="F477" s="461"/>
      <c r="G477" s="461"/>
      <c r="H477" s="461"/>
      <c r="I477" s="461"/>
      <c r="J477" s="461"/>
      <c r="K477" s="461"/>
      <c r="L477" s="461"/>
      <c r="M477" s="461"/>
      <c r="N477" s="461"/>
      <c r="O477" s="461"/>
      <c r="P477" s="461"/>
      <c r="Q477" s="461"/>
      <c r="R477" s="461"/>
      <c r="S477" s="461"/>
      <c r="T477" s="461"/>
      <c r="U477" s="461"/>
      <c r="V477" s="454"/>
      <c r="W477" s="454"/>
      <c r="X477" s="454"/>
      <c r="Y477" s="454"/>
      <c r="Z477" s="454"/>
      <c r="AA477" s="454"/>
      <c r="AB477" s="454"/>
      <c r="AC477" s="454"/>
      <c r="AD477" s="454"/>
      <c r="AE477" s="454"/>
      <c r="AF477" s="454"/>
      <c r="AG477" s="454"/>
      <c r="AH477" s="454"/>
      <c r="AI477" s="454"/>
      <c r="AJ477" s="454"/>
      <c r="AK477" s="454"/>
      <c r="AL477" s="454"/>
      <c r="AM477" s="454"/>
      <c r="AN477" s="454"/>
      <c r="AO477" s="454"/>
      <c r="AP477" s="454"/>
      <c r="AQ477" s="454"/>
      <c r="AR477" s="454"/>
      <c r="AS477" s="454"/>
      <c r="AT477" s="454"/>
      <c r="AU477" s="454"/>
      <c r="AV477" s="454"/>
      <c r="AW477" s="454"/>
      <c r="AX477" s="454"/>
      <c r="AY477" s="454"/>
      <c r="AZ477" s="454"/>
      <c r="BA477" s="454"/>
      <c r="BB477" s="454"/>
      <c r="BC477" s="454"/>
      <c r="BD477" s="454"/>
      <c r="BE477" s="454"/>
      <c r="BF477" s="454"/>
      <c r="BG477" s="454"/>
      <c r="BH477" s="454"/>
      <c r="BI477" s="454"/>
      <c r="BJ477" s="454"/>
      <c r="BK477" s="454"/>
      <c r="BL477" s="454"/>
      <c r="BM477" s="454"/>
      <c r="BN477" s="454"/>
      <c r="BO477" s="454"/>
      <c r="BP477" s="454"/>
      <c r="BQ477" s="454"/>
      <c r="BR477" s="454"/>
      <c r="BS477" s="454"/>
      <c r="BT477" s="454"/>
      <c r="BU477" s="454"/>
      <c r="BV477" s="454"/>
      <c r="BW477" s="454"/>
      <c r="BX477" s="454"/>
      <c r="BY477" s="454"/>
      <c r="BZ477" s="454"/>
      <c r="CA477" s="454"/>
      <c r="CB477" s="454"/>
      <c r="CC477" s="454"/>
      <c r="CD477" s="454"/>
      <c r="CE477" s="454"/>
      <c r="CF477" s="454"/>
      <c r="CG477" s="454"/>
      <c r="CH477" s="454"/>
      <c r="CI477" s="454"/>
      <c r="CJ477" s="454"/>
      <c r="CK477" s="454"/>
      <c r="CL477" s="454"/>
      <c r="CM477" s="454"/>
      <c r="CN477" s="454"/>
      <c r="CO477" s="454"/>
      <c r="CP477" s="454"/>
      <c r="CQ477" s="454"/>
      <c r="CR477" s="454"/>
      <c r="CS477" s="454"/>
      <c r="CT477" s="454"/>
      <c r="CU477" s="454"/>
      <c r="CV477" s="454"/>
      <c r="CW477" s="454"/>
      <c r="CX477" s="454"/>
      <c r="CY477" s="454"/>
      <c r="CZ477" s="454"/>
      <c r="DA477" s="454"/>
      <c r="DB477" s="454"/>
      <c r="DC477" s="454"/>
      <c r="DD477" s="454"/>
      <c r="DE477" s="454"/>
      <c r="DF477" s="454"/>
      <c r="DG477" s="454"/>
      <c r="DH477" s="454"/>
      <c r="DI477" s="454"/>
      <c r="DJ477" s="454"/>
      <c r="DK477" s="454"/>
      <c r="DL477" s="454"/>
      <c r="DM477" s="454"/>
      <c r="DN477" s="454"/>
      <c r="DO477" s="454"/>
      <c r="DP477" s="454"/>
      <c r="DQ477" s="454"/>
      <c r="DR477" s="454"/>
      <c r="DS477" s="454"/>
      <c r="DT477" s="454"/>
      <c r="DU477" s="454"/>
      <c r="DV477" s="454"/>
      <c r="DW477" s="454"/>
      <c r="DX477" s="454"/>
      <c r="DY477" s="454"/>
      <c r="DZ477" s="454"/>
      <c r="EA477" s="454"/>
      <c r="EB477" s="454"/>
      <c r="EC477" s="454"/>
      <c r="ED477" s="454"/>
      <c r="EE477" s="454"/>
      <c r="EF477" s="454"/>
      <c r="EG477" s="454"/>
      <c r="EH477" s="454"/>
      <c r="EI477" s="454"/>
      <c r="EJ477" s="454"/>
      <c r="EK477" s="454"/>
      <c r="EL477" s="454"/>
      <c r="EM477" s="454"/>
      <c r="EN477" s="454"/>
      <c r="EO477" s="454"/>
      <c r="EP477" s="454"/>
      <c r="EQ477" s="454"/>
      <c r="ER477" s="454"/>
      <c r="ES477" s="454"/>
      <c r="ET477" s="454"/>
      <c r="EU477" s="454"/>
      <c r="EV477" s="454"/>
      <c r="EW477" s="454"/>
      <c r="EX477" s="454"/>
      <c r="EY477" s="454"/>
      <c r="EZ477" s="454"/>
      <c r="FA477" s="454"/>
      <c r="FB477" s="454"/>
      <c r="FC477" s="454"/>
      <c r="FD477" s="454"/>
      <c r="FE477" s="454"/>
      <c r="FF477" s="454"/>
      <c r="FG477" s="454"/>
      <c r="FH477" s="454"/>
      <c r="FI477" s="454"/>
      <c r="FJ477" s="454"/>
      <c r="FK477" s="454"/>
      <c r="FL477" s="454"/>
      <c r="FM477" s="454"/>
      <c r="FN477" s="454"/>
      <c r="FO477" s="454"/>
      <c r="FP477" s="454"/>
      <c r="FQ477" s="454"/>
      <c r="FR477" s="454"/>
      <c r="FS477" s="454"/>
      <c r="FT477" s="454"/>
      <c r="FU477" s="454"/>
      <c r="FV477" s="454"/>
      <c r="FW477" s="454"/>
      <c r="FX477" s="454"/>
      <c r="FY477" s="454"/>
      <c r="FZ477" s="454"/>
      <c r="GA477" s="454"/>
      <c r="GB477" s="454"/>
      <c r="GC477" s="454"/>
      <c r="GD477" s="454"/>
      <c r="GE477" s="454"/>
      <c r="GF477" s="454"/>
      <c r="GG477" s="454"/>
      <c r="GH477" s="454"/>
      <c r="GI477" s="454"/>
      <c r="GJ477" s="454"/>
      <c r="GK477" s="454"/>
      <c r="GL477" s="454"/>
      <c r="GM477" s="454"/>
      <c r="GN477" s="454"/>
      <c r="GO477" s="454"/>
      <c r="GP477" s="454"/>
      <c r="GQ477" s="454"/>
      <c r="GR477" s="454"/>
      <c r="GS477" s="454"/>
      <c r="GT477" s="454"/>
      <c r="GU477" s="454"/>
      <c r="GV477" s="454"/>
      <c r="GW477" s="454"/>
      <c r="GX477" s="454"/>
      <c r="GY477" s="454"/>
      <c r="GZ477" s="454"/>
      <c r="HA477" s="454"/>
      <c r="HB477" s="454"/>
      <c r="HC477" s="454"/>
      <c r="HD477" s="454"/>
      <c r="HE477" s="454"/>
      <c r="HF477" s="454"/>
      <c r="HG477" s="454"/>
      <c r="HH477" s="454"/>
      <c r="HI477" s="454"/>
      <c r="HJ477" s="454"/>
      <c r="HK477" s="454"/>
      <c r="HL477" s="454"/>
      <c r="HM477" s="454"/>
      <c r="HN477" s="454"/>
      <c r="HO477" s="454"/>
      <c r="HP477" s="454"/>
      <c r="HQ477" s="454"/>
      <c r="HR477" s="454"/>
      <c r="HS477" s="454"/>
      <c r="HT477" s="454"/>
      <c r="HU477" s="454"/>
      <c r="HV477" s="454"/>
      <c r="HW477" s="454"/>
      <c r="HX477" s="454"/>
      <c r="HY477" s="454"/>
      <c r="HZ477" s="454"/>
      <c r="IA477" s="454"/>
      <c r="IB477" s="454"/>
      <c r="IC477" s="454"/>
      <c r="ID477" s="454"/>
      <c r="IE477" s="454"/>
      <c r="IF477" s="454"/>
      <c r="IG477" s="454"/>
      <c r="IH477" s="454"/>
      <c r="II477" s="454"/>
      <c r="IJ477" s="454"/>
      <c r="IK477" s="454"/>
      <c r="IL477" s="454"/>
      <c r="IM477" s="454"/>
      <c r="IN477" s="454"/>
      <c r="IO477" s="454"/>
      <c r="IP477" s="454"/>
      <c r="IQ477" s="454"/>
      <c r="IR477" s="454"/>
      <c r="IS477" s="454"/>
      <c r="IT477" s="454"/>
      <c r="IU477" s="454"/>
      <c r="IV477" s="454"/>
      <c r="IW477" s="454"/>
    </row>
    <row r="478" customFormat="false" ht="12.75" hidden="false" customHeight="false" outlineLevel="1" collapsed="false">
      <c r="A478" s="339"/>
      <c r="B478" s="461"/>
      <c r="C478" s="461"/>
      <c r="D478" s="461"/>
      <c r="E478" s="461"/>
      <c r="F478" s="461"/>
      <c r="G478" s="461"/>
      <c r="H478" s="461"/>
      <c r="I478" s="461"/>
      <c r="J478" s="461"/>
      <c r="K478" s="461"/>
      <c r="L478" s="461"/>
      <c r="M478" s="461"/>
      <c r="N478" s="461"/>
      <c r="O478" s="461"/>
      <c r="P478" s="461"/>
      <c r="Q478" s="461"/>
      <c r="R478" s="461"/>
      <c r="S478" s="461"/>
      <c r="T478" s="461"/>
      <c r="U478" s="461"/>
      <c r="V478" s="454"/>
      <c r="W478" s="454"/>
      <c r="X478" s="454"/>
      <c r="Y478" s="454"/>
      <c r="Z478" s="454"/>
      <c r="AA478" s="454"/>
      <c r="AB478" s="454"/>
      <c r="AC478" s="454"/>
      <c r="AD478" s="454"/>
      <c r="AE478" s="454"/>
      <c r="AF478" s="454"/>
      <c r="AG478" s="454"/>
      <c r="AH478" s="454"/>
      <c r="AI478" s="454"/>
      <c r="AJ478" s="454"/>
      <c r="AK478" s="454"/>
      <c r="AL478" s="454"/>
      <c r="AM478" s="454"/>
      <c r="AN478" s="454"/>
      <c r="AO478" s="454"/>
      <c r="AP478" s="454"/>
      <c r="AQ478" s="454"/>
      <c r="AR478" s="454"/>
      <c r="AS478" s="454"/>
      <c r="AT478" s="454"/>
      <c r="AU478" s="454"/>
      <c r="AV478" s="454"/>
      <c r="AW478" s="454"/>
      <c r="AX478" s="454"/>
      <c r="AY478" s="454"/>
      <c r="AZ478" s="454"/>
      <c r="BA478" s="454"/>
      <c r="BB478" s="454"/>
      <c r="BC478" s="454"/>
      <c r="BD478" s="454"/>
      <c r="BE478" s="454"/>
      <c r="BF478" s="454"/>
      <c r="BG478" s="454"/>
      <c r="BH478" s="454"/>
      <c r="BI478" s="454"/>
      <c r="BJ478" s="454"/>
      <c r="BK478" s="454"/>
      <c r="BL478" s="454"/>
      <c r="BM478" s="454"/>
      <c r="BN478" s="454"/>
      <c r="BO478" s="454"/>
      <c r="BP478" s="454"/>
      <c r="BQ478" s="454"/>
      <c r="BR478" s="454"/>
      <c r="BS478" s="454"/>
      <c r="BT478" s="454"/>
      <c r="BU478" s="454"/>
      <c r="BV478" s="454"/>
      <c r="BW478" s="454"/>
      <c r="BX478" s="454"/>
      <c r="BY478" s="454"/>
      <c r="BZ478" s="454"/>
      <c r="CA478" s="454"/>
      <c r="CB478" s="454"/>
      <c r="CC478" s="454"/>
      <c r="CD478" s="454"/>
      <c r="CE478" s="454"/>
      <c r="CF478" s="454"/>
      <c r="CG478" s="454"/>
      <c r="CH478" s="454"/>
      <c r="CI478" s="454"/>
      <c r="CJ478" s="454"/>
      <c r="CK478" s="454"/>
      <c r="CL478" s="454"/>
      <c r="CM478" s="454"/>
      <c r="CN478" s="454"/>
      <c r="CO478" s="454"/>
      <c r="CP478" s="454"/>
      <c r="CQ478" s="454"/>
      <c r="CR478" s="454"/>
      <c r="CS478" s="454"/>
      <c r="CT478" s="454"/>
      <c r="CU478" s="454"/>
      <c r="CV478" s="454"/>
      <c r="CW478" s="454"/>
      <c r="CX478" s="454"/>
      <c r="CY478" s="454"/>
      <c r="CZ478" s="454"/>
      <c r="DA478" s="454"/>
      <c r="DB478" s="454"/>
      <c r="DC478" s="454"/>
      <c r="DD478" s="454"/>
      <c r="DE478" s="454"/>
      <c r="DF478" s="454"/>
      <c r="DG478" s="454"/>
      <c r="DH478" s="454"/>
      <c r="DI478" s="454"/>
      <c r="DJ478" s="454"/>
      <c r="DK478" s="454"/>
      <c r="DL478" s="454"/>
      <c r="DM478" s="454"/>
      <c r="DN478" s="454"/>
      <c r="DO478" s="454"/>
      <c r="DP478" s="454"/>
      <c r="DQ478" s="454"/>
      <c r="DR478" s="454"/>
      <c r="DS478" s="454"/>
      <c r="DT478" s="454"/>
      <c r="DU478" s="454"/>
      <c r="DV478" s="454"/>
      <c r="DW478" s="454"/>
      <c r="DX478" s="454"/>
      <c r="DY478" s="454"/>
      <c r="DZ478" s="454"/>
      <c r="EA478" s="454"/>
      <c r="EB478" s="454"/>
      <c r="EC478" s="454"/>
      <c r="ED478" s="454"/>
      <c r="EE478" s="454"/>
      <c r="EF478" s="454"/>
      <c r="EG478" s="454"/>
      <c r="EH478" s="454"/>
      <c r="EI478" s="454"/>
      <c r="EJ478" s="454"/>
      <c r="EK478" s="454"/>
      <c r="EL478" s="454"/>
      <c r="EM478" s="454"/>
      <c r="EN478" s="454"/>
      <c r="EO478" s="454"/>
      <c r="EP478" s="454"/>
      <c r="EQ478" s="454"/>
      <c r="ER478" s="454"/>
      <c r="ES478" s="454"/>
      <c r="ET478" s="454"/>
      <c r="EU478" s="454"/>
      <c r="EV478" s="454"/>
      <c r="EW478" s="454"/>
      <c r="EX478" s="454"/>
      <c r="EY478" s="454"/>
      <c r="EZ478" s="454"/>
      <c r="FA478" s="454"/>
      <c r="FB478" s="454"/>
      <c r="FC478" s="454"/>
      <c r="FD478" s="454"/>
      <c r="FE478" s="454"/>
      <c r="FF478" s="454"/>
      <c r="FG478" s="454"/>
      <c r="FH478" s="454"/>
      <c r="FI478" s="454"/>
      <c r="FJ478" s="454"/>
      <c r="FK478" s="454"/>
      <c r="FL478" s="454"/>
      <c r="FM478" s="454"/>
      <c r="FN478" s="454"/>
      <c r="FO478" s="454"/>
      <c r="FP478" s="454"/>
      <c r="FQ478" s="454"/>
      <c r="FR478" s="454"/>
      <c r="FS478" s="454"/>
      <c r="FT478" s="454"/>
      <c r="FU478" s="454"/>
      <c r="FV478" s="454"/>
      <c r="FW478" s="454"/>
      <c r="FX478" s="454"/>
      <c r="FY478" s="454"/>
      <c r="FZ478" s="454"/>
      <c r="GA478" s="454"/>
      <c r="GB478" s="454"/>
      <c r="GC478" s="454"/>
      <c r="GD478" s="454"/>
      <c r="GE478" s="454"/>
      <c r="GF478" s="454"/>
      <c r="GG478" s="454"/>
      <c r="GH478" s="454"/>
      <c r="GI478" s="454"/>
      <c r="GJ478" s="454"/>
      <c r="GK478" s="454"/>
      <c r="GL478" s="454"/>
      <c r="GM478" s="454"/>
      <c r="GN478" s="454"/>
      <c r="GO478" s="454"/>
      <c r="GP478" s="454"/>
      <c r="GQ478" s="454"/>
      <c r="GR478" s="454"/>
      <c r="GS478" s="454"/>
      <c r="GT478" s="454"/>
      <c r="GU478" s="454"/>
      <c r="GV478" s="454"/>
      <c r="GW478" s="454"/>
      <c r="GX478" s="454"/>
      <c r="GY478" s="454"/>
      <c r="GZ478" s="454"/>
      <c r="HA478" s="454"/>
      <c r="HB478" s="454"/>
      <c r="HC478" s="454"/>
      <c r="HD478" s="454"/>
      <c r="HE478" s="454"/>
      <c r="HF478" s="454"/>
      <c r="HG478" s="454"/>
      <c r="HH478" s="454"/>
      <c r="HI478" s="454"/>
      <c r="HJ478" s="454"/>
      <c r="HK478" s="454"/>
      <c r="HL478" s="454"/>
      <c r="HM478" s="454"/>
      <c r="HN478" s="454"/>
      <c r="HO478" s="454"/>
      <c r="HP478" s="454"/>
      <c r="HQ478" s="454"/>
      <c r="HR478" s="454"/>
      <c r="HS478" s="454"/>
      <c r="HT478" s="454"/>
      <c r="HU478" s="454"/>
      <c r="HV478" s="454"/>
      <c r="HW478" s="454"/>
      <c r="HX478" s="454"/>
      <c r="HY478" s="454"/>
      <c r="HZ478" s="454"/>
      <c r="IA478" s="454"/>
      <c r="IB478" s="454"/>
      <c r="IC478" s="454"/>
      <c r="ID478" s="454"/>
      <c r="IE478" s="454"/>
      <c r="IF478" s="454"/>
      <c r="IG478" s="454"/>
      <c r="IH478" s="454"/>
      <c r="II478" s="454"/>
      <c r="IJ478" s="454"/>
      <c r="IK478" s="454"/>
      <c r="IL478" s="454"/>
      <c r="IM478" s="454"/>
      <c r="IN478" s="454"/>
      <c r="IO478" s="454"/>
      <c r="IP478" s="454"/>
      <c r="IQ478" s="454"/>
      <c r="IR478" s="454"/>
      <c r="IS478" s="454"/>
      <c r="IT478" s="454"/>
      <c r="IU478" s="454"/>
      <c r="IV478" s="454"/>
      <c r="IW478" s="454"/>
    </row>
    <row r="479" customFormat="false" ht="12.75" hidden="false" customHeight="false" outlineLevel="1" collapsed="false">
      <c r="A479" s="336"/>
      <c r="B479" s="461"/>
      <c r="C479" s="461"/>
      <c r="D479" s="461"/>
      <c r="E479" s="461"/>
      <c r="F479" s="461"/>
      <c r="G479" s="461"/>
      <c r="H479" s="461"/>
      <c r="I479" s="461"/>
      <c r="J479" s="461"/>
      <c r="K479" s="461"/>
      <c r="L479" s="461"/>
      <c r="M479" s="461"/>
      <c r="N479" s="461"/>
      <c r="O479" s="461"/>
      <c r="P479" s="461"/>
      <c r="Q479" s="461"/>
      <c r="R479" s="461"/>
      <c r="S479" s="461"/>
      <c r="T479" s="461"/>
      <c r="U479" s="461"/>
      <c r="V479" s="454"/>
      <c r="W479" s="454"/>
      <c r="X479" s="454"/>
      <c r="Y479" s="454"/>
      <c r="Z479" s="454"/>
      <c r="AA479" s="454"/>
      <c r="AB479" s="454"/>
      <c r="AC479" s="454"/>
      <c r="AD479" s="454"/>
      <c r="AE479" s="454"/>
      <c r="AF479" s="454"/>
      <c r="AG479" s="454"/>
      <c r="AH479" s="454"/>
      <c r="AI479" s="454"/>
      <c r="AJ479" s="454"/>
      <c r="AK479" s="454"/>
      <c r="AL479" s="454"/>
      <c r="AM479" s="454"/>
      <c r="AN479" s="454"/>
      <c r="AO479" s="454"/>
      <c r="AP479" s="454"/>
      <c r="AQ479" s="454"/>
      <c r="AR479" s="454"/>
      <c r="AS479" s="454"/>
      <c r="AT479" s="454"/>
      <c r="AU479" s="454"/>
      <c r="AV479" s="454"/>
      <c r="AW479" s="454"/>
      <c r="AX479" s="454"/>
      <c r="AY479" s="454"/>
      <c r="AZ479" s="454"/>
      <c r="BA479" s="454"/>
      <c r="BB479" s="454"/>
      <c r="BC479" s="454"/>
      <c r="BD479" s="454"/>
      <c r="BE479" s="454"/>
      <c r="BF479" s="454"/>
      <c r="BG479" s="454"/>
      <c r="BH479" s="454"/>
      <c r="BI479" s="454"/>
      <c r="BJ479" s="454"/>
      <c r="BK479" s="454"/>
      <c r="BL479" s="454"/>
      <c r="BM479" s="454"/>
      <c r="BN479" s="454"/>
      <c r="BO479" s="454"/>
      <c r="BP479" s="454"/>
      <c r="BQ479" s="454"/>
      <c r="BR479" s="454"/>
      <c r="BS479" s="454"/>
      <c r="BT479" s="454"/>
      <c r="BU479" s="454"/>
      <c r="BV479" s="454"/>
      <c r="BW479" s="454"/>
      <c r="BX479" s="454"/>
      <c r="BY479" s="454"/>
      <c r="BZ479" s="454"/>
      <c r="CA479" s="454"/>
      <c r="CB479" s="454"/>
      <c r="CC479" s="454"/>
      <c r="CD479" s="454"/>
      <c r="CE479" s="454"/>
      <c r="CF479" s="454"/>
      <c r="CG479" s="454"/>
      <c r="CH479" s="454"/>
      <c r="CI479" s="454"/>
      <c r="CJ479" s="454"/>
      <c r="CK479" s="454"/>
      <c r="CL479" s="454"/>
      <c r="CM479" s="454"/>
      <c r="CN479" s="454"/>
      <c r="CO479" s="454"/>
      <c r="CP479" s="454"/>
      <c r="CQ479" s="454"/>
      <c r="CR479" s="454"/>
      <c r="CS479" s="454"/>
      <c r="CT479" s="454"/>
      <c r="CU479" s="454"/>
      <c r="CV479" s="454"/>
      <c r="CW479" s="454"/>
      <c r="CX479" s="454"/>
      <c r="CY479" s="454"/>
      <c r="CZ479" s="454"/>
      <c r="DA479" s="454"/>
      <c r="DB479" s="454"/>
      <c r="DC479" s="454"/>
      <c r="DD479" s="454"/>
      <c r="DE479" s="454"/>
      <c r="DF479" s="454"/>
      <c r="DG479" s="454"/>
      <c r="DH479" s="454"/>
      <c r="DI479" s="454"/>
      <c r="DJ479" s="454"/>
      <c r="DK479" s="454"/>
      <c r="DL479" s="454"/>
      <c r="DM479" s="454"/>
      <c r="DN479" s="454"/>
      <c r="DO479" s="454"/>
      <c r="DP479" s="454"/>
      <c r="DQ479" s="454"/>
      <c r="DR479" s="454"/>
      <c r="DS479" s="454"/>
      <c r="DT479" s="454"/>
      <c r="DU479" s="454"/>
      <c r="DV479" s="454"/>
      <c r="DW479" s="454"/>
      <c r="DX479" s="454"/>
      <c r="DY479" s="454"/>
      <c r="DZ479" s="454"/>
      <c r="EA479" s="454"/>
      <c r="EB479" s="454"/>
      <c r="EC479" s="454"/>
      <c r="ED479" s="454"/>
      <c r="EE479" s="454"/>
      <c r="EF479" s="454"/>
      <c r="EG479" s="454"/>
      <c r="EH479" s="454"/>
      <c r="EI479" s="454"/>
      <c r="EJ479" s="454"/>
      <c r="EK479" s="454"/>
      <c r="EL479" s="454"/>
      <c r="EM479" s="454"/>
      <c r="EN479" s="454"/>
      <c r="EO479" s="454"/>
      <c r="EP479" s="454"/>
      <c r="EQ479" s="454"/>
      <c r="ER479" s="454"/>
      <c r="ES479" s="454"/>
      <c r="ET479" s="454"/>
      <c r="EU479" s="454"/>
      <c r="EV479" s="454"/>
      <c r="EW479" s="454"/>
      <c r="EX479" s="454"/>
      <c r="EY479" s="454"/>
      <c r="EZ479" s="454"/>
      <c r="FA479" s="454"/>
      <c r="FB479" s="454"/>
      <c r="FC479" s="454"/>
      <c r="FD479" s="454"/>
      <c r="FE479" s="454"/>
      <c r="FF479" s="454"/>
      <c r="FG479" s="454"/>
      <c r="FH479" s="454"/>
      <c r="FI479" s="454"/>
      <c r="FJ479" s="454"/>
      <c r="FK479" s="454"/>
      <c r="FL479" s="454"/>
      <c r="FM479" s="454"/>
      <c r="FN479" s="454"/>
      <c r="FO479" s="454"/>
      <c r="FP479" s="454"/>
      <c r="FQ479" s="454"/>
      <c r="FR479" s="454"/>
      <c r="FS479" s="454"/>
      <c r="FT479" s="454"/>
      <c r="FU479" s="454"/>
      <c r="FV479" s="454"/>
      <c r="FW479" s="454"/>
      <c r="FX479" s="454"/>
      <c r="FY479" s="454"/>
      <c r="FZ479" s="454"/>
      <c r="GA479" s="454"/>
      <c r="GB479" s="454"/>
      <c r="GC479" s="454"/>
      <c r="GD479" s="454"/>
      <c r="GE479" s="454"/>
      <c r="GF479" s="454"/>
      <c r="GG479" s="454"/>
      <c r="GH479" s="454"/>
      <c r="GI479" s="454"/>
      <c r="GJ479" s="454"/>
      <c r="GK479" s="454"/>
      <c r="GL479" s="454"/>
      <c r="GM479" s="454"/>
      <c r="GN479" s="454"/>
      <c r="GO479" s="454"/>
      <c r="GP479" s="454"/>
      <c r="GQ479" s="454"/>
      <c r="GR479" s="454"/>
      <c r="GS479" s="454"/>
      <c r="GT479" s="454"/>
      <c r="GU479" s="454"/>
      <c r="GV479" s="454"/>
      <c r="GW479" s="454"/>
      <c r="GX479" s="454"/>
      <c r="GY479" s="454"/>
      <c r="GZ479" s="454"/>
      <c r="HA479" s="454"/>
      <c r="HB479" s="454"/>
      <c r="HC479" s="454"/>
      <c r="HD479" s="454"/>
      <c r="HE479" s="454"/>
      <c r="HF479" s="454"/>
      <c r="HG479" s="454"/>
      <c r="HH479" s="454"/>
      <c r="HI479" s="454"/>
      <c r="HJ479" s="454"/>
      <c r="HK479" s="454"/>
      <c r="HL479" s="454"/>
      <c r="HM479" s="454"/>
      <c r="HN479" s="454"/>
      <c r="HO479" s="454"/>
      <c r="HP479" s="454"/>
      <c r="HQ479" s="454"/>
      <c r="HR479" s="454"/>
      <c r="HS479" s="454"/>
      <c r="HT479" s="454"/>
      <c r="HU479" s="454"/>
      <c r="HV479" s="454"/>
      <c r="HW479" s="454"/>
      <c r="HX479" s="454"/>
      <c r="HY479" s="454"/>
      <c r="HZ479" s="454"/>
      <c r="IA479" s="454"/>
      <c r="IB479" s="454"/>
      <c r="IC479" s="454"/>
      <c r="ID479" s="454"/>
      <c r="IE479" s="454"/>
      <c r="IF479" s="454"/>
      <c r="IG479" s="454"/>
      <c r="IH479" s="454"/>
      <c r="II479" s="454"/>
      <c r="IJ479" s="454"/>
      <c r="IK479" s="454"/>
      <c r="IL479" s="454"/>
      <c r="IM479" s="454"/>
      <c r="IN479" s="454"/>
      <c r="IO479" s="454"/>
      <c r="IP479" s="454"/>
      <c r="IQ479" s="454"/>
      <c r="IR479" s="454"/>
      <c r="IS479" s="454"/>
      <c r="IT479" s="454"/>
      <c r="IU479" s="454"/>
      <c r="IV479" s="454"/>
      <c r="IW479" s="454"/>
    </row>
    <row r="480" customFormat="false" ht="12.75" hidden="false" customHeight="false" outlineLevel="1" collapsed="false">
      <c r="A480" s="324"/>
      <c r="B480" s="461"/>
      <c r="C480" s="461"/>
      <c r="D480" s="461"/>
      <c r="E480" s="461"/>
      <c r="F480" s="461"/>
      <c r="G480" s="461"/>
      <c r="H480" s="461"/>
      <c r="I480" s="461"/>
      <c r="J480" s="461"/>
      <c r="K480" s="461"/>
      <c r="L480" s="461"/>
      <c r="M480" s="461"/>
      <c r="N480" s="461"/>
      <c r="O480" s="461"/>
      <c r="P480" s="461"/>
      <c r="Q480" s="461"/>
      <c r="R480" s="461"/>
      <c r="S480" s="461"/>
      <c r="T480" s="461"/>
      <c r="U480" s="461"/>
      <c r="V480" s="454"/>
      <c r="W480" s="454"/>
      <c r="X480" s="454"/>
      <c r="Y480" s="454"/>
      <c r="Z480" s="454"/>
      <c r="AA480" s="454"/>
      <c r="AB480" s="454"/>
      <c r="AC480" s="454"/>
      <c r="AD480" s="454"/>
      <c r="AE480" s="454"/>
      <c r="AF480" s="454"/>
      <c r="AG480" s="454"/>
      <c r="AH480" s="454"/>
      <c r="AI480" s="454"/>
      <c r="AJ480" s="454"/>
      <c r="AK480" s="454"/>
      <c r="AL480" s="454"/>
      <c r="AM480" s="454"/>
      <c r="AN480" s="454"/>
      <c r="AO480" s="454"/>
      <c r="AP480" s="454"/>
      <c r="AQ480" s="454"/>
      <c r="AR480" s="454"/>
      <c r="AS480" s="454"/>
      <c r="AT480" s="454"/>
      <c r="AU480" s="454"/>
      <c r="AV480" s="454"/>
      <c r="AW480" s="454"/>
      <c r="AX480" s="454"/>
      <c r="AY480" s="454"/>
      <c r="AZ480" s="454"/>
      <c r="BA480" s="454"/>
      <c r="BB480" s="454"/>
      <c r="BC480" s="454"/>
      <c r="BD480" s="454"/>
      <c r="BE480" s="454"/>
      <c r="BF480" s="454"/>
      <c r="BG480" s="454"/>
      <c r="BH480" s="454"/>
      <c r="BI480" s="454"/>
      <c r="BJ480" s="454"/>
      <c r="BK480" s="454"/>
      <c r="BL480" s="454"/>
      <c r="BM480" s="454"/>
      <c r="BN480" s="454"/>
      <c r="BO480" s="454"/>
      <c r="BP480" s="454"/>
      <c r="BQ480" s="454"/>
      <c r="BR480" s="454"/>
      <c r="BS480" s="454"/>
      <c r="BT480" s="454"/>
      <c r="BU480" s="454"/>
      <c r="BV480" s="454"/>
      <c r="BW480" s="454"/>
      <c r="BX480" s="454"/>
      <c r="BY480" s="454"/>
      <c r="BZ480" s="454"/>
      <c r="CA480" s="454"/>
      <c r="CB480" s="454"/>
      <c r="CC480" s="454"/>
      <c r="CD480" s="454"/>
      <c r="CE480" s="454"/>
      <c r="CF480" s="454"/>
      <c r="CG480" s="454"/>
      <c r="CH480" s="454"/>
      <c r="CI480" s="454"/>
      <c r="CJ480" s="454"/>
      <c r="CK480" s="454"/>
      <c r="CL480" s="454"/>
      <c r="CM480" s="454"/>
      <c r="CN480" s="454"/>
      <c r="CO480" s="454"/>
      <c r="CP480" s="454"/>
      <c r="CQ480" s="454"/>
      <c r="CR480" s="454"/>
      <c r="CS480" s="454"/>
      <c r="CT480" s="454"/>
      <c r="CU480" s="454"/>
      <c r="CV480" s="454"/>
      <c r="CW480" s="454"/>
      <c r="CX480" s="454"/>
      <c r="CY480" s="454"/>
      <c r="CZ480" s="454"/>
      <c r="DA480" s="454"/>
      <c r="DB480" s="454"/>
      <c r="DC480" s="454"/>
      <c r="DD480" s="454"/>
      <c r="DE480" s="454"/>
      <c r="DF480" s="454"/>
      <c r="DG480" s="454"/>
      <c r="DH480" s="454"/>
      <c r="DI480" s="454"/>
      <c r="DJ480" s="454"/>
      <c r="DK480" s="454"/>
      <c r="DL480" s="454"/>
      <c r="DM480" s="454"/>
      <c r="DN480" s="454"/>
      <c r="DO480" s="454"/>
      <c r="DP480" s="454"/>
      <c r="DQ480" s="454"/>
      <c r="DR480" s="454"/>
      <c r="DS480" s="454"/>
      <c r="DT480" s="454"/>
      <c r="DU480" s="454"/>
      <c r="DV480" s="454"/>
      <c r="DW480" s="454"/>
      <c r="DX480" s="454"/>
      <c r="DY480" s="454"/>
      <c r="DZ480" s="454"/>
      <c r="EA480" s="454"/>
      <c r="EB480" s="454"/>
      <c r="EC480" s="454"/>
      <c r="ED480" s="454"/>
      <c r="EE480" s="454"/>
      <c r="EF480" s="454"/>
      <c r="EG480" s="454"/>
      <c r="EH480" s="454"/>
      <c r="EI480" s="454"/>
      <c r="EJ480" s="454"/>
      <c r="EK480" s="454"/>
      <c r="EL480" s="454"/>
      <c r="EM480" s="454"/>
      <c r="EN480" s="454"/>
      <c r="EO480" s="454"/>
      <c r="EP480" s="454"/>
      <c r="EQ480" s="454"/>
      <c r="ER480" s="454"/>
      <c r="ES480" s="454"/>
      <c r="ET480" s="454"/>
      <c r="EU480" s="454"/>
      <c r="EV480" s="454"/>
      <c r="EW480" s="454"/>
      <c r="EX480" s="454"/>
      <c r="EY480" s="454"/>
      <c r="EZ480" s="454"/>
      <c r="FA480" s="454"/>
      <c r="FB480" s="454"/>
      <c r="FC480" s="454"/>
      <c r="FD480" s="454"/>
      <c r="FE480" s="454"/>
      <c r="FF480" s="454"/>
      <c r="FG480" s="454"/>
      <c r="FH480" s="454"/>
      <c r="FI480" s="454"/>
      <c r="FJ480" s="454"/>
      <c r="FK480" s="454"/>
      <c r="FL480" s="454"/>
      <c r="FM480" s="454"/>
      <c r="FN480" s="454"/>
      <c r="FO480" s="454"/>
      <c r="FP480" s="454"/>
      <c r="FQ480" s="454"/>
      <c r="FR480" s="454"/>
      <c r="FS480" s="454"/>
      <c r="FT480" s="454"/>
      <c r="FU480" s="454"/>
      <c r="FV480" s="454"/>
      <c r="FW480" s="454"/>
      <c r="FX480" s="454"/>
      <c r="FY480" s="454"/>
      <c r="FZ480" s="454"/>
      <c r="GA480" s="454"/>
      <c r="GB480" s="454"/>
      <c r="GC480" s="454"/>
      <c r="GD480" s="454"/>
      <c r="GE480" s="454"/>
      <c r="GF480" s="454"/>
      <c r="GG480" s="454"/>
      <c r="GH480" s="454"/>
      <c r="GI480" s="454"/>
      <c r="GJ480" s="454"/>
      <c r="GK480" s="454"/>
      <c r="GL480" s="454"/>
      <c r="GM480" s="454"/>
      <c r="GN480" s="454"/>
      <c r="GO480" s="454"/>
      <c r="GP480" s="454"/>
      <c r="GQ480" s="454"/>
      <c r="GR480" s="454"/>
      <c r="GS480" s="454"/>
      <c r="GT480" s="454"/>
      <c r="GU480" s="454"/>
      <c r="GV480" s="454"/>
      <c r="GW480" s="454"/>
      <c r="GX480" s="454"/>
      <c r="GY480" s="454"/>
      <c r="GZ480" s="454"/>
      <c r="HA480" s="454"/>
      <c r="HB480" s="454"/>
      <c r="HC480" s="454"/>
      <c r="HD480" s="454"/>
      <c r="HE480" s="454"/>
      <c r="HF480" s="454"/>
      <c r="HG480" s="454"/>
      <c r="HH480" s="454"/>
      <c r="HI480" s="454"/>
      <c r="HJ480" s="454"/>
      <c r="HK480" s="454"/>
      <c r="HL480" s="454"/>
      <c r="HM480" s="454"/>
      <c r="HN480" s="454"/>
      <c r="HO480" s="454"/>
      <c r="HP480" s="454"/>
      <c r="HQ480" s="454"/>
      <c r="HR480" s="454"/>
      <c r="HS480" s="454"/>
      <c r="HT480" s="454"/>
      <c r="HU480" s="454"/>
      <c r="HV480" s="454"/>
      <c r="HW480" s="454"/>
      <c r="HX480" s="454"/>
      <c r="HY480" s="454"/>
      <c r="HZ480" s="454"/>
      <c r="IA480" s="454"/>
      <c r="IB480" s="454"/>
      <c r="IC480" s="454"/>
      <c r="ID480" s="454"/>
      <c r="IE480" s="454"/>
      <c r="IF480" s="454"/>
      <c r="IG480" s="454"/>
      <c r="IH480" s="454"/>
      <c r="II480" s="454"/>
      <c r="IJ480" s="454"/>
      <c r="IK480" s="454"/>
      <c r="IL480" s="454"/>
      <c r="IM480" s="454"/>
      <c r="IN480" s="454"/>
      <c r="IO480" s="454"/>
      <c r="IP480" s="454"/>
      <c r="IQ480" s="454"/>
      <c r="IR480" s="454"/>
      <c r="IS480" s="454"/>
      <c r="IT480" s="454"/>
      <c r="IU480" s="454"/>
      <c r="IV480" s="454"/>
      <c r="IW480" s="454"/>
    </row>
    <row r="481" customFormat="false" ht="12.75" hidden="false" customHeight="false" outlineLevel="1" collapsed="false">
      <c r="A481" s="419"/>
      <c r="B481" s="461"/>
      <c r="C481" s="461"/>
      <c r="D481" s="461"/>
      <c r="E481" s="461"/>
      <c r="F481" s="461"/>
      <c r="G481" s="461"/>
      <c r="H481" s="461"/>
      <c r="I481" s="461"/>
      <c r="J481" s="461"/>
      <c r="K481" s="461"/>
      <c r="L481" s="461"/>
      <c r="M481" s="461"/>
      <c r="N481" s="461"/>
      <c r="O481" s="461"/>
      <c r="P481" s="461"/>
      <c r="Q481" s="461"/>
      <c r="R481" s="461"/>
      <c r="S481" s="461"/>
      <c r="T481" s="461"/>
      <c r="U481" s="461"/>
      <c r="V481" s="454"/>
      <c r="W481" s="454"/>
      <c r="X481" s="454"/>
      <c r="Y481" s="454"/>
      <c r="Z481" s="454"/>
      <c r="AA481" s="454"/>
      <c r="AB481" s="454"/>
      <c r="AC481" s="454"/>
      <c r="AD481" s="454"/>
      <c r="AE481" s="454"/>
      <c r="AF481" s="454"/>
      <c r="AG481" s="454"/>
      <c r="AH481" s="454"/>
      <c r="AI481" s="454"/>
      <c r="AJ481" s="454"/>
      <c r="AK481" s="454"/>
      <c r="AL481" s="454"/>
      <c r="AM481" s="454"/>
      <c r="AN481" s="454"/>
      <c r="AO481" s="454"/>
      <c r="AP481" s="454"/>
      <c r="AQ481" s="454"/>
      <c r="AR481" s="454"/>
      <c r="AS481" s="454"/>
      <c r="AT481" s="454"/>
      <c r="AU481" s="454"/>
      <c r="AV481" s="454"/>
      <c r="AW481" s="454"/>
      <c r="AX481" s="454"/>
      <c r="AY481" s="454"/>
      <c r="AZ481" s="454"/>
      <c r="BA481" s="454"/>
      <c r="BB481" s="454"/>
      <c r="BC481" s="454"/>
      <c r="BD481" s="454"/>
      <c r="BE481" s="454"/>
      <c r="BF481" s="454"/>
      <c r="BG481" s="454"/>
      <c r="BH481" s="454"/>
      <c r="BI481" s="454"/>
      <c r="BJ481" s="454"/>
      <c r="BK481" s="454"/>
      <c r="BL481" s="454"/>
      <c r="BM481" s="454"/>
      <c r="BN481" s="454"/>
      <c r="BO481" s="454"/>
      <c r="BP481" s="454"/>
      <c r="BQ481" s="454"/>
      <c r="BR481" s="454"/>
      <c r="BS481" s="454"/>
      <c r="BT481" s="454"/>
      <c r="BU481" s="454"/>
      <c r="BV481" s="454"/>
      <c r="BW481" s="454"/>
      <c r="BX481" s="454"/>
      <c r="BY481" s="454"/>
      <c r="BZ481" s="454"/>
      <c r="CA481" s="454"/>
      <c r="CB481" s="454"/>
      <c r="CC481" s="454"/>
      <c r="CD481" s="454"/>
      <c r="CE481" s="454"/>
      <c r="CF481" s="454"/>
      <c r="CG481" s="454"/>
      <c r="CH481" s="454"/>
      <c r="CI481" s="454"/>
      <c r="CJ481" s="454"/>
      <c r="CK481" s="454"/>
      <c r="CL481" s="454"/>
      <c r="CM481" s="454"/>
      <c r="CN481" s="454"/>
      <c r="CO481" s="454"/>
      <c r="CP481" s="454"/>
      <c r="CQ481" s="454"/>
      <c r="CR481" s="454"/>
      <c r="CS481" s="454"/>
      <c r="CT481" s="454"/>
      <c r="CU481" s="454"/>
      <c r="CV481" s="454"/>
      <c r="CW481" s="454"/>
      <c r="CX481" s="454"/>
      <c r="CY481" s="454"/>
      <c r="CZ481" s="454"/>
      <c r="DA481" s="454"/>
      <c r="DB481" s="454"/>
      <c r="DC481" s="454"/>
      <c r="DD481" s="454"/>
      <c r="DE481" s="454"/>
      <c r="DF481" s="454"/>
      <c r="DG481" s="454"/>
      <c r="DH481" s="454"/>
      <c r="DI481" s="454"/>
      <c r="DJ481" s="454"/>
      <c r="DK481" s="454"/>
      <c r="DL481" s="454"/>
      <c r="DM481" s="454"/>
      <c r="DN481" s="454"/>
      <c r="DO481" s="454"/>
      <c r="DP481" s="454"/>
      <c r="DQ481" s="454"/>
      <c r="DR481" s="454"/>
      <c r="DS481" s="454"/>
      <c r="DT481" s="454"/>
      <c r="DU481" s="454"/>
      <c r="DV481" s="454"/>
      <c r="DW481" s="454"/>
      <c r="DX481" s="454"/>
      <c r="DY481" s="454"/>
      <c r="DZ481" s="454"/>
      <c r="EA481" s="454"/>
      <c r="EB481" s="454"/>
      <c r="EC481" s="454"/>
      <c r="ED481" s="454"/>
      <c r="EE481" s="454"/>
      <c r="EF481" s="454"/>
      <c r="EG481" s="454"/>
      <c r="EH481" s="454"/>
      <c r="EI481" s="454"/>
      <c r="EJ481" s="454"/>
      <c r="EK481" s="454"/>
      <c r="EL481" s="454"/>
      <c r="EM481" s="454"/>
      <c r="EN481" s="454"/>
      <c r="EO481" s="454"/>
      <c r="EP481" s="454"/>
      <c r="EQ481" s="454"/>
      <c r="ER481" s="454"/>
      <c r="ES481" s="454"/>
      <c r="ET481" s="454"/>
      <c r="EU481" s="454"/>
      <c r="EV481" s="454"/>
      <c r="EW481" s="454"/>
      <c r="EX481" s="454"/>
      <c r="EY481" s="454"/>
      <c r="EZ481" s="454"/>
      <c r="FA481" s="454"/>
      <c r="FB481" s="454"/>
      <c r="FC481" s="454"/>
      <c r="FD481" s="454"/>
      <c r="FE481" s="454"/>
      <c r="FF481" s="454"/>
      <c r="FG481" s="454"/>
      <c r="FH481" s="454"/>
      <c r="FI481" s="454"/>
      <c r="FJ481" s="454"/>
      <c r="FK481" s="454"/>
      <c r="FL481" s="454"/>
      <c r="FM481" s="454"/>
      <c r="FN481" s="454"/>
      <c r="FO481" s="454"/>
      <c r="FP481" s="454"/>
      <c r="FQ481" s="454"/>
      <c r="FR481" s="454"/>
      <c r="FS481" s="454"/>
      <c r="FT481" s="454"/>
      <c r="FU481" s="454"/>
      <c r="FV481" s="454"/>
      <c r="FW481" s="454"/>
      <c r="FX481" s="454"/>
      <c r="FY481" s="454"/>
      <c r="FZ481" s="454"/>
      <c r="GA481" s="454"/>
      <c r="GB481" s="454"/>
      <c r="GC481" s="454"/>
      <c r="GD481" s="454"/>
      <c r="GE481" s="454"/>
      <c r="GF481" s="454"/>
      <c r="GG481" s="454"/>
      <c r="GH481" s="454"/>
      <c r="GI481" s="454"/>
      <c r="GJ481" s="454"/>
      <c r="GK481" s="454"/>
      <c r="GL481" s="454"/>
      <c r="GM481" s="454"/>
      <c r="GN481" s="454"/>
      <c r="GO481" s="454"/>
      <c r="GP481" s="454"/>
      <c r="GQ481" s="454"/>
      <c r="GR481" s="454"/>
      <c r="GS481" s="454"/>
      <c r="GT481" s="454"/>
      <c r="GU481" s="454"/>
      <c r="GV481" s="454"/>
      <c r="GW481" s="454"/>
      <c r="GX481" s="454"/>
      <c r="GY481" s="454"/>
      <c r="GZ481" s="454"/>
      <c r="HA481" s="454"/>
      <c r="HB481" s="454"/>
      <c r="HC481" s="454"/>
      <c r="HD481" s="454"/>
      <c r="HE481" s="454"/>
      <c r="HF481" s="454"/>
      <c r="HG481" s="454"/>
      <c r="HH481" s="454"/>
      <c r="HI481" s="454"/>
      <c r="HJ481" s="454"/>
      <c r="HK481" s="454"/>
      <c r="HL481" s="454"/>
      <c r="HM481" s="454"/>
      <c r="HN481" s="454"/>
      <c r="HO481" s="454"/>
      <c r="HP481" s="454"/>
      <c r="HQ481" s="454"/>
      <c r="HR481" s="454"/>
      <c r="HS481" s="454"/>
      <c r="HT481" s="454"/>
      <c r="HU481" s="454"/>
      <c r="HV481" s="454"/>
      <c r="HW481" s="454"/>
      <c r="HX481" s="454"/>
      <c r="HY481" s="454"/>
      <c r="HZ481" s="454"/>
      <c r="IA481" s="454"/>
      <c r="IB481" s="454"/>
      <c r="IC481" s="454"/>
      <c r="ID481" s="454"/>
      <c r="IE481" s="454"/>
      <c r="IF481" s="454"/>
      <c r="IG481" s="454"/>
      <c r="IH481" s="454"/>
      <c r="II481" s="454"/>
      <c r="IJ481" s="454"/>
      <c r="IK481" s="454"/>
      <c r="IL481" s="454"/>
      <c r="IM481" s="454"/>
      <c r="IN481" s="454"/>
      <c r="IO481" s="454"/>
      <c r="IP481" s="454"/>
      <c r="IQ481" s="454"/>
      <c r="IR481" s="454"/>
      <c r="IS481" s="454"/>
      <c r="IT481" s="454"/>
      <c r="IU481" s="454"/>
      <c r="IV481" s="454"/>
      <c r="IW481" s="454"/>
    </row>
    <row r="482" customFormat="false" ht="12.75" hidden="false" customHeight="false" outlineLevel="1" collapsed="false">
      <c r="A482" s="462"/>
      <c r="B482" s="461"/>
      <c r="C482" s="461"/>
      <c r="D482" s="461"/>
      <c r="E482" s="461"/>
      <c r="F482" s="461"/>
      <c r="G482" s="461"/>
      <c r="H482" s="461"/>
      <c r="I482" s="461"/>
      <c r="J482" s="461"/>
      <c r="K482" s="461"/>
      <c r="L482" s="461"/>
      <c r="M482" s="461"/>
      <c r="N482" s="461"/>
      <c r="O482" s="461"/>
      <c r="P482" s="461"/>
      <c r="Q482" s="461"/>
      <c r="R482" s="461"/>
      <c r="S482" s="461"/>
      <c r="T482" s="461"/>
      <c r="U482" s="461"/>
      <c r="V482" s="454"/>
      <c r="W482" s="454"/>
      <c r="X482" s="454"/>
      <c r="Y482" s="454"/>
      <c r="Z482" s="454"/>
      <c r="AA482" s="454"/>
      <c r="AB482" s="454"/>
      <c r="AC482" s="454"/>
      <c r="AD482" s="454"/>
      <c r="AE482" s="454"/>
      <c r="AF482" s="454"/>
      <c r="AG482" s="454"/>
      <c r="AH482" s="454"/>
      <c r="AI482" s="454"/>
      <c r="AJ482" s="454"/>
      <c r="AK482" s="454"/>
      <c r="AL482" s="454"/>
      <c r="AM482" s="454"/>
      <c r="AN482" s="454"/>
      <c r="AO482" s="454"/>
      <c r="AP482" s="454"/>
      <c r="AQ482" s="454"/>
      <c r="AR482" s="454"/>
      <c r="AS482" s="454"/>
      <c r="AT482" s="454"/>
      <c r="AU482" s="454"/>
      <c r="AV482" s="454"/>
      <c r="AW482" s="454"/>
      <c r="AX482" s="454"/>
      <c r="AY482" s="454"/>
      <c r="AZ482" s="454"/>
      <c r="BA482" s="454"/>
      <c r="BB482" s="454"/>
      <c r="BC482" s="454"/>
      <c r="BD482" s="454"/>
      <c r="BE482" s="454"/>
      <c r="BF482" s="454"/>
      <c r="BG482" s="454"/>
      <c r="BH482" s="454"/>
      <c r="BI482" s="454"/>
      <c r="BJ482" s="454"/>
      <c r="BK482" s="454"/>
      <c r="BL482" s="454"/>
      <c r="BM482" s="454"/>
      <c r="BN482" s="454"/>
      <c r="BO482" s="454"/>
      <c r="BP482" s="454"/>
      <c r="BQ482" s="454"/>
      <c r="BR482" s="454"/>
      <c r="BS482" s="454"/>
      <c r="BT482" s="454"/>
      <c r="BU482" s="454"/>
      <c r="BV482" s="454"/>
      <c r="BW482" s="454"/>
      <c r="BX482" s="454"/>
      <c r="BY482" s="454"/>
      <c r="BZ482" s="454"/>
      <c r="CA482" s="454"/>
      <c r="CB482" s="454"/>
      <c r="CC482" s="454"/>
      <c r="CD482" s="454"/>
      <c r="CE482" s="454"/>
      <c r="CF482" s="454"/>
      <c r="CG482" s="454"/>
      <c r="CH482" s="454"/>
      <c r="CI482" s="454"/>
      <c r="CJ482" s="454"/>
      <c r="CK482" s="454"/>
      <c r="CL482" s="454"/>
      <c r="CM482" s="454"/>
      <c r="CN482" s="454"/>
      <c r="CO482" s="454"/>
      <c r="CP482" s="454"/>
      <c r="CQ482" s="454"/>
      <c r="CR482" s="454"/>
      <c r="CS482" s="454"/>
      <c r="CT482" s="454"/>
      <c r="CU482" s="454"/>
      <c r="CV482" s="454"/>
      <c r="CW482" s="454"/>
      <c r="CX482" s="454"/>
      <c r="CY482" s="454"/>
      <c r="CZ482" s="454"/>
      <c r="DA482" s="454"/>
      <c r="DB482" s="454"/>
      <c r="DC482" s="454"/>
      <c r="DD482" s="454"/>
      <c r="DE482" s="454"/>
      <c r="DF482" s="454"/>
      <c r="DG482" s="454"/>
      <c r="DH482" s="454"/>
      <c r="DI482" s="454"/>
      <c r="DJ482" s="454"/>
      <c r="DK482" s="454"/>
      <c r="DL482" s="454"/>
      <c r="DM482" s="454"/>
      <c r="DN482" s="454"/>
      <c r="DO482" s="454"/>
      <c r="DP482" s="454"/>
      <c r="DQ482" s="454"/>
      <c r="DR482" s="454"/>
      <c r="DS482" s="454"/>
      <c r="DT482" s="454"/>
      <c r="DU482" s="454"/>
      <c r="DV482" s="454"/>
      <c r="DW482" s="454"/>
      <c r="DX482" s="454"/>
      <c r="DY482" s="454"/>
      <c r="DZ482" s="454"/>
      <c r="EA482" s="454"/>
      <c r="EB482" s="454"/>
      <c r="EC482" s="454"/>
      <c r="ED482" s="454"/>
      <c r="EE482" s="454"/>
      <c r="EF482" s="454"/>
      <c r="EG482" s="454"/>
      <c r="EH482" s="454"/>
      <c r="EI482" s="454"/>
      <c r="EJ482" s="454"/>
      <c r="EK482" s="454"/>
      <c r="EL482" s="454"/>
      <c r="EM482" s="454"/>
      <c r="EN482" s="454"/>
      <c r="EO482" s="454"/>
      <c r="EP482" s="454"/>
      <c r="EQ482" s="454"/>
      <c r="ER482" s="454"/>
      <c r="ES482" s="454"/>
      <c r="ET482" s="454"/>
      <c r="EU482" s="454"/>
      <c r="EV482" s="454"/>
      <c r="EW482" s="454"/>
      <c r="EX482" s="454"/>
      <c r="EY482" s="454"/>
      <c r="EZ482" s="454"/>
      <c r="FA482" s="454"/>
      <c r="FB482" s="454"/>
      <c r="FC482" s="454"/>
      <c r="FD482" s="454"/>
      <c r="FE482" s="454"/>
      <c r="FF482" s="454"/>
      <c r="FG482" s="454"/>
      <c r="FH482" s="454"/>
      <c r="FI482" s="454"/>
      <c r="FJ482" s="454"/>
      <c r="FK482" s="454"/>
      <c r="FL482" s="454"/>
      <c r="FM482" s="454"/>
      <c r="FN482" s="454"/>
      <c r="FO482" s="454"/>
      <c r="FP482" s="454"/>
      <c r="FQ482" s="454"/>
      <c r="FR482" s="454"/>
      <c r="FS482" s="454"/>
      <c r="FT482" s="454"/>
      <c r="FU482" s="454"/>
      <c r="FV482" s="454"/>
      <c r="FW482" s="454"/>
      <c r="FX482" s="454"/>
      <c r="FY482" s="454"/>
      <c r="FZ482" s="454"/>
      <c r="GA482" s="454"/>
      <c r="GB482" s="454"/>
      <c r="GC482" s="454"/>
      <c r="GD482" s="454"/>
      <c r="GE482" s="454"/>
      <c r="GF482" s="454"/>
      <c r="GG482" s="454"/>
      <c r="GH482" s="454"/>
      <c r="GI482" s="454"/>
      <c r="GJ482" s="454"/>
      <c r="GK482" s="454"/>
      <c r="GL482" s="454"/>
      <c r="GM482" s="454"/>
      <c r="GN482" s="454"/>
      <c r="GO482" s="454"/>
      <c r="GP482" s="454"/>
      <c r="GQ482" s="454"/>
      <c r="GR482" s="454"/>
      <c r="GS482" s="454"/>
      <c r="GT482" s="454"/>
      <c r="GU482" s="454"/>
      <c r="GV482" s="454"/>
      <c r="GW482" s="454"/>
      <c r="GX482" s="454"/>
      <c r="GY482" s="454"/>
      <c r="GZ482" s="454"/>
      <c r="HA482" s="454"/>
      <c r="HB482" s="454"/>
      <c r="HC482" s="454"/>
      <c r="HD482" s="454"/>
      <c r="HE482" s="454"/>
      <c r="HF482" s="454"/>
      <c r="HG482" s="454"/>
      <c r="HH482" s="454"/>
      <c r="HI482" s="454"/>
      <c r="HJ482" s="454"/>
      <c r="HK482" s="454"/>
      <c r="HL482" s="454"/>
      <c r="HM482" s="454"/>
      <c r="HN482" s="454"/>
      <c r="HO482" s="454"/>
      <c r="HP482" s="454"/>
      <c r="HQ482" s="454"/>
      <c r="HR482" s="454"/>
      <c r="HS482" s="454"/>
      <c r="HT482" s="454"/>
      <c r="HU482" s="454"/>
      <c r="HV482" s="454"/>
      <c r="HW482" s="454"/>
      <c r="HX482" s="454"/>
      <c r="HY482" s="454"/>
      <c r="HZ482" s="454"/>
      <c r="IA482" s="454"/>
      <c r="IB482" s="454"/>
      <c r="IC482" s="454"/>
      <c r="ID482" s="454"/>
      <c r="IE482" s="454"/>
      <c r="IF482" s="454"/>
      <c r="IG482" s="454"/>
      <c r="IH482" s="454"/>
      <c r="II482" s="454"/>
      <c r="IJ482" s="454"/>
      <c r="IK482" s="454"/>
      <c r="IL482" s="454"/>
      <c r="IM482" s="454"/>
      <c r="IN482" s="454"/>
      <c r="IO482" s="454"/>
      <c r="IP482" s="454"/>
      <c r="IQ482" s="454"/>
      <c r="IR482" s="454"/>
      <c r="IS482" s="454"/>
      <c r="IT482" s="454"/>
      <c r="IU482" s="454"/>
      <c r="IV482" s="454"/>
      <c r="IW482" s="454"/>
    </row>
    <row r="483" customFormat="false" ht="12.75" hidden="false" customHeight="false" outlineLevel="1" collapsed="false">
      <c r="A483" s="462"/>
      <c r="B483" s="461"/>
      <c r="C483" s="461"/>
      <c r="D483" s="461"/>
      <c r="E483" s="461"/>
      <c r="F483" s="461"/>
      <c r="G483" s="461"/>
      <c r="H483" s="461"/>
      <c r="I483" s="461"/>
      <c r="J483" s="461"/>
      <c r="K483" s="461"/>
      <c r="L483" s="461"/>
      <c r="M483" s="461"/>
      <c r="N483" s="461"/>
      <c r="O483" s="461"/>
      <c r="P483" s="461"/>
      <c r="Q483" s="461"/>
      <c r="R483" s="461"/>
      <c r="S483" s="461"/>
      <c r="T483" s="461"/>
      <c r="U483" s="461"/>
      <c r="V483" s="454"/>
      <c r="W483" s="454"/>
      <c r="X483" s="454"/>
      <c r="Y483" s="454"/>
      <c r="Z483" s="454"/>
      <c r="AA483" s="454"/>
      <c r="AB483" s="454"/>
      <c r="AC483" s="454"/>
      <c r="AD483" s="454"/>
      <c r="AE483" s="454"/>
      <c r="AF483" s="454"/>
      <c r="AG483" s="454"/>
      <c r="AH483" s="454"/>
      <c r="AI483" s="454"/>
      <c r="AJ483" s="454"/>
      <c r="AK483" s="454"/>
      <c r="AL483" s="454"/>
      <c r="AM483" s="454"/>
      <c r="AN483" s="454"/>
      <c r="AO483" s="454"/>
      <c r="AP483" s="454"/>
      <c r="AQ483" s="454"/>
      <c r="AR483" s="454"/>
      <c r="AS483" s="454"/>
      <c r="AT483" s="454"/>
      <c r="AU483" s="454"/>
      <c r="AV483" s="454"/>
      <c r="AW483" s="454"/>
      <c r="AX483" s="454"/>
      <c r="AY483" s="454"/>
      <c r="AZ483" s="454"/>
      <c r="BA483" s="454"/>
      <c r="BB483" s="454"/>
      <c r="BC483" s="454"/>
      <c r="BD483" s="454"/>
      <c r="BE483" s="454"/>
      <c r="BF483" s="454"/>
      <c r="BG483" s="454"/>
      <c r="BH483" s="454"/>
      <c r="BI483" s="454"/>
      <c r="BJ483" s="454"/>
      <c r="BK483" s="454"/>
      <c r="BL483" s="454"/>
      <c r="BM483" s="454"/>
      <c r="BN483" s="454"/>
      <c r="BO483" s="454"/>
      <c r="BP483" s="454"/>
      <c r="BQ483" s="454"/>
      <c r="BR483" s="454"/>
      <c r="BS483" s="454"/>
      <c r="BT483" s="454"/>
      <c r="BU483" s="454"/>
      <c r="BV483" s="454"/>
      <c r="BW483" s="454"/>
      <c r="BX483" s="454"/>
      <c r="BY483" s="454"/>
      <c r="BZ483" s="454"/>
      <c r="CA483" s="454"/>
      <c r="CB483" s="454"/>
      <c r="CC483" s="454"/>
      <c r="CD483" s="454"/>
      <c r="CE483" s="454"/>
      <c r="CF483" s="454"/>
      <c r="CG483" s="454"/>
      <c r="CH483" s="454"/>
      <c r="CI483" s="454"/>
      <c r="CJ483" s="454"/>
      <c r="CK483" s="454"/>
      <c r="CL483" s="454"/>
      <c r="CM483" s="454"/>
      <c r="CN483" s="454"/>
      <c r="CO483" s="454"/>
      <c r="CP483" s="454"/>
      <c r="CQ483" s="454"/>
      <c r="CR483" s="454"/>
      <c r="CS483" s="454"/>
      <c r="CT483" s="454"/>
      <c r="CU483" s="454"/>
      <c r="CV483" s="454"/>
      <c r="CW483" s="454"/>
      <c r="CX483" s="454"/>
      <c r="CY483" s="454"/>
      <c r="CZ483" s="454"/>
      <c r="DA483" s="454"/>
      <c r="DB483" s="454"/>
      <c r="DC483" s="454"/>
      <c r="DD483" s="454"/>
      <c r="DE483" s="454"/>
      <c r="DF483" s="454"/>
      <c r="DG483" s="454"/>
      <c r="DH483" s="454"/>
      <c r="DI483" s="454"/>
      <c r="DJ483" s="454"/>
      <c r="DK483" s="454"/>
      <c r="DL483" s="454"/>
      <c r="DM483" s="454"/>
      <c r="DN483" s="454"/>
      <c r="DO483" s="454"/>
      <c r="DP483" s="454"/>
      <c r="DQ483" s="454"/>
      <c r="DR483" s="454"/>
      <c r="DS483" s="454"/>
      <c r="DT483" s="454"/>
      <c r="DU483" s="454"/>
      <c r="DV483" s="454"/>
      <c r="DW483" s="454"/>
      <c r="DX483" s="454"/>
      <c r="DY483" s="454"/>
      <c r="DZ483" s="454"/>
      <c r="EA483" s="454"/>
      <c r="EB483" s="454"/>
      <c r="EC483" s="454"/>
      <c r="ED483" s="454"/>
      <c r="EE483" s="454"/>
      <c r="EF483" s="454"/>
      <c r="EG483" s="454"/>
      <c r="EH483" s="454"/>
      <c r="EI483" s="454"/>
      <c r="EJ483" s="454"/>
      <c r="EK483" s="454"/>
      <c r="EL483" s="454"/>
      <c r="EM483" s="454"/>
      <c r="EN483" s="454"/>
      <c r="EO483" s="454"/>
      <c r="EP483" s="454"/>
      <c r="EQ483" s="454"/>
      <c r="ER483" s="454"/>
      <c r="ES483" s="454"/>
      <c r="ET483" s="454"/>
      <c r="EU483" s="454"/>
      <c r="EV483" s="454"/>
      <c r="EW483" s="454"/>
      <c r="EX483" s="454"/>
      <c r="EY483" s="454"/>
      <c r="EZ483" s="454"/>
      <c r="FA483" s="454"/>
      <c r="FB483" s="454"/>
      <c r="FC483" s="454"/>
      <c r="FD483" s="454"/>
      <c r="FE483" s="454"/>
      <c r="FF483" s="454"/>
      <c r="FG483" s="454"/>
      <c r="FH483" s="454"/>
      <c r="FI483" s="454"/>
      <c r="FJ483" s="454"/>
      <c r="FK483" s="454"/>
      <c r="FL483" s="454"/>
      <c r="FM483" s="454"/>
      <c r="FN483" s="454"/>
      <c r="FO483" s="454"/>
      <c r="FP483" s="454"/>
      <c r="FQ483" s="454"/>
      <c r="FR483" s="454"/>
      <c r="FS483" s="454"/>
      <c r="FT483" s="454"/>
      <c r="FU483" s="454"/>
      <c r="FV483" s="454"/>
      <c r="FW483" s="454"/>
      <c r="FX483" s="454"/>
      <c r="FY483" s="454"/>
      <c r="FZ483" s="454"/>
      <c r="GA483" s="454"/>
      <c r="GB483" s="454"/>
      <c r="GC483" s="454"/>
      <c r="GD483" s="454"/>
      <c r="GE483" s="454"/>
      <c r="GF483" s="454"/>
      <c r="GG483" s="454"/>
      <c r="GH483" s="454"/>
      <c r="GI483" s="454"/>
      <c r="GJ483" s="454"/>
      <c r="GK483" s="454"/>
      <c r="GL483" s="454"/>
      <c r="GM483" s="454"/>
      <c r="GN483" s="454"/>
      <c r="GO483" s="454"/>
      <c r="GP483" s="454"/>
      <c r="GQ483" s="454"/>
      <c r="GR483" s="454"/>
      <c r="GS483" s="454"/>
      <c r="GT483" s="454"/>
      <c r="GU483" s="454"/>
      <c r="GV483" s="454"/>
      <c r="GW483" s="454"/>
      <c r="GX483" s="454"/>
      <c r="GY483" s="454"/>
      <c r="GZ483" s="454"/>
      <c r="HA483" s="454"/>
      <c r="HB483" s="454"/>
      <c r="HC483" s="454"/>
      <c r="HD483" s="454"/>
      <c r="HE483" s="454"/>
      <c r="HF483" s="454"/>
      <c r="HG483" s="454"/>
      <c r="HH483" s="454"/>
      <c r="HI483" s="454"/>
      <c r="HJ483" s="454"/>
      <c r="HK483" s="454"/>
      <c r="HL483" s="454"/>
      <c r="HM483" s="454"/>
      <c r="HN483" s="454"/>
      <c r="HO483" s="454"/>
      <c r="HP483" s="454"/>
      <c r="HQ483" s="454"/>
      <c r="HR483" s="454"/>
      <c r="HS483" s="454"/>
      <c r="HT483" s="454"/>
      <c r="HU483" s="454"/>
      <c r="HV483" s="454"/>
      <c r="HW483" s="454"/>
      <c r="HX483" s="454"/>
      <c r="HY483" s="454"/>
      <c r="HZ483" s="454"/>
      <c r="IA483" s="454"/>
      <c r="IB483" s="454"/>
      <c r="IC483" s="454"/>
      <c r="ID483" s="454"/>
      <c r="IE483" s="454"/>
      <c r="IF483" s="454"/>
      <c r="IG483" s="454"/>
      <c r="IH483" s="454"/>
      <c r="II483" s="454"/>
      <c r="IJ483" s="454"/>
      <c r="IK483" s="454"/>
      <c r="IL483" s="454"/>
      <c r="IM483" s="454"/>
      <c r="IN483" s="454"/>
      <c r="IO483" s="454"/>
      <c r="IP483" s="454"/>
      <c r="IQ483" s="454"/>
      <c r="IR483" s="454"/>
      <c r="IS483" s="454"/>
      <c r="IT483" s="454"/>
      <c r="IU483" s="454"/>
      <c r="IV483" s="454"/>
      <c r="IW483" s="454"/>
    </row>
    <row r="484" customFormat="false" ht="12.75" hidden="false" customHeight="false" outlineLevel="1" collapsed="false">
      <c r="A484" s="462"/>
      <c r="B484" s="461"/>
      <c r="C484" s="461"/>
      <c r="D484" s="461"/>
      <c r="E484" s="461"/>
      <c r="F484" s="461"/>
      <c r="G484" s="461"/>
      <c r="H484" s="461"/>
      <c r="I484" s="461"/>
      <c r="J484" s="461"/>
      <c r="K484" s="461"/>
      <c r="L484" s="461"/>
      <c r="M484" s="461"/>
      <c r="N484" s="461"/>
      <c r="O484" s="461"/>
      <c r="P484" s="461"/>
      <c r="Q484" s="461"/>
      <c r="R484" s="461"/>
      <c r="S484" s="461"/>
      <c r="T484" s="461"/>
      <c r="U484" s="461"/>
      <c r="V484" s="454"/>
      <c r="W484" s="454"/>
      <c r="X484" s="454"/>
      <c r="Y484" s="454"/>
      <c r="Z484" s="454"/>
      <c r="AA484" s="454"/>
      <c r="AB484" s="454"/>
      <c r="AC484" s="454"/>
      <c r="AD484" s="454"/>
      <c r="AE484" s="454"/>
      <c r="AF484" s="454"/>
      <c r="AG484" s="454"/>
      <c r="AH484" s="454"/>
      <c r="AI484" s="454"/>
      <c r="AJ484" s="454"/>
      <c r="AK484" s="454"/>
      <c r="AL484" s="454"/>
      <c r="AM484" s="454"/>
      <c r="AN484" s="454"/>
      <c r="AO484" s="454"/>
      <c r="AP484" s="454"/>
      <c r="AQ484" s="454"/>
      <c r="AR484" s="454"/>
      <c r="AS484" s="454"/>
      <c r="AT484" s="454"/>
      <c r="AU484" s="454"/>
      <c r="AV484" s="454"/>
      <c r="AW484" s="454"/>
      <c r="AX484" s="454"/>
      <c r="AY484" s="454"/>
      <c r="AZ484" s="454"/>
      <c r="BA484" s="454"/>
      <c r="BB484" s="454"/>
      <c r="BC484" s="454"/>
      <c r="BD484" s="454"/>
      <c r="BE484" s="454"/>
      <c r="BF484" s="454"/>
      <c r="BG484" s="454"/>
      <c r="BH484" s="454"/>
      <c r="BI484" s="454"/>
      <c r="BJ484" s="454"/>
      <c r="BK484" s="454"/>
      <c r="BL484" s="454"/>
      <c r="BM484" s="454"/>
      <c r="BN484" s="454"/>
      <c r="BO484" s="454"/>
      <c r="BP484" s="454"/>
      <c r="BQ484" s="454"/>
      <c r="BR484" s="454"/>
      <c r="BS484" s="454"/>
      <c r="BT484" s="454"/>
      <c r="BU484" s="454"/>
      <c r="BV484" s="454"/>
      <c r="BW484" s="454"/>
      <c r="BX484" s="454"/>
      <c r="BY484" s="454"/>
      <c r="BZ484" s="454"/>
      <c r="CA484" s="454"/>
      <c r="CB484" s="454"/>
      <c r="CC484" s="454"/>
      <c r="CD484" s="454"/>
      <c r="CE484" s="454"/>
      <c r="CF484" s="454"/>
      <c r="CG484" s="454"/>
      <c r="CH484" s="454"/>
      <c r="CI484" s="454"/>
      <c r="CJ484" s="454"/>
      <c r="CK484" s="454"/>
      <c r="CL484" s="454"/>
      <c r="CM484" s="454"/>
      <c r="CN484" s="454"/>
      <c r="CO484" s="454"/>
      <c r="CP484" s="454"/>
      <c r="CQ484" s="454"/>
      <c r="CR484" s="454"/>
      <c r="CS484" s="454"/>
      <c r="CT484" s="454"/>
      <c r="CU484" s="454"/>
      <c r="CV484" s="454"/>
      <c r="CW484" s="454"/>
      <c r="CX484" s="454"/>
      <c r="CY484" s="454"/>
      <c r="CZ484" s="454"/>
      <c r="DA484" s="454"/>
      <c r="DB484" s="454"/>
      <c r="DC484" s="454"/>
      <c r="DD484" s="454"/>
      <c r="DE484" s="454"/>
      <c r="DF484" s="454"/>
      <c r="DG484" s="454"/>
      <c r="DH484" s="454"/>
      <c r="DI484" s="454"/>
      <c r="DJ484" s="454"/>
      <c r="DK484" s="454"/>
      <c r="DL484" s="454"/>
      <c r="DM484" s="454"/>
      <c r="DN484" s="454"/>
      <c r="DO484" s="454"/>
      <c r="DP484" s="454"/>
      <c r="DQ484" s="454"/>
      <c r="DR484" s="454"/>
      <c r="DS484" s="454"/>
      <c r="DT484" s="454"/>
      <c r="DU484" s="454"/>
      <c r="DV484" s="454"/>
      <c r="DW484" s="454"/>
      <c r="DX484" s="454"/>
      <c r="DY484" s="454"/>
      <c r="DZ484" s="454"/>
      <c r="EA484" s="454"/>
      <c r="EB484" s="454"/>
      <c r="EC484" s="454"/>
      <c r="ED484" s="454"/>
      <c r="EE484" s="454"/>
      <c r="EF484" s="454"/>
      <c r="EG484" s="454"/>
      <c r="EH484" s="454"/>
      <c r="EI484" s="454"/>
      <c r="EJ484" s="454"/>
      <c r="EK484" s="454"/>
      <c r="EL484" s="454"/>
      <c r="EM484" s="454"/>
      <c r="EN484" s="454"/>
      <c r="EO484" s="454"/>
      <c r="EP484" s="454"/>
      <c r="EQ484" s="454"/>
      <c r="ER484" s="454"/>
      <c r="ES484" s="454"/>
      <c r="ET484" s="454"/>
      <c r="EU484" s="454"/>
      <c r="EV484" s="454"/>
      <c r="EW484" s="454"/>
      <c r="EX484" s="454"/>
      <c r="EY484" s="454"/>
      <c r="EZ484" s="454"/>
      <c r="FA484" s="454"/>
      <c r="FB484" s="454"/>
      <c r="FC484" s="454"/>
      <c r="FD484" s="454"/>
      <c r="FE484" s="454"/>
      <c r="FF484" s="454"/>
      <c r="FG484" s="454"/>
      <c r="FH484" s="454"/>
      <c r="FI484" s="454"/>
      <c r="FJ484" s="454"/>
      <c r="FK484" s="454"/>
      <c r="FL484" s="454"/>
      <c r="FM484" s="454"/>
      <c r="FN484" s="454"/>
      <c r="FO484" s="454"/>
      <c r="FP484" s="454"/>
      <c r="FQ484" s="454"/>
      <c r="FR484" s="454"/>
      <c r="FS484" s="454"/>
      <c r="FT484" s="454"/>
      <c r="FU484" s="454"/>
      <c r="FV484" s="454"/>
      <c r="FW484" s="454"/>
      <c r="FX484" s="454"/>
      <c r="FY484" s="454"/>
      <c r="FZ484" s="454"/>
      <c r="GA484" s="454"/>
      <c r="GB484" s="454"/>
      <c r="GC484" s="454"/>
      <c r="GD484" s="454"/>
      <c r="GE484" s="454"/>
      <c r="GF484" s="454"/>
      <c r="GG484" s="454"/>
      <c r="GH484" s="454"/>
      <c r="GI484" s="454"/>
      <c r="GJ484" s="454"/>
      <c r="GK484" s="454"/>
      <c r="GL484" s="454"/>
      <c r="GM484" s="454"/>
      <c r="GN484" s="454"/>
      <c r="GO484" s="454"/>
      <c r="GP484" s="454"/>
      <c r="GQ484" s="454"/>
      <c r="GR484" s="454"/>
      <c r="GS484" s="454"/>
      <c r="GT484" s="454"/>
      <c r="GU484" s="454"/>
      <c r="GV484" s="454"/>
      <c r="GW484" s="454"/>
      <c r="GX484" s="454"/>
      <c r="GY484" s="454"/>
      <c r="GZ484" s="454"/>
      <c r="HA484" s="454"/>
      <c r="HB484" s="454"/>
      <c r="HC484" s="454"/>
      <c r="HD484" s="454"/>
      <c r="HE484" s="454"/>
      <c r="HF484" s="454"/>
      <c r="HG484" s="454"/>
      <c r="HH484" s="454"/>
      <c r="HI484" s="454"/>
      <c r="HJ484" s="454"/>
      <c r="HK484" s="454"/>
      <c r="HL484" s="454"/>
      <c r="HM484" s="454"/>
      <c r="HN484" s="454"/>
      <c r="HO484" s="454"/>
      <c r="HP484" s="454"/>
      <c r="HQ484" s="454"/>
      <c r="HR484" s="454"/>
      <c r="HS484" s="454"/>
      <c r="HT484" s="454"/>
      <c r="HU484" s="454"/>
      <c r="HV484" s="454"/>
      <c r="HW484" s="454"/>
      <c r="HX484" s="454"/>
      <c r="HY484" s="454"/>
      <c r="HZ484" s="454"/>
      <c r="IA484" s="454"/>
      <c r="IB484" s="454"/>
      <c r="IC484" s="454"/>
      <c r="ID484" s="454"/>
      <c r="IE484" s="454"/>
      <c r="IF484" s="454"/>
      <c r="IG484" s="454"/>
      <c r="IH484" s="454"/>
      <c r="II484" s="454"/>
      <c r="IJ484" s="454"/>
      <c r="IK484" s="454"/>
      <c r="IL484" s="454"/>
      <c r="IM484" s="454"/>
      <c r="IN484" s="454"/>
      <c r="IO484" s="454"/>
      <c r="IP484" s="454"/>
      <c r="IQ484" s="454"/>
      <c r="IR484" s="454"/>
      <c r="IS484" s="454"/>
      <c r="IT484" s="454"/>
      <c r="IU484" s="454"/>
      <c r="IV484" s="454"/>
      <c r="IW484" s="454"/>
    </row>
    <row r="485" customFormat="false" ht="12.75" hidden="false" customHeight="false" outlineLevel="1" collapsed="false">
      <c r="A485" s="462"/>
      <c r="B485" s="461"/>
      <c r="C485" s="461"/>
      <c r="D485" s="461"/>
      <c r="E485" s="461"/>
      <c r="F485" s="461"/>
      <c r="G485" s="461"/>
      <c r="H485" s="461"/>
      <c r="I485" s="461"/>
      <c r="J485" s="461"/>
      <c r="K485" s="461"/>
      <c r="L485" s="461"/>
      <c r="M485" s="461"/>
      <c r="N485" s="461"/>
      <c r="O485" s="461"/>
      <c r="P485" s="461"/>
      <c r="Q485" s="461"/>
      <c r="R485" s="461"/>
      <c r="S485" s="461"/>
      <c r="T485" s="461"/>
      <c r="U485" s="461"/>
      <c r="V485" s="454"/>
      <c r="W485" s="454"/>
      <c r="X485" s="454"/>
      <c r="Y485" s="454"/>
      <c r="Z485" s="454"/>
      <c r="AA485" s="454"/>
      <c r="AB485" s="454"/>
      <c r="AC485" s="454"/>
      <c r="AD485" s="454"/>
      <c r="AE485" s="454"/>
      <c r="AF485" s="454"/>
      <c r="AG485" s="454"/>
      <c r="AH485" s="454"/>
      <c r="AI485" s="454"/>
      <c r="AJ485" s="454"/>
      <c r="AK485" s="454"/>
      <c r="AL485" s="454"/>
      <c r="AM485" s="454"/>
      <c r="AN485" s="454"/>
      <c r="AO485" s="454"/>
      <c r="AP485" s="454"/>
      <c r="AQ485" s="454"/>
      <c r="AR485" s="454"/>
      <c r="AS485" s="454"/>
      <c r="AT485" s="454"/>
      <c r="AU485" s="454"/>
      <c r="AV485" s="454"/>
      <c r="AW485" s="454"/>
      <c r="AX485" s="454"/>
      <c r="AY485" s="454"/>
      <c r="AZ485" s="454"/>
      <c r="BA485" s="454"/>
      <c r="BB485" s="454"/>
      <c r="BC485" s="454"/>
      <c r="BD485" s="454"/>
      <c r="BE485" s="454"/>
      <c r="BF485" s="454"/>
      <c r="BG485" s="454"/>
      <c r="BH485" s="454"/>
      <c r="BI485" s="454"/>
      <c r="BJ485" s="454"/>
      <c r="BK485" s="454"/>
      <c r="BL485" s="454"/>
      <c r="BM485" s="454"/>
      <c r="BN485" s="454"/>
      <c r="BO485" s="454"/>
      <c r="BP485" s="454"/>
      <c r="BQ485" s="454"/>
      <c r="BR485" s="454"/>
      <c r="BS485" s="454"/>
      <c r="BT485" s="454"/>
      <c r="BU485" s="454"/>
      <c r="BV485" s="454"/>
      <c r="BW485" s="454"/>
      <c r="BX485" s="454"/>
      <c r="BY485" s="454"/>
      <c r="BZ485" s="454"/>
      <c r="CA485" s="454"/>
      <c r="CB485" s="454"/>
      <c r="CC485" s="454"/>
      <c r="CD485" s="454"/>
      <c r="CE485" s="454"/>
      <c r="CF485" s="454"/>
      <c r="CG485" s="454"/>
      <c r="CH485" s="454"/>
      <c r="CI485" s="454"/>
      <c r="CJ485" s="454"/>
      <c r="CK485" s="454"/>
      <c r="CL485" s="454"/>
      <c r="CM485" s="454"/>
      <c r="CN485" s="454"/>
      <c r="CO485" s="454"/>
      <c r="CP485" s="454"/>
      <c r="CQ485" s="454"/>
      <c r="CR485" s="454"/>
      <c r="CS485" s="454"/>
      <c r="CT485" s="454"/>
      <c r="CU485" s="454"/>
      <c r="CV485" s="454"/>
      <c r="CW485" s="454"/>
      <c r="CX485" s="454"/>
      <c r="CY485" s="454"/>
      <c r="CZ485" s="454"/>
      <c r="DA485" s="454"/>
      <c r="DB485" s="454"/>
      <c r="DC485" s="454"/>
      <c r="DD485" s="454"/>
      <c r="DE485" s="454"/>
      <c r="DF485" s="454"/>
      <c r="DG485" s="454"/>
      <c r="DH485" s="454"/>
      <c r="DI485" s="454"/>
      <c r="DJ485" s="454"/>
      <c r="DK485" s="454"/>
      <c r="DL485" s="454"/>
      <c r="DM485" s="454"/>
      <c r="DN485" s="454"/>
      <c r="DO485" s="454"/>
      <c r="DP485" s="454"/>
      <c r="DQ485" s="454"/>
      <c r="DR485" s="454"/>
      <c r="DS485" s="454"/>
      <c r="DT485" s="454"/>
      <c r="DU485" s="454"/>
      <c r="DV485" s="454"/>
      <c r="DW485" s="454"/>
      <c r="DX485" s="454"/>
      <c r="DY485" s="454"/>
      <c r="DZ485" s="454"/>
      <c r="EA485" s="454"/>
      <c r="EB485" s="454"/>
      <c r="EC485" s="454"/>
      <c r="ED485" s="454"/>
      <c r="EE485" s="454"/>
      <c r="EF485" s="454"/>
      <c r="EG485" s="454"/>
      <c r="EH485" s="454"/>
      <c r="EI485" s="454"/>
      <c r="EJ485" s="454"/>
      <c r="EK485" s="454"/>
      <c r="EL485" s="454"/>
      <c r="EM485" s="454"/>
      <c r="EN485" s="454"/>
      <c r="EO485" s="454"/>
      <c r="EP485" s="454"/>
      <c r="EQ485" s="454"/>
      <c r="ER485" s="454"/>
      <c r="ES485" s="454"/>
      <c r="ET485" s="454"/>
      <c r="EU485" s="454"/>
      <c r="EV485" s="454"/>
      <c r="EW485" s="454"/>
      <c r="EX485" s="454"/>
      <c r="EY485" s="454"/>
      <c r="EZ485" s="454"/>
      <c r="FA485" s="454"/>
      <c r="FB485" s="454"/>
      <c r="FC485" s="454"/>
      <c r="FD485" s="454"/>
      <c r="FE485" s="454"/>
      <c r="FF485" s="454"/>
      <c r="FG485" s="454"/>
      <c r="FH485" s="454"/>
      <c r="FI485" s="454"/>
      <c r="FJ485" s="454"/>
      <c r="FK485" s="454"/>
      <c r="FL485" s="454"/>
      <c r="FM485" s="454"/>
      <c r="FN485" s="454"/>
      <c r="FO485" s="454"/>
      <c r="FP485" s="454"/>
      <c r="FQ485" s="454"/>
      <c r="FR485" s="454"/>
      <c r="FS485" s="454"/>
      <c r="FT485" s="454"/>
      <c r="FU485" s="454"/>
      <c r="FV485" s="454"/>
      <c r="FW485" s="454"/>
      <c r="FX485" s="454"/>
      <c r="FY485" s="454"/>
      <c r="FZ485" s="454"/>
      <c r="GA485" s="454"/>
      <c r="GB485" s="454"/>
      <c r="GC485" s="454"/>
      <c r="GD485" s="454"/>
      <c r="GE485" s="454"/>
      <c r="GF485" s="454"/>
      <c r="GG485" s="454"/>
      <c r="GH485" s="454"/>
      <c r="GI485" s="454"/>
      <c r="GJ485" s="454"/>
      <c r="GK485" s="454"/>
      <c r="GL485" s="454"/>
      <c r="GM485" s="454"/>
      <c r="GN485" s="454"/>
      <c r="GO485" s="454"/>
      <c r="GP485" s="454"/>
      <c r="GQ485" s="454"/>
      <c r="GR485" s="454"/>
      <c r="GS485" s="454"/>
      <c r="GT485" s="454"/>
      <c r="GU485" s="454"/>
      <c r="GV485" s="454"/>
      <c r="GW485" s="454"/>
      <c r="GX485" s="454"/>
      <c r="GY485" s="454"/>
      <c r="GZ485" s="454"/>
      <c r="HA485" s="454"/>
      <c r="HB485" s="454"/>
      <c r="HC485" s="454"/>
      <c r="HD485" s="454"/>
      <c r="HE485" s="454"/>
      <c r="HF485" s="454"/>
      <c r="HG485" s="454"/>
      <c r="HH485" s="454"/>
      <c r="HI485" s="454"/>
      <c r="HJ485" s="454"/>
      <c r="HK485" s="454"/>
      <c r="HL485" s="454"/>
      <c r="HM485" s="454"/>
      <c r="HN485" s="454"/>
      <c r="HO485" s="454"/>
      <c r="HP485" s="454"/>
      <c r="HQ485" s="454"/>
      <c r="HR485" s="454"/>
      <c r="HS485" s="454"/>
      <c r="HT485" s="454"/>
      <c r="HU485" s="454"/>
      <c r="HV485" s="454"/>
      <c r="HW485" s="454"/>
      <c r="HX485" s="454"/>
      <c r="HY485" s="454"/>
      <c r="HZ485" s="454"/>
      <c r="IA485" s="454"/>
      <c r="IB485" s="454"/>
      <c r="IC485" s="454"/>
      <c r="ID485" s="454"/>
      <c r="IE485" s="454"/>
      <c r="IF485" s="454"/>
      <c r="IG485" s="454"/>
      <c r="IH485" s="454"/>
      <c r="II485" s="454"/>
      <c r="IJ485" s="454"/>
      <c r="IK485" s="454"/>
      <c r="IL485" s="454"/>
      <c r="IM485" s="454"/>
      <c r="IN485" s="454"/>
      <c r="IO485" s="454"/>
      <c r="IP485" s="454"/>
      <c r="IQ485" s="454"/>
      <c r="IR485" s="454"/>
      <c r="IS485" s="454"/>
      <c r="IT485" s="454"/>
      <c r="IU485" s="454"/>
      <c r="IV485" s="454"/>
      <c r="IW485" s="454"/>
    </row>
    <row r="486" customFormat="false" ht="12.75" hidden="false" customHeight="false" outlineLevel="1" collapsed="false">
      <c r="A486" s="462"/>
      <c r="B486" s="461"/>
      <c r="C486" s="461"/>
      <c r="D486" s="461"/>
      <c r="E486" s="461"/>
      <c r="F486" s="461"/>
      <c r="G486" s="461"/>
      <c r="H486" s="461"/>
      <c r="I486" s="461"/>
      <c r="J486" s="461"/>
      <c r="K486" s="461"/>
      <c r="L486" s="461"/>
      <c r="M486" s="461"/>
      <c r="N486" s="461"/>
      <c r="O486" s="461"/>
      <c r="P486" s="461"/>
      <c r="Q486" s="461"/>
      <c r="R486" s="461"/>
      <c r="S486" s="461"/>
      <c r="T486" s="461"/>
      <c r="U486" s="461"/>
      <c r="V486" s="454"/>
      <c r="W486" s="454"/>
      <c r="X486" s="454"/>
      <c r="Y486" s="454"/>
      <c r="Z486" s="454"/>
      <c r="AA486" s="454"/>
      <c r="AB486" s="454"/>
      <c r="AC486" s="454"/>
      <c r="AD486" s="454"/>
      <c r="AE486" s="454"/>
      <c r="AF486" s="454"/>
      <c r="AG486" s="454"/>
      <c r="AH486" s="454"/>
      <c r="AI486" s="454"/>
      <c r="AJ486" s="454"/>
      <c r="AK486" s="454"/>
      <c r="AL486" s="454"/>
      <c r="AM486" s="454"/>
      <c r="AN486" s="454"/>
      <c r="AO486" s="454"/>
      <c r="AP486" s="454"/>
      <c r="AQ486" s="454"/>
      <c r="AR486" s="454"/>
      <c r="AS486" s="454"/>
      <c r="AT486" s="454"/>
      <c r="AU486" s="454"/>
      <c r="AV486" s="454"/>
      <c r="AW486" s="454"/>
      <c r="AX486" s="454"/>
      <c r="AY486" s="454"/>
      <c r="AZ486" s="454"/>
      <c r="BA486" s="454"/>
      <c r="BB486" s="454"/>
      <c r="BC486" s="454"/>
      <c r="BD486" s="454"/>
      <c r="BE486" s="454"/>
      <c r="BF486" s="454"/>
      <c r="BG486" s="454"/>
      <c r="BH486" s="454"/>
      <c r="BI486" s="454"/>
      <c r="BJ486" s="454"/>
      <c r="BK486" s="454"/>
      <c r="BL486" s="454"/>
      <c r="BM486" s="454"/>
      <c r="BN486" s="454"/>
      <c r="BO486" s="454"/>
      <c r="BP486" s="454"/>
      <c r="BQ486" s="454"/>
      <c r="BR486" s="454"/>
      <c r="BS486" s="454"/>
      <c r="BT486" s="454"/>
      <c r="BU486" s="454"/>
      <c r="BV486" s="454"/>
      <c r="BW486" s="454"/>
      <c r="BX486" s="454"/>
      <c r="BY486" s="454"/>
      <c r="BZ486" s="454"/>
      <c r="CA486" s="454"/>
      <c r="CB486" s="454"/>
      <c r="CC486" s="454"/>
      <c r="CD486" s="454"/>
      <c r="CE486" s="454"/>
      <c r="CF486" s="454"/>
      <c r="CG486" s="454"/>
      <c r="CH486" s="454"/>
      <c r="CI486" s="454"/>
      <c r="CJ486" s="454"/>
      <c r="CK486" s="454"/>
      <c r="CL486" s="454"/>
      <c r="CM486" s="454"/>
      <c r="CN486" s="454"/>
      <c r="CO486" s="454"/>
      <c r="CP486" s="454"/>
      <c r="CQ486" s="454"/>
      <c r="CR486" s="454"/>
      <c r="CS486" s="454"/>
      <c r="CT486" s="454"/>
      <c r="CU486" s="454"/>
      <c r="CV486" s="454"/>
      <c r="CW486" s="454"/>
      <c r="CX486" s="454"/>
      <c r="CY486" s="454"/>
      <c r="CZ486" s="454"/>
      <c r="DA486" s="454"/>
      <c r="DB486" s="454"/>
      <c r="DC486" s="454"/>
      <c r="DD486" s="454"/>
      <c r="DE486" s="454"/>
      <c r="DF486" s="454"/>
      <c r="DG486" s="454"/>
      <c r="DH486" s="454"/>
      <c r="DI486" s="454"/>
      <c r="DJ486" s="454"/>
      <c r="DK486" s="454"/>
      <c r="DL486" s="454"/>
      <c r="DM486" s="454"/>
      <c r="DN486" s="454"/>
      <c r="DO486" s="454"/>
      <c r="DP486" s="454"/>
      <c r="DQ486" s="454"/>
      <c r="DR486" s="454"/>
      <c r="DS486" s="454"/>
      <c r="DT486" s="454"/>
      <c r="DU486" s="454"/>
      <c r="DV486" s="454"/>
      <c r="DW486" s="454"/>
      <c r="DX486" s="454"/>
      <c r="DY486" s="454"/>
      <c r="DZ486" s="454"/>
      <c r="EA486" s="454"/>
      <c r="EB486" s="454"/>
      <c r="EC486" s="454"/>
      <c r="ED486" s="454"/>
      <c r="EE486" s="454"/>
      <c r="EF486" s="454"/>
      <c r="EG486" s="454"/>
      <c r="EH486" s="454"/>
      <c r="EI486" s="454"/>
      <c r="EJ486" s="454"/>
      <c r="EK486" s="454"/>
      <c r="EL486" s="454"/>
      <c r="EM486" s="454"/>
      <c r="EN486" s="454"/>
      <c r="EO486" s="454"/>
      <c r="EP486" s="454"/>
      <c r="EQ486" s="454"/>
      <c r="ER486" s="454"/>
      <c r="ES486" s="454"/>
      <c r="ET486" s="454"/>
      <c r="EU486" s="454"/>
      <c r="EV486" s="454"/>
      <c r="EW486" s="454"/>
      <c r="EX486" s="454"/>
      <c r="EY486" s="454"/>
      <c r="EZ486" s="454"/>
      <c r="FA486" s="454"/>
      <c r="FB486" s="454"/>
      <c r="FC486" s="454"/>
      <c r="FD486" s="454"/>
      <c r="FE486" s="454"/>
      <c r="FF486" s="454"/>
      <c r="FG486" s="454"/>
      <c r="FH486" s="454"/>
      <c r="FI486" s="454"/>
      <c r="FJ486" s="454"/>
      <c r="FK486" s="454"/>
      <c r="FL486" s="454"/>
      <c r="FM486" s="454"/>
      <c r="FN486" s="454"/>
      <c r="FO486" s="454"/>
      <c r="FP486" s="454"/>
      <c r="FQ486" s="454"/>
      <c r="FR486" s="454"/>
      <c r="FS486" s="454"/>
      <c r="FT486" s="454"/>
      <c r="FU486" s="454"/>
      <c r="FV486" s="454"/>
      <c r="FW486" s="454"/>
      <c r="FX486" s="454"/>
      <c r="FY486" s="454"/>
      <c r="FZ486" s="454"/>
      <c r="GA486" s="454"/>
      <c r="GB486" s="454"/>
      <c r="GC486" s="454"/>
      <c r="GD486" s="454"/>
      <c r="GE486" s="454"/>
      <c r="GF486" s="454"/>
      <c r="GG486" s="454"/>
      <c r="GH486" s="454"/>
      <c r="GI486" s="454"/>
      <c r="GJ486" s="454"/>
      <c r="GK486" s="454"/>
      <c r="GL486" s="454"/>
      <c r="GM486" s="454"/>
      <c r="GN486" s="454"/>
      <c r="GO486" s="454"/>
      <c r="GP486" s="454"/>
      <c r="GQ486" s="454"/>
      <c r="GR486" s="454"/>
      <c r="GS486" s="454"/>
      <c r="GT486" s="454"/>
      <c r="GU486" s="454"/>
      <c r="GV486" s="454"/>
      <c r="GW486" s="454"/>
      <c r="GX486" s="454"/>
      <c r="GY486" s="454"/>
      <c r="GZ486" s="454"/>
      <c r="HA486" s="454"/>
      <c r="HB486" s="454"/>
      <c r="HC486" s="454"/>
      <c r="HD486" s="454"/>
      <c r="HE486" s="454"/>
      <c r="HF486" s="454"/>
      <c r="HG486" s="454"/>
      <c r="HH486" s="454"/>
      <c r="HI486" s="454"/>
      <c r="HJ486" s="454"/>
      <c r="HK486" s="454"/>
      <c r="HL486" s="454"/>
      <c r="HM486" s="454"/>
      <c r="HN486" s="454"/>
      <c r="HO486" s="454"/>
      <c r="HP486" s="454"/>
      <c r="HQ486" s="454"/>
      <c r="HR486" s="454"/>
      <c r="HS486" s="454"/>
      <c r="HT486" s="454"/>
      <c r="HU486" s="454"/>
      <c r="HV486" s="454"/>
      <c r="HW486" s="454"/>
      <c r="HX486" s="454"/>
      <c r="HY486" s="454"/>
      <c r="HZ486" s="454"/>
      <c r="IA486" s="454"/>
      <c r="IB486" s="454"/>
      <c r="IC486" s="454"/>
      <c r="ID486" s="454"/>
      <c r="IE486" s="454"/>
      <c r="IF486" s="454"/>
      <c r="IG486" s="454"/>
      <c r="IH486" s="454"/>
      <c r="II486" s="454"/>
      <c r="IJ486" s="454"/>
      <c r="IK486" s="454"/>
      <c r="IL486" s="454"/>
      <c r="IM486" s="454"/>
      <c r="IN486" s="454"/>
      <c r="IO486" s="454"/>
      <c r="IP486" s="454"/>
      <c r="IQ486" s="454"/>
      <c r="IR486" s="454"/>
      <c r="IS486" s="454"/>
      <c r="IT486" s="454"/>
      <c r="IU486" s="454"/>
      <c r="IV486" s="454"/>
      <c r="IW486" s="454"/>
    </row>
    <row r="487" customFormat="false" ht="12.75" hidden="false" customHeight="false" outlineLevel="1" collapsed="false">
      <c r="A487" s="421"/>
      <c r="B487" s="461"/>
      <c r="C487" s="461"/>
      <c r="D487" s="461"/>
      <c r="E487" s="461"/>
      <c r="F487" s="461"/>
      <c r="G487" s="461"/>
      <c r="H487" s="461"/>
      <c r="I487" s="461"/>
      <c r="J487" s="461"/>
      <c r="K487" s="461"/>
      <c r="L487" s="461"/>
      <c r="M487" s="461"/>
      <c r="N487" s="461"/>
      <c r="O487" s="461"/>
      <c r="P487" s="461"/>
      <c r="Q487" s="461"/>
      <c r="R487" s="461"/>
      <c r="S487" s="461"/>
      <c r="T487" s="461"/>
      <c r="U487" s="461"/>
      <c r="V487" s="454"/>
      <c r="W487" s="454"/>
      <c r="X487" s="454"/>
      <c r="Y487" s="454"/>
      <c r="Z487" s="454"/>
      <c r="AA487" s="454"/>
      <c r="AB487" s="454"/>
      <c r="AC487" s="454"/>
      <c r="AD487" s="454"/>
      <c r="AE487" s="454"/>
      <c r="AF487" s="454"/>
      <c r="AG487" s="454"/>
      <c r="AH487" s="454"/>
      <c r="AI487" s="454"/>
      <c r="AJ487" s="454"/>
      <c r="AK487" s="454"/>
      <c r="AL487" s="454"/>
      <c r="AM487" s="454"/>
      <c r="AN487" s="454"/>
      <c r="AO487" s="454"/>
      <c r="AP487" s="454"/>
      <c r="AQ487" s="454"/>
      <c r="AR487" s="454"/>
      <c r="AS487" s="454"/>
      <c r="AT487" s="454"/>
      <c r="AU487" s="454"/>
      <c r="AV487" s="454"/>
      <c r="AW487" s="454"/>
      <c r="AX487" s="454"/>
      <c r="AY487" s="454"/>
      <c r="AZ487" s="454"/>
      <c r="BA487" s="454"/>
      <c r="BB487" s="454"/>
      <c r="BC487" s="454"/>
      <c r="BD487" s="454"/>
      <c r="BE487" s="454"/>
      <c r="BF487" s="454"/>
      <c r="BG487" s="454"/>
      <c r="BH487" s="454"/>
      <c r="BI487" s="454"/>
      <c r="BJ487" s="454"/>
      <c r="BK487" s="454"/>
      <c r="BL487" s="454"/>
      <c r="BM487" s="454"/>
      <c r="BN487" s="454"/>
      <c r="BO487" s="454"/>
      <c r="BP487" s="454"/>
      <c r="BQ487" s="454"/>
      <c r="BR487" s="454"/>
      <c r="BS487" s="454"/>
      <c r="BT487" s="454"/>
      <c r="BU487" s="454"/>
      <c r="BV487" s="454"/>
      <c r="BW487" s="454"/>
      <c r="BX487" s="454"/>
      <c r="BY487" s="454"/>
      <c r="BZ487" s="454"/>
      <c r="CA487" s="454"/>
      <c r="CB487" s="454"/>
      <c r="CC487" s="454"/>
      <c r="CD487" s="454"/>
      <c r="CE487" s="454"/>
      <c r="CF487" s="454"/>
      <c r="CG487" s="454"/>
      <c r="CH487" s="454"/>
      <c r="CI487" s="454"/>
      <c r="CJ487" s="454"/>
      <c r="CK487" s="454"/>
      <c r="CL487" s="454"/>
      <c r="CM487" s="454"/>
      <c r="CN487" s="454"/>
      <c r="CO487" s="454"/>
      <c r="CP487" s="454"/>
      <c r="CQ487" s="454"/>
      <c r="CR487" s="454"/>
      <c r="CS487" s="454"/>
      <c r="CT487" s="454"/>
      <c r="CU487" s="454"/>
      <c r="CV487" s="454"/>
      <c r="CW487" s="454"/>
      <c r="CX487" s="454"/>
      <c r="CY487" s="454"/>
      <c r="CZ487" s="454"/>
      <c r="DA487" s="454"/>
      <c r="DB487" s="454"/>
      <c r="DC487" s="454"/>
      <c r="DD487" s="454"/>
      <c r="DE487" s="454"/>
      <c r="DF487" s="454"/>
      <c r="DG487" s="454"/>
      <c r="DH487" s="454"/>
      <c r="DI487" s="454"/>
      <c r="DJ487" s="454"/>
      <c r="DK487" s="454"/>
      <c r="DL487" s="454"/>
      <c r="DM487" s="454"/>
      <c r="DN487" s="454"/>
      <c r="DO487" s="454"/>
      <c r="DP487" s="454"/>
      <c r="DQ487" s="454"/>
      <c r="DR487" s="454"/>
      <c r="DS487" s="454"/>
      <c r="DT487" s="454"/>
      <c r="DU487" s="454"/>
      <c r="DV487" s="454"/>
      <c r="DW487" s="454"/>
      <c r="DX487" s="454"/>
      <c r="DY487" s="454"/>
      <c r="DZ487" s="454"/>
      <c r="EA487" s="454"/>
      <c r="EB487" s="454"/>
      <c r="EC487" s="454"/>
      <c r="ED487" s="454"/>
      <c r="EE487" s="454"/>
      <c r="EF487" s="454"/>
      <c r="EG487" s="454"/>
      <c r="EH487" s="454"/>
      <c r="EI487" s="454"/>
      <c r="EJ487" s="454"/>
      <c r="EK487" s="454"/>
      <c r="EL487" s="454"/>
      <c r="EM487" s="454"/>
      <c r="EN487" s="454"/>
      <c r="EO487" s="454"/>
      <c r="EP487" s="454"/>
      <c r="EQ487" s="454"/>
      <c r="ER487" s="454"/>
      <c r="ES487" s="454"/>
      <c r="ET487" s="454"/>
      <c r="EU487" s="454"/>
      <c r="EV487" s="454"/>
      <c r="EW487" s="454"/>
      <c r="EX487" s="454"/>
      <c r="EY487" s="454"/>
      <c r="EZ487" s="454"/>
      <c r="FA487" s="454"/>
      <c r="FB487" s="454"/>
      <c r="FC487" s="454"/>
      <c r="FD487" s="454"/>
      <c r="FE487" s="454"/>
      <c r="FF487" s="454"/>
      <c r="FG487" s="454"/>
      <c r="FH487" s="454"/>
      <c r="FI487" s="454"/>
      <c r="FJ487" s="454"/>
      <c r="FK487" s="454"/>
      <c r="FL487" s="454"/>
      <c r="FM487" s="454"/>
      <c r="FN487" s="454"/>
      <c r="FO487" s="454"/>
      <c r="FP487" s="454"/>
      <c r="FQ487" s="454"/>
      <c r="FR487" s="454"/>
      <c r="FS487" s="454"/>
      <c r="FT487" s="454"/>
      <c r="FU487" s="454"/>
      <c r="FV487" s="454"/>
      <c r="FW487" s="454"/>
      <c r="FX487" s="454"/>
      <c r="FY487" s="454"/>
      <c r="FZ487" s="454"/>
      <c r="GA487" s="454"/>
      <c r="GB487" s="454"/>
      <c r="GC487" s="454"/>
      <c r="GD487" s="454"/>
      <c r="GE487" s="454"/>
      <c r="GF487" s="454"/>
      <c r="GG487" s="454"/>
      <c r="GH487" s="454"/>
      <c r="GI487" s="454"/>
      <c r="GJ487" s="454"/>
      <c r="GK487" s="454"/>
      <c r="GL487" s="454"/>
      <c r="GM487" s="454"/>
      <c r="GN487" s="454"/>
      <c r="GO487" s="454"/>
      <c r="GP487" s="454"/>
      <c r="GQ487" s="454"/>
      <c r="GR487" s="454"/>
      <c r="GS487" s="454"/>
      <c r="GT487" s="454"/>
      <c r="GU487" s="454"/>
      <c r="GV487" s="454"/>
      <c r="GW487" s="454"/>
      <c r="GX487" s="454"/>
      <c r="GY487" s="454"/>
      <c r="GZ487" s="454"/>
      <c r="HA487" s="454"/>
      <c r="HB487" s="454"/>
      <c r="HC487" s="454"/>
      <c r="HD487" s="454"/>
      <c r="HE487" s="454"/>
      <c r="HF487" s="454"/>
      <c r="HG487" s="454"/>
      <c r="HH487" s="454"/>
      <c r="HI487" s="454"/>
      <c r="HJ487" s="454"/>
      <c r="HK487" s="454"/>
      <c r="HL487" s="454"/>
      <c r="HM487" s="454"/>
      <c r="HN487" s="454"/>
      <c r="HO487" s="454"/>
      <c r="HP487" s="454"/>
      <c r="HQ487" s="454"/>
      <c r="HR487" s="454"/>
      <c r="HS487" s="454"/>
      <c r="HT487" s="454"/>
      <c r="HU487" s="454"/>
      <c r="HV487" s="454"/>
      <c r="HW487" s="454"/>
      <c r="HX487" s="454"/>
      <c r="HY487" s="454"/>
      <c r="HZ487" s="454"/>
      <c r="IA487" s="454"/>
      <c r="IB487" s="454"/>
      <c r="IC487" s="454"/>
      <c r="ID487" s="454"/>
      <c r="IE487" s="454"/>
      <c r="IF487" s="454"/>
      <c r="IG487" s="454"/>
      <c r="IH487" s="454"/>
      <c r="II487" s="454"/>
      <c r="IJ487" s="454"/>
      <c r="IK487" s="454"/>
      <c r="IL487" s="454"/>
      <c r="IM487" s="454"/>
      <c r="IN487" s="454"/>
      <c r="IO487" s="454"/>
      <c r="IP487" s="454"/>
      <c r="IQ487" s="454"/>
      <c r="IR487" s="454"/>
      <c r="IS487" s="454"/>
      <c r="IT487" s="454"/>
      <c r="IU487" s="454"/>
      <c r="IV487" s="454"/>
      <c r="IW487" s="454"/>
    </row>
    <row r="488" customFormat="false" ht="12.75" hidden="false" customHeight="false" outlineLevel="1" collapsed="false">
      <c r="A488" s="462"/>
      <c r="B488" s="461"/>
      <c r="C488" s="461"/>
      <c r="D488" s="461"/>
      <c r="E488" s="461"/>
      <c r="F488" s="461"/>
      <c r="G488" s="461"/>
      <c r="H488" s="461"/>
      <c r="I488" s="461"/>
      <c r="J488" s="461"/>
      <c r="K488" s="461"/>
      <c r="L488" s="461"/>
      <c r="M488" s="461"/>
      <c r="N488" s="461"/>
      <c r="O488" s="461"/>
      <c r="P488" s="461"/>
      <c r="Q488" s="461"/>
      <c r="R488" s="461"/>
      <c r="S488" s="461"/>
      <c r="T488" s="461"/>
      <c r="U488" s="461"/>
      <c r="V488" s="454"/>
      <c r="W488" s="454"/>
      <c r="X488" s="454"/>
      <c r="Y488" s="454"/>
      <c r="Z488" s="454"/>
      <c r="AA488" s="454"/>
      <c r="AB488" s="454"/>
      <c r="AC488" s="454"/>
      <c r="AD488" s="454"/>
      <c r="AE488" s="454"/>
      <c r="AF488" s="454"/>
      <c r="AG488" s="454"/>
      <c r="AH488" s="454"/>
      <c r="AI488" s="454"/>
      <c r="AJ488" s="454"/>
      <c r="AK488" s="454"/>
      <c r="AL488" s="454"/>
      <c r="AM488" s="454"/>
      <c r="AN488" s="454"/>
      <c r="AO488" s="454"/>
      <c r="AP488" s="454"/>
      <c r="AQ488" s="454"/>
      <c r="AR488" s="454"/>
      <c r="AS488" s="454"/>
      <c r="AT488" s="454"/>
      <c r="AU488" s="454"/>
      <c r="AV488" s="454"/>
      <c r="AW488" s="454"/>
      <c r="AX488" s="454"/>
      <c r="AY488" s="454"/>
      <c r="AZ488" s="454"/>
      <c r="BA488" s="454"/>
      <c r="BB488" s="454"/>
      <c r="BC488" s="454"/>
      <c r="BD488" s="454"/>
      <c r="BE488" s="454"/>
      <c r="BF488" s="454"/>
      <c r="BG488" s="454"/>
      <c r="BH488" s="454"/>
      <c r="BI488" s="454"/>
      <c r="BJ488" s="454"/>
      <c r="BK488" s="454"/>
      <c r="BL488" s="454"/>
      <c r="BM488" s="454"/>
      <c r="BN488" s="454"/>
      <c r="BO488" s="454"/>
      <c r="BP488" s="454"/>
      <c r="BQ488" s="454"/>
      <c r="BR488" s="454"/>
      <c r="BS488" s="454"/>
      <c r="BT488" s="454"/>
      <c r="BU488" s="454"/>
      <c r="BV488" s="454"/>
      <c r="BW488" s="454"/>
      <c r="BX488" s="454"/>
      <c r="BY488" s="454"/>
      <c r="BZ488" s="454"/>
      <c r="CA488" s="454"/>
      <c r="CB488" s="454"/>
      <c r="CC488" s="454"/>
      <c r="CD488" s="454"/>
      <c r="CE488" s="454"/>
      <c r="CF488" s="454"/>
      <c r="CG488" s="454"/>
      <c r="CH488" s="454"/>
      <c r="CI488" s="454"/>
      <c r="CJ488" s="454"/>
      <c r="CK488" s="454"/>
      <c r="CL488" s="454"/>
      <c r="CM488" s="454"/>
      <c r="CN488" s="454"/>
      <c r="CO488" s="454"/>
      <c r="CP488" s="454"/>
      <c r="CQ488" s="454"/>
      <c r="CR488" s="454"/>
      <c r="CS488" s="454"/>
      <c r="CT488" s="454"/>
      <c r="CU488" s="454"/>
      <c r="CV488" s="454"/>
      <c r="CW488" s="454"/>
      <c r="CX488" s="454"/>
      <c r="CY488" s="454"/>
      <c r="CZ488" s="454"/>
      <c r="DA488" s="454"/>
      <c r="DB488" s="454"/>
      <c r="DC488" s="454"/>
      <c r="DD488" s="454"/>
      <c r="DE488" s="454"/>
      <c r="DF488" s="454"/>
      <c r="DG488" s="454"/>
      <c r="DH488" s="454"/>
      <c r="DI488" s="454"/>
      <c r="DJ488" s="454"/>
      <c r="DK488" s="454"/>
      <c r="DL488" s="454"/>
      <c r="DM488" s="454"/>
      <c r="DN488" s="454"/>
      <c r="DO488" s="454"/>
      <c r="DP488" s="454"/>
      <c r="DQ488" s="454"/>
      <c r="DR488" s="454"/>
      <c r="DS488" s="454"/>
      <c r="DT488" s="454"/>
      <c r="DU488" s="454"/>
      <c r="DV488" s="454"/>
      <c r="DW488" s="454"/>
      <c r="DX488" s="454"/>
      <c r="DY488" s="454"/>
      <c r="DZ488" s="454"/>
      <c r="EA488" s="454"/>
      <c r="EB488" s="454"/>
      <c r="EC488" s="454"/>
      <c r="ED488" s="454"/>
      <c r="EE488" s="454"/>
      <c r="EF488" s="454"/>
      <c r="EG488" s="454"/>
      <c r="EH488" s="454"/>
      <c r="EI488" s="454"/>
      <c r="EJ488" s="454"/>
      <c r="EK488" s="454"/>
      <c r="EL488" s="454"/>
      <c r="EM488" s="454"/>
      <c r="EN488" s="454"/>
      <c r="EO488" s="454"/>
      <c r="EP488" s="454"/>
      <c r="EQ488" s="454"/>
      <c r="ER488" s="454"/>
      <c r="ES488" s="454"/>
      <c r="ET488" s="454"/>
      <c r="EU488" s="454"/>
      <c r="EV488" s="454"/>
      <c r="EW488" s="454"/>
      <c r="EX488" s="454"/>
      <c r="EY488" s="454"/>
      <c r="EZ488" s="454"/>
      <c r="FA488" s="454"/>
      <c r="FB488" s="454"/>
      <c r="FC488" s="454"/>
      <c r="FD488" s="454"/>
      <c r="FE488" s="454"/>
      <c r="FF488" s="454"/>
      <c r="FG488" s="454"/>
      <c r="FH488" s="454"/>
      <c r="FI488" s="454"/>
      <c r="FJ488" s="454"/>
      <c r="FK488" s="454"/>
      <c r="FL488" s="454"/>
      <c r="FM488" s="454"/>
      <c r="FN488" s="454"/>
      <c r="FO488" s="454"/>
      <c r="FP488" s="454"/>
      <c r="FQ488" s="454"/>
      <c r="FR488" s="454"/>
      <c r="FS488" s="454"/>
      <c r="FT488" s="454"/>
      <c r="FU488" s="454"/>
      <c r="FV488" s="454"/>
      <c r="FW488" s="454"/>
      <c r="FX488" s="454"/>
      <c r="FY488" s="454"/>
      <c r="FZ488" s="454"/>
      <c r="GA488" s="454"/>
      <c r="GB488" s="454"/>
      <c r="GC488" s="454"/>
      <c r="GD488" s="454"/>
      <c r="GE488" s="454"/>
      <c r="GF488" s="454"/>
      <c r="GG488" s="454"/>
      <c r="GH488" s="454"/>
      <c r="GI488" s="454"/>
      <c r="GJ488" s="454"/>
      <c r="GK488" s="454"/>
      <c r="GL488" s="454"/>
      <c r="GM488" s="454"/>
      <c r="GN488" s="454"/>
      <c r="GO488" s="454"/>
      <c r="GP488" s="454"/>
      <c r="GQ488" s="454"/>
      <c r="GR488" s="454"/>
      <c r="GS488" s="454"/>
      <c r="GT488" s="454"/>
      <c r="GU488" s="454"/>
      <c r="GV488" s="454"/>
      <c r="GW488" s="454"/>
      <c r="GX488" s="454"/>
      <c r="GY488" s="454"/>
      <c r="GZ488" s="454"/>
      <c r="HA488" s="454"/>
      <c r="HB488" s="454"/>
      <c r="HC488" s="454"/>
      <c r="HD488" s="454"/>
      <c r="HE488" s="454"/>
      <c r="HF488" s="454"/>
      <c r="HG488" s="454"/>
      <c r="HH488" s="454"/>
      <c r="HI488" s="454"/>
      <c r="HJ488" s="454"/>
      <c r="HK488" s="454"/>
      <c r="HL488" s="454"/>
      <c r="HM488" s="454"/>
      <c r="HN488" s="454"/>
      <c r="HO488" s="454"/>
      <c r="HP488" s="454"/>
      <c r="HQ488" s="454"/>
      <c r="HR488" s="454"/>
      <c r="HS488" s="454"/>
      <c r="HT488" s="454"/>
      <c r="HU488" s="454"/>
      <c r="HV488" s="454"/>
      <c r="HW488" s="454"/>
      <c r="HX488" s="454"/>
      <c r="HY488" s="454"/>
      <c r="HZ488" s="454"/>
      <c r="IA488" s="454"/>
      <c r="IB488" s="454"/>
      <c r="IC488" s="454"/>
      <c r="ID488" s="454"/>
      <c r="IE488" s="454"/>
      <c r="IF488" s="454"/>
      <c r="IG488" s="454"/>
      <c r="IH488" s="454"/>
      <c r="II488" s="454"/>
      <c r="IJ488" s="454"/>
      <c r="IK488" s="454"/>
      <c r="IL488" s="454"/>
      <c r="IM488" s="454"/>
      <c r="IN488" s="454"/>
      <c r="IO488" s="454"/>
      <c r="IP488" s="454"/>
      <c r="IQ488" s="454"/>
      <c r="IR488" s="454"/>
      <c r="IS488" s="454"/>
      <c r="IT488" s="454"/>
      <c r="IU488" s="454"/>
      <c r="IV488" s="454"/>
      <c r="IW488" s="454"/>
    </row>
    <row r="489" customFormat="false" ht="12.75" hidden="false" customHeight="false" outlineLevel="1" collapsed="false">
      <c r="A489" s="462"/>
      <c r="B489" s="461"/>
      <c r="C489" s="461"/>
      <c r="D489" s="461"/>
      <c r="E489" s="461"/>
      <c r="F489" s="461"/>
      <c r="G489" s="461"/>
      <c r="H489" s="461"/>
      <c r="I489" s="461"/>
      <c r="J489" s="461"/>
      <c r="K489" s="461"/>
      <c r="L489" s="461"/>
      <c r="M489" s="461"/>
      <c r="N489" s="461"/>
      <c r="O489" s="461"/>
      <c r="P489" s="461"/>
      <c r="Q489" s="461"/>
      <c r="R489" s="461"/>
      <c r="S489" s="461"/>
      <c r="T489" s="461"/>
      <c r="U489" s="461"/>
      <c r="V489" s="454"/>
      <c r="W489" s="454"/>
      <c r="X489" s="454"/>
      <c r="Y489" s="454"/>
      <c r="Z489" s="454"/>
      <c r="AA489" s="454"/>
      <c r="AB489" s="454"/>
      <c r="AC489" s="454"/>
      <c r="AD489" s="454"/>
      <c r="AE489" s="454"/>
      <c r="AF489" s="454"/>
      <c r="AG489" s="454"/>
      <c r="AH489" s="454"/>
      <c r="AI489" s="454"/>
      <c r="AJ489" s="454"/>
      <c r="AK489" s="454"/>
      <c r="AL489" s="454"/>
      <c r="AM489" s="454"/>
      <c r="AN489" s="454"/>
      <c r="AO489" s="454"/>
      <c r="AP489" s="454"/>
      <c r="AQ489" s="454"/>
      <c r="AR489" s="454"/>
      <c r="AS489" s="454"/>
      <c r="AT489" s="454"/>
      <c r="AU489" s="454"/>
      <c r="AV489" s="454"/>
      <c r="AW489" s="454"/>
      <c r="AX489" s="454"/>
      <c r="AY489" s="454"/>
      <c r="AZ489" s="454"/>
      <c r="BA489" s="454"/>
      <c r="BB489" s="454"/>
      <c r="BC489" s="454"/>
      <c r="BD489" s="454"/>
      <c r="BE489" s="454"/>
      <c r="BF489" s="454"/>
      <c r="BG489" s="454"/>
      <c r="BH489" s="454"/>
      <c r="BI489" s="454"/>
      <c r="BJ489" s="454"/>
      <c r="BK489" s="454"/>
      <c r="BL489" s="454"/>
      <c r="BM489" s="454"/>
      <c r="BN489" s="454"/>
      <c r="BO489" s="454"/>
      <c r="BP489" s="454"/>
      <c r="BQ489" s="454"/>
      <c r="BR489" s="454"/>
      <c r="BS489" s="454"/>
      <c r="BT489" s="454"/>
      <c r="BU489" s="454"/>
      <c r="BV489" s="454"/>
      <c r="BW489" s="454"/>
      <c r="BX489" s="454"/>
      <c r="BY489" s="454"/>
      <c r="BZ489" s="454"/>
      <c r="CA489" s="454"/>
      <c r="CB489" s="454"/>
      <c r="CC489" s="454"/>
      <c r="CD489" s="454"/>
      <c r="CE489" s="454"/>
      <c r="CF489" s="454"/>
      <c r="CG489" s="454"/>
      <c r="CH489" s="454"/>
      <c r="CI489" s="454"/>
      <c r="CJ489" s="454"/>
      <c r="CK489" s="454"/>
      <c r="CL489" s="454"/>
      <c r="CM489" s="454"/>
      <c r="CN489" s="454"/>
      <c r="CO489" s="454"/>
      <c r="CP489" s="454"/>
      <c r="CQ489" s="454"/>
      <c r="CR489" s="454"/>
      <c r="CS489" s="454"/>
      <c r="CT489" s="454"/>
      <c r="CU489" s="454"/>
      <c r="CV489" s="454"/>
      <c r="CW489" s="454"/>
      <c r="CX489" s="454"/>
      <c r="CY489" s="454"/>
      <c r="CZ489" s="454"/>
      <c r="DA489" s="454"/>
      <c r="DB489" s="454"/>
      <c r="DC489" s="454"/>
      <c r="DD489" s="454"/>
      <c r="DE489" s="454"/>
      <c r="DF489" s="454"/>
      <c r="DG489" s="454"/>
      <c r="DH489" s="454"/>
      <c r="DI489" s="454"/>
      <c r="DJ489" s="454"/>
      <c r="DK489" s="454"/>
      <c r="DL489" s="454"/>
      <c r="DM489" s="454"/>
      <c r="DN489" s="454"/>
      <c r="DO489" s="454"/>
      <c r="DP489" s="454"/>
      <c r="DQ489" s="454"/>
      <c r="DR489" s="454"/>
      <c r="DS489" s="454"/>
      <c r="DT489" s="454"/>
      <c r="DU489" s="454"/>
      <c r="DV489" s="454"/>
      <c r="DW489" s="454"/>
      <c r="DX489" s="454"/>
      <c r="DY489" s="454"/>
      <c r="DZ489" s="454"/>
      <c r="EA489" s="454"/>
      <c r="EB489" s="454"/>
      <c r="EC489" s="454"/>
      <c r="ED489" s="454"/>
      <c r="EE489" s="454"/>
      <c r="EF489" s="454"/>
      <c r="EG489" s="454"/>
      <c r="EH489" s="454"/>
      <c r="EI489" s="454"/>
      <c r="EJ489" s="454"/>
      <c r="EK489" s="454"/>
      <c r="EL489" s="454"/>
      <c r="EM489" s="454"/>
      <c r="EN489" s="454"/>
      <c r="EO489" s="454"/>
      <c r="EP489" s="454"/>
      <c r="EQ489" s="454"/>
      <c r="ER489" s="454"/>
      <c r="ES489" s="454"/>
      <c r="ET489" s="454"/>
      <c r="EU489" s="454"/>
      <c r="EV489" s="454"/>
      <c r="EW489" s="454"/>
      <c r="EX489" s="454"/>
      <c r="EY489" s="454"/>
      <c r="EZ489" s="454"/>
      <c r="FA489" s="454"/>
      <c r="FB489" s="454"/>
      <c r="FC489" s="454"/>
      <c r="FD489" s="454"/>
      <c r="FE489" s="454"/>
      <c r="FF489" s="454"/>
      <c r="FG489" s="454"/>
      <c r="FH489" s="454"/>
      <c r="FI489" s="454"/>
      <c r="FJ489" s="454"/>
      <c r="FK489" s="454"/>
      <c r="FL489" s="454"/>
      <c r="FM489" s="454"/>
      <c r="FN489" s="454"/>
      <c r="FO489" s="454"/>
      <c r="FP489" s="454"/>
      <c r="FQ489" s="454"/>
      <c r="FR489" s="454"/>
      <c r="FS489" s="454"/>
      <c r="FT489" s="454"/>
      <c r="FU489" s="454"/>
      <c r="FV489" s="454"/>
      <c r="FW489" s="454"/>
      <c r="FX489" s="454"/>
      <c r="FY489" s="454"/>
      <c r="FZ489" s="454"/>
      <c r="GA489" s="454"/>
      <c r="GB489" s="454"/>
      <c r="GC489" s="454"/>
      <c r="GD489" s="454"/>
      <c r="GE489" s="454"/>
      <c r="GF489" s="454"/>
      <c r="GG489" s="454"/>
      <c r="GH489" s="454"/>
      <c r="GI489" s="454"/>
      <c r="GJ489" s="454"/>
      <c r="GK489" s="454"/>
      <c r="GL489" s="454"/>
      <c r="GM489" s="454"/>
      <c r="GN489" s="454"/>
      <c r="GO489" s="454"/>
      <c r="GP489" s="454"/>
      <c r="GQ489" s="454"/>
      <c r="GR489" s="454"/>
      <c r="GS489" s="454"/>
      <c r="GT489" s="454"/>
      <c r="GU489" s="454"/>
      <c r="GV489" s="454"/>
      <c r="GW489" s="454"/>
      <c r="GX489" s="454"/>
      <c r="GY489" s="454"/>
      <c r="GZ489" s="454"/>
      <c r="HA489" s="454"/>
      <c r="HB489" s="454"/>
      <c r="HC489" s="454"/>
      <c r="HD489" s="454"/>
      <c r="HE489" s="454"/>
      <c r="HF489" s="454"/>
      <c r="HG489" s="454"/>
      <c r="HH489" s="454"/>
      <c r="HI489" s="454"/>
      <c r="HJ489" s="454"/>
      <c r="HK489" s="454"/>
      <c r="HL489" s="454"/>
      <c r="HM489" s="454"/>
      <c r="HN489" s="454"/>
      <c r="HO489" s="454"/>
      <c r="HP489" s="454"/>
      <c r="HQ489" s="454"/>
      <c r="HR489" s="454"/>
      <c r="HS489" s="454"/>
      <c r="HT489" s="454"/>
      <c r="HU489" s="454"/>
      <c r="HV489" s="454"/>
      <c r="HW489" s="454"/>
      <c r="HX489" s="454"/>
      <c r="HY489" s="454"/>
      <c r="HZ489" s="454"/>
      <c r="IA489" s="454"/>
      <c r="IB489" s="454"/>
      <c r="IC489" s="454"/>
      <c r="ID489" s="454"/>
      <c r="IE489" s="454"/>
      <c r="IF489" s="454"/>
      <c r="IG489" s="454"/>
      <c r="IH489" s="454"/>
      <c r="II489" s="454"/>
      <c r="IJ489" s="454"/>
      <c r="IK489" s="454"/>
      <c r="IL489" s="454"/>
      <c r="IM489" s="454"/>
      <c r="IN489" s="454"/>
      <c r="IO489" s="454"/>
      <c r="IP489" s="454"/>
      <c r="IQ489" s="454"/>
      <c r="IR489" s="454"/>
      <c r="IS489" s="454"/>
      <c r="IT489" s="454"/>
      <c r="IU489" s="454"/>
      <c r="IV489" s="454"/>
      <c r="IW489" s="454"/>
    </row>
    <row r="490" customFormat="false" ht="12.75" hidden="false" customHeight="false" outlineLevel="1" collapsed="false">
      <c r="A490" s="462"/>
      <c r="B490" s="461"/>
      <c r="C490" s="461"/>
      <c r="D490" s="461"/>
      <c r="E490" s="461"/>
      <c r="F490" s="461"/>
      <c r="G490" s="461"/>
      <c r="H490" s="461"/>
      <c r="I490" s="461"/>
      <c r="J490" s="461"/>
      <c r="K490" s="461"/>
      <c r="L490" s="461"/>
      <c r="M490" s="461"/>
      <c r="N490" s="461"/>
      <c r="O490" s="461"/>
      <c r="P490" s="461"/>
      <c r="Q490" s="461"/>
      <c r="R490" s="461"/>
      <c r="S490" s="461"/>
      <c r="T490" s="461"/>
      <c r="U490" s="461"/>
      <c r="V490" s="454"/>
      <c r="W490" s="454"/>
      <c r="X490" s="454"/>
      <c r="Y490" s="454"/>
      <c r="Z490" s="454"/>
      <c r="AA490" s="454"/>
      <c r="AB490" s="454"/>
      <c r="AC490" s="454"/>
      <c r="AD490" s="454"/>
      <c r="AE490" s="454"/>
      <c r="AF490" s="454"/>
      <c r="AG490" s="454"/>
      <c r="AH490" s="454"/>
      <c r="AI490" s="454"/>
      <c r="AJ490" s="454"/>
      <c r="AK490" s="454"/>
      <c r="AL490" s="454"/>
      <c r="AM490" s="454"/>
      <c r="AN490" s="454"/>
      <c r="AO490" s="454"/>
      <c r="AP490" s="454"/>
      <c r="AQ490" s="454"/>
      <c r="AR490" s="454"/>
      <c r="AS490" s="454"/>
      <c r="AT490" s="454"/>
      <c r="AU490" s="454"/>
      <c r="AV490" s="454"/>
      <c r="AW490" s="454"/>
      <c r="AX490" s="454"/>
      <c r="AY490" s="454"/>
      <c r="AZ490" s="454"/>
      <c r="BA490" s="454"/>
      <c r="BB490" s="454"/>
      <c r="BC490" s="454"/>
      <c r="BD490" s="454"/>
      <c r="BE490" s="454"/>
      <c r="BF490" s="454"/>
      <c r="BG490" s="454"/>
      <c r="BH490" s="454"/>
      <c r="BI490" s="454"/>
      <c r="BJ490" s="454"/>
      <c r="BK490" s="454"/>
      <c r="BL490" s="454"/>
      <c r="BM490" s="454"/>
      <c r="BN490" s="454"/>
      <c r="BO490" s="454"/>
      <c r="BP490" s="454"/>
      <c r="BQ490" s="454"/>
      <c r="BR490" s="454"/>
      <c r="BS490" s="454"/>
      <c r="BT490" s="454"/>
      <c r="BU490" s="454"/>
      <c r="BV490" s="454"/>
      <c r="BW490" s="454"/>
      <c r="BX490" s="454"/>
      <c r="BY490" s="454"/>
      <c r="BZ490" s="454"/>
      <c r="CA490" s="454"/>
      <c r="CB490" s="454"/>
      <c r="CC490" s="454"/>
      <c r="CD490" s="454"/>
      <c r="CE490" s="454"/>
      <c r="CF490" s="454"/>
      <c r="CG490" s="454"/>
      <c r="CH490" s="454"/>
      <c r="CI490" s="454"/>
      <c r="CJ490" s="454"/>
      <c r="CK490" s="454"/>
      <c r="CL490" s="454"/>
      <c r="CM490" s="454"/>
      <c r="CN490" s="454"/>
      <c r="CO490" s="454"/>
      <c r="CP490" s="454"/>
      <c r="CQ490" s="454"/>
      <c r="CR490" s="454"/>
      <c r="CS490" s="454"/>
      <c r="CT490" s="454"/>
      <c r="CU490" s="454"/>
      <c r="CV490" s="454"/>
      <c r="CW490" s="454"/>
      <c r="CX490" s="454"/>
      <c r="CY490" s="454"/>
      <c r="CZ490" s="454"/>
      <c r="DA490" s="454"/>
      <c r="DB490" s="454"/>
      <c r="DC490" s="454"/>
      <c r="DD490" s="454"/>
      <c r="DE490" s="454"/>
      <c r="DF490" s="454"/>
      <c r="DG490" s="454"/>
      <c r="DH490" s="454"/>
      <c r="DI490" s="454"/>
      <c r="DJ490" s="454"/>
      <c r="DK490" s="454"/>
      <c r="DL490" s="454"/>
      <c r="DM490" s="454"/>
      <c r="DN490" s="454"/>
      <c r="DO490" s="454"/>
      <c r="DP490" s="454"/>
      <c r="DQ490" s="454"/>
      <c r="DR490" s="454"/>
      <c r="DS490" s="454"/>
      <c r="DT490" s="454"/>
      <c r="DU490" s="454"/>
      <c r="DV490" s="454"/>
      <c r="DW490" s="454"/>
      <c r="DX490" s="454"/>
      <c r="DY490" s="454"/>
      <c r="DZ490" s="454"/>
      <c r="EA490" s="454"/>
      <c r="EB490" s="454"/>
      <c r="EC490" s="454"/>
      <c r="ED490" s="454"/>
      <c r="EE490" s="454"/>
      <c r="EF490" s="454"/>
      <c r="EG490" s="454"/>
      <c r="EH490" s="454"/>
      <c r="EI490" s="454"/>
      <c r="EJ490" s="454"/>
      <c r="EK490" s="454"/>
      <c r="EL490" s="454"/>
      <c r="EM490" s="454"/>
      <c r="EN490" s="454"/>
      <c r="EO490" s="454"/>
      <c r="EP490" s="454"/>
      <c r="EQ490" s="454"/>
      <c r="ER490" s="454"/>
      <c r="ES490" s="454"/>
      <c r="ET490" s="454"/>
      <c r="EU490" s="454"/>
      <c r="EV490" s="454"/>
      <c r="EW490" s="454"/>
      <c r="EX490" s="454"/>
      <c r="EY490" s="454"/>
      <c r="EZ490" s="454"/>
      <c r="FA490" s="454"/>
      <c r="FB490" s="454"/>
      <c r="FC490" s="454"/>
      <c r="FD490" s="454"/>
      <c r="FE490" s="454"/>
      <c r="FF490" s="454"/>
      <c r="FG490" s="454"/>
      <c r="FH490" s="454"/>
      <c r="FI490" s="454"/>
      <c r="FJ490" s="454"/>
      <c r="FK490" s="454"/>
      <c r="FL490" s="454"/>
      <c r="FM490" s="454"/>
      <c r="FN490" s="454"/>
      <c r="FO490" s="454"/>
      <c r="FP490" s="454"/>
      <c r="FQ490" s="454"/>
      <c r="FR490" s="454"/>
      <c r="FS490" s="454"/>
      <c r="FT490" s="454"/>
      <c r="FU490" s="454"/>
      <c r="FV490" s="454"/>
      <c r="FW490" s="454"/>
      <c r="FX490" s="454"/>
      <c r="FY490" s="454"/>
      <c r="FZ490" s="454"/>
      <c r="GA490" s="454"/>
      <c r="GB490" s="454"/>
      <c r="GC490" s="454"/>
      <c r="GD490" s="454"/>
      <c r="GE490" s="454"/>
      <c r="GF490" s="454"/>
      <c r="GG490" s="454"/>
      <c r="GH490" s="454"/>
      <c r="GI490" s="454"/>
      <c r="GJ490" s="454"/>
      <c r="GK490" s="454"/>
      <c r="GL490" s="454"/>
      <c r="GM490" s="454"/>
      <c r="GN490" s="454"/>
      <c r="GO490" s="454"/>
      <c r="GP490" s="454"/>
      <c r="GQ490" s="454"/>
      <c r="GR490" s="454"/>
      <c r="GS490" s="454"/>
      <c r="GT490" s="454"/>
      <c r="GU490" s="454"/>
      <c r="GV490" s="454"/>
      <c r="GW490" s="454"/>
      <c r="GX490" s="454"/>
      <c r="GY490" s="454"/>
      <c r="GZ490" s="454"/>
      <c r="HA490" s="454"/>
      <c r="HB490" s="454"/>
      <c r="HC490" s="454"/>
      <c r="HD490" s="454"/>
      <c r="HE490" s="454"/>
      <c r="HF490" s="454"/>
      <c r="HG490" s="454"/>
      <c r="HH490" s="454"/>
      <c r="HI490" s="454"/>
      <c r="HJ490" s="454"/>
      <c r="HK490" s="454"/>
      <c r="HL490" s="454"/>
      <c r="HM490" s="454"/>
      <c r="HN490" s="454"/>
      <c r="HO490" s="454"/>
      <c r="HP490" s="454"/>
      <c r="HQ490" s="454"/>
      <c r="HR490" s="454"/>
      <c r="HS490" s="454"/>
      <c r="HT490" s="454"/>
      <c r="HU490" s="454"/>
      <c r="HV490" s="454"/>
      <c r="HW490" s="454"/>
      <c r="HX490" s="454"/>
      <c r="HY490" s="454"/>
      <c r="HZ490" s="454"/>
      <c r="IA490" s="454"/>
      <c r="IB490" s="454"/>
      <c r="IC490" s="454"/>
      <c r="ID490" s="454"/>
      <c r="IE490" s="454"/>
      <c r="IF490" s="454"/>
      <c r="IG490" s="454"/>
      <c r="IH490" s="454"/>
      <c r="II490" s="454"/>
      <c r="IJ490" s="454"/>
      <c r="IK490" s="454"/>
      <c r="IL490" s="454"/>
      <c r="IM490" s="454"/>
      <c r="IN490" s="454"/>
      <c r="IO490" s="454"/>
      <c r="IP490" s="454"/>
      <c r="IQ490" s="454"/>
      <c r="IR490" s="454"/>
      <c r="IS490" s="454"/>
      <c r="IT490" s="454"/>
      <c r="IU490" s="454"/>
      <c r="IV490" s="454"/>
      <c r="IW490" s="454"/>
    </row>
    <row r="491" customFormat="false" ht="12.75" hidden="false" customHeight="false" outlineLevel="1" collapsed="false">
      <c r="A491" s="462"/>
      <c r="B491" s="461"/>
      <c r="C491" s="461"/>
      <c r="D491" s="461"/>
      <c r="E491" s="461"/>
      <c r="F491" s="461"/>
      <c r="G491" s="461"/>
      <c r="H491" s="461"/>
      <c r="I491" s="461"/>
      <c r="J491" s="461"/>
      <c r="K491" s="461"/>
      <c r="L491" s="461"/>
      <c r="M491" s="461"/>
      <c r="N491" s="461"/>
      <c r="O491" s="461"/>
      <c r="P491" s="461"/>
      <c r="Q491" s="461"/>
      <c r="R491" s="461"/>
      <c r="S491" s="461"/>
      <c r="T491" s="461"/>
      <c r="U491" s="461"/>
      <c r="V491" s="454"/>
      <c r="W491" s="454"/>
      <c r="X491" s="454"/>
      <c r="Y491" s="454"/>
      <c r="Z491" s="454"/>
      <c r="AA491" s="454"/>
      <c r="AB491" s="454"/>
      <c r="AC491" s="454"/>
      <c r="AD491" s="454"/>
      <c r="AE491" s="454"/>
      <c r="AF491" s="454"/>
      <c r="AG491" s="454"/>
      <c r="AH491" s="454"/>
      <c r="AI491" s="454"/>
      <c r="AJ491" s="454"/>
      <c r="AK491" s="454"/>
      <c r="AL491" s="454"/>
      <c r="AM491" s="454"/>
      <c r="AN491" s="454"/>
      <c r="AO491" s="454"/>
      <c r="AP491" s="454"/>
      <c r="AQ491" s="454"/>
      <c r="AR491" s="454"/>
      <c r="AS491" s="454"/>
      <c r="AT491" s="454"/>
      <c r="AU491" s="454"/>
      <c r="AV491" s="454"/>
      <c r="AW491" s="454"/>
      <c r="AX491" s="454"/>
      <c r="AY491" s="454"/>
      <c r="AZ491" s="454"/>
      <c r="BA491" s="454"/>
      <c r="BB491" s="454"/>
      <c r="BC491" s="454"/>
      <c r="BD491" s="454"/>
      <c r="BE491" s="454"/>
      <c r="BF491" s="454"/>
      <c r="BG491" s="454"/>
      <c r="BH491" s="454"/>
      <c r="BI491" s="454"/>
      <c r="BJ491" s="454"/>
      <c r="BK491" s="454"/>
      <c r="BL491" s="454"/>
      <c r="BM491" s="454"/>
      <c r="BN491" s="454"/>
      <c r="BO491" s="454"/>
      <c r="BP491" s="454"/>
      <c r="BQ491" s="454"/>
      <c r="BR491" s="454"/>
      <c r="BS491" s="454"/>
      <c r="BT491" s="454"/>
      <c r="BU491" s="454"/>
      <c r="BV491" s="454"/>
      <c r="BW491" s="454"/>
      <c r="BX491" s="454"/>
      <c r="BY491" s="454"/>
      <c r="BZ491" s="454"/>
      <c r="CA491" s="454"/>
      <c r="CB491" s="454"/>
      <c r="CC491" s="454"/>
      <c r="CD491" s="454"/>
      <c r="CE491" s="454"/>
      <c r="CF491" s="454"/>
      <c r="CG491" s="454"/>
      <c r="CH491" s="454"/>
      <c r="CI491" s="454"/>
      <c r="CJ491" s="454"/>
      <c r="CK491" s="454"/>
      <c r="CL491" s="454"/>
      <c r="CM491" s="454"/>
      <c r="CN491" s="454"/>
      <c r="CO491" s="454"/>
      <c r="CP491" s="454"/>
      <c r="CQ491" s="454"/>
      <c r="CR491" s="454"/>
      <c r="CS491" s="454"/>
      <c r="CT491" s="454"/>
      <c r="CU491" s="454"/>
      <c r="CV491" s="454"/>
      <c r="CW491" s="454"/>
      <c r="CX491" s="454"/>
      <c r="CY491" s="454"/>
      <c r="CZ491" s="454"/>
      <c r="DA491" s="454"/>
      <c r="DB491" s="454"/>
      <c r="DC491" s="454"/>
      <c r="DD491" s="454"/>
      <c r="DE491" s="454"/>
      <c r="DF491" s="454"/>
      <c r="DG491" s="454"/>
      <c r="DH491" s="454"/>
      <c r="DI491" s="454"/>
      <c r="DJ491" s="454"/>
      <c r="DK491" s="454"/>
      <c r="DL491" s="454"/>
      <c r="DM491" s="454"/>
      <c r="DN491" s="454"/>
      <c r="DO491" s="454"/>
      <c r="DP491" s="454"/>
      <c r="DQ491" s="454"/>
      <c r="DR491" s="454"/>
      <c r="DS491" s="454"/>
      <c r="DT491" s="454"/>
      <c r="DU491" s="454"/>
      <c r="DV491" s="454"/>
      <c r="DW491" s="454"/>
      <c r="DX491" s="454"/>
      <c r="DY491" s="454"/>
      <c r="DZ491" s="454"/>
      <c r="EA491" s="454"/>
      <c r="EB491" s="454"/>
      <c r="EC491" s="454"/>
      <c r="ED491" s="454"/>
      <c r="EE491" s="454"/>
      <c r="EF491" s="454"/>
      <c r="EG491" s="454"/>
      <c r="EH491" s="454"/>
      <c r="EI491" s="454"/>
      <c r="EJ491" s="454"/>
      <c r="EK491" s="454"/>
      <c r="EL491" s="454"/>
      <c r="EM491" s="454"/>
      <c r="EN491" s="454"/>
      <c r="EO491" s="454"/>
      <c r="EP491" s="454"/>
      <c r="EQ491" s="454"/>
      <c r="ER491" s="454"/>
      <c r="ES491" s="454"/>
      <c r="ET491" s="454"/>
      <c r="EU491" s="454"/>
      <c r="EV491" s="454"/>
      <c r="EW491" s="454"/>
      <c r="EX491" s="454"/>
      <c r="EY491" s="454"/>
      <c r="EZ491" s="454"/>
      <c r="FA491" s="454"/>
      <c r="FB491" s="454"/>
      <c r="FC491" s="454"/>
      <c r="FD491" s="454"/>
      <c r="FE491" s="454"/>
      <c r="FF491" s="454"/>
      <c r="FG491" s="454"/>
      <c r="FH491" s="454"/>
      <c r="FI491" s="454"/>
      <c r="FJ491" s="454"/>
      <c r="FK491" s="454"/>
      <c r="FL491" s="454"/>
      <c r="FM491" s="454"/>
      <c r="FN491" s="454"/>
      <c r="FO491" s="454"/>
      <c r="FP491" s="454"/>
      <c r="FQ491" s="454"/>
      <c r="FR491" s="454"/>
      <c r="FS491" s="454"/>
      <c r="FT491" s="454"/>
      <c r="FU491" s="454"/>
      <c r="FV491" s="454"/>
      <c r="FW491" s="454"/>
      <c r="FX491" s="454"/>
      <c r="FY491" s="454"/>
      <c r="FZ491" s="454"/>
      <c r="GA491" s="454"/>
      <c r="GB491" s="454"/>
      <c r="GC491" s="454"/>
      <c r="GD491" s="454"/>
      <c r="GE491" s="454"/>
      <c r="GF491" s="454"/>
      <c r="GG491" s="454"/>
      <c r="GH491" s="454"/>
      <c r="GI491" s="454"/>
      <c r="GJ491" s="454"/>
      <c r="GK491" s="454"/>
      <c r="GL491" s="454"/>
      <c r="GM491" s="454"/>
      <c r="GN491" s="454"/>
      <c r="GO491" s="454"/>
      <c r="GP491" s="454"/>
      <c r="GQ491" s="454"/>
      <c r="GR491" s="454"/>
      <c r="GS491" s="454"/>
      <c r="GT491" s="454"/>
      <c r="GU491" s="454"/>
      <c r="GV491" s="454"/>
      <c r="GW491" s="454"/>
      <c r="GX491" s="454"/>
      <c r="GY491" s="454"/>
      <c r="GZ491" s="454"/>
      <c r="HA491" s="454"/>
      <c r="HB491" s="454"/>
      <c r="HC491" s="454"/>
      <c r="HD491" s="454"/>
      <c r="HE491" s="454"/>
      <c r="HF491" s="454"/>
      <c r="HG491" s="454"/>
      <c r="HH491" s="454"/>
      <c r="HI491" s="454"/>
      <c r="HJ491" s="454"/>
      <c r="HK491" s="454"/>
      <c r="HL491" s="454"/>
      <c r="HM491" s="454"/>
      <c r="HN491" s="454"/>
      <c r="HO491" s="454"/>
      <c r="HP491" s="454"/>
      <c r="HQ491" s="454"/>
      <c r="HR491" s="454"/>
      <c r="HS491" s="454"/>
      <c r="HT491" s="454"/>
      <c r="HU491" s="454"/>
      <c r="HV491" s="454"/>
      <c r="HW491" s="454"/>
      <c r="HX491" s="454"/>
      <c r="HY491" s="454"/>
      <c r="HZ491" s="454"/>
      <c r="IA491" s="454"/>
      <c r="IB491" s="454"/>
      <c r="IC491" s="454"/>
      <c r="ID491" s="454"/>
      <c r="IE491" s="454"/>
      <c r="IF491" s="454"/>
      <c r="IG491" s="454"/>
      <c r="IH491" s="454"/>
      <c r="II491" s="454"/>
      <c r="IJ491" s="454"/>
      <c r="IK491" s="454"/>
      <c r="IL491" s="454"/>
      <c r="IM491" s="454"/>
      <c r="IN491" s="454"/>
      <c r="IO491" s="454"/>
      <c r="IP491" s="454"/>
      <c r="IQ491" s="454"/>
      <c r="IR491" s="454"/>
      <c r="IS491" s="454"/>
      <c r="IT491" s="454"/>
      <c r="IU491" s="454"/>
      <c r="IV491" s="454"/>
      <c r="IW491" s="454"/>
    </row>
    <row r="492" customFormat="false" ht="12.75" hidden="false" customHeight="false" outlineLevel="1" collapsed="false">
      <c r="A492" s="462"/>
      <c r="B492" s="461"/>
      <c r="C492" s="461"/>
      <c r="D492" s="461"/>
      <c r="E492" s="461"/>
      <c r="F492" s="461"/>
      <c r="G492" s="461"/>
      <c r="H492" s="461"/>
      <c r="I492" s="461"/>
      <c r="J492" s="461"/>
      <c r="K492" s="461"/>
      <c r="L492" s="461"/>
      <c r="M492" s="461"/>
      <c r="N492" s="461"/>
      <c r="O492" s="461"/>
      <c r="P492" s="461"/>
      <c r="Q492" s="461"/>
      <c r="R492" s="461"/>
      <c r="S492" s="461"/>
      <c r="T492" s="461"/>
      <c r="U492" s="461"/>
      <c r="V492" s="454"/>
      <c r="W492" s="454"/>
      <c r="X492" s="454"/>
      <c r="Y492" s="454"/>
      <c r="Z492" s="454"/>
      <c r="AA492" s="454"/>
      <c r="AB492" s="454"/>
      <c r="AC492" s="454"/>
      <c r="AD492" s="454"/>
      <c r="AE492" s="454"/>
      <c r="AF492" s="454"/>
      <c r="AG492" s="454"/>
      <c r="AH492" s="454"/>
      <c r="AI492" s="454"/>
      <c r="AJ492" s="454"/>
      <c r="AK492" s="454"/>
      <c r="AL492" s="454"/>
      <c r="AM492" s="454"/>
      <c r="AN492" s="454"/>
      <c r="AO492" s="454"/>
      <c r="AP492" s="454"/>
      <c r="AQ492" s="454"/>
      <c r="AR492" s="454"/>
      <c r="AS492" s="454"/>
      <c r="AT492" s="454"/>
      <c r="AU492" s="454"/>
      <c r="AV492" s="454"/>
      <c r="AW492" s="454"/>
      <c r="AX492" s="454"/>
      <c r="AY492" s="454"/>
      <c r="AZ492" s="454"/>
      <c r="BA492" s="454"/>
      <c r="BB492" s="454"/>
      <c r="BC492" s="454"/>
      <c r="BD492" s="454"/>
      <c r="BE492" s="454"/>
      <c r="BF492" s="454"/>
      <c r="BG492" s="454"/>
      <c r="BH492" s="454"/>
      <c r="BI492" s="454"/>
      <c r="BJ492" s="454"/>
      <c r="BK492" s="454"/>
      <c r="BL492" s="454"/>
      <c r="BM492" s="454"/>
      <c r="BN492" s="454"/>
      <c r="BO492" s="454"/>
      <c r="BP492" s="454"/>
      <c r="BQ492" s="454"/>
      <c r="BR492" s="454"/>
      <c r="BS492" s="454"/>
      <c r="BT492" s="454"/>
      <c r="BU492" s="454"/>
      <c r="BV492" s="454"/>
      <c r="BW492" s="454"/>
      <c r="BX492" s="454"/>
      <c r="BY492" s="454"/>
      <c r="BZ492" s="454"/>
      <c r="CA492" s="454"/>
      <c r="CB492" s="454"/>
      <c r="CC492" s="454"/>
      <c r="CD492" s="454"/>
      <c r="CE492" s="454"/>
      <c r="CF492" s="454"/>
      <c r="CG492" s="454"/>
      <c r="CH492" s="454"/>
      <c r="CI492" s="454"/>
      <c r="CJ492" s="454"/>
      <c r="CK492" s="454"/>
      <c r="CL492" s="454"/>
      <c r="CM492" s="454"/>
      <c r="CN492" s="454"/>
      <c r="CO492" s="454"/>
      <c r="CP492" s="454"/>
      <c r="CQ492" s="454"/>
      <c r="CR492" s="454"/>
      <c r="CS492" s="454"/>
      <c r="CT492" s="454"/>
      <c r="CU492" s="454"/>
      <c r="CV492" s="454"/>
      <c r="CW492" s="454"/>
      <c r="CX492" s="454"/>
      <c r="CY492" s="454"/>
      <c r="CZ492" s="454"/>
      <c r="DA492" s="454"/>
      <c r="DB492" s="454"/>
      <c r="DC492" s="454"/>
      <c r="DD492" s="454"/>
      <c r="DE492" s="454"/>
      <c r="DF492" s="454"/>
      <c r="DG492" s="454"/>
      <c r="DH492" s="454"/>
      <c r="DI492" s="454"/>
      <c r="DJ492" s="454"/>
      <c r="DK492" s="454"/>
      <c r="DL492" s="454"/>
      <c r="DM492" s="454"/>
      <c r="DN492" s="454"/>
      <c r="DO492" s="454"/>
      <c r="DP492" s="454"/>
      <c r="DQ492" s="454"/>
      <c r="DR492" s="454"/>
      <c r="DS492" s="454"/>
      <c r="DT492" s="454"/>
      <c r="DU492" s="454"/>
      <c r="DV492" s="454"/>
      <c r="DW492" s="454"/>
      <c r="DX492" s="454"/>
      <c r="DY492" s="454"/>
      <c r="DZ492" s="454"/>
      <c r="EA492" s="454"/>
      <c r="EB492" s="454"/>
      <c r="EC492" s="454"/>
      <c r="ED492" s="454"/>
      <c r="EE492" s="454"/>
      <c r="EF492" s="454"/>
      <c r="EG492" s="454"/>
      <c r="EH492" s="454"/>
      <c r="EI492" s="454"/>
      <c r="EJ492" s="454"/>
      <c r="EK492" s="454"/>
      <c r="EL492" s="454"/>
      <c r="EM492" s="454"/>
      <c r="EN492" s="454"/>
      <c r="EO492" s="454"/>
      <c r="EP492" s="454"/>
      <c r="EQ492" s="454"/>
      <c r="ER492" s="454"/>
      <c r="ES492" s="454"/>
      <c r="ET492" s="454"/>
      <c r="EU492" s="454"/>
      <c r="EV492" s="454"/>
      <c r="EW492" s="454"/>
      <c r="EX492" s="454"/>
      <c r="EY492" s="454"/>
      <c r="EZ492" s="454"/>
      <c r="FA492" s="454"/>
      <c r="FB492" s="454"/>
      <c r="FC492" s="454"/>
      <c r="FD492" s="454"/>
      <c r="FE492" s="454"/>
      <c r="FF492" s="454"/>
      <c r="FG492" s="454"/>
      <c r="FH492" s="454"/>
      <c r="FI492" s="454"/>
      <c r="FJ492" s="454"/>
      <c r="FK492" s="454"/>
      <c r="FL492" s="454"/>
      <c r="FM492" s="454"/>
      <c r="FN492" s="454"/>
      <c r="FO492" s="454"/>
      <c r="FP492" s="454"/>
      <c r="FQ492" s="454"/>
      <c r="FR492" s="454"/>
      <c r="FS492" s="454"/>
      <c r="FT492" s="454"/>
      <c r="FU492" s="454"/>
      <c r="FV492" s="454"/>
      <c r="FW492" s="454"/>
      <c r="FX492" s="454"/>
      <c r="FY492" s="454"/>
      <c r="FZ492" s="454"/>
      <c r="GA492" s="454"/>
      <c r="GB492" s="454"/>
      <c r="GC492" s="454"/>
      <c r="GD492" s="454"/>
      <c r="GE492" s="454"/>
      <c r="GF492" s="454"/>
      <c r="GG492" s="454"/>
      <c r="GH492" s="454"/>
      <c r="GI492" s="454"/>
      <c r="GJ492" s="454"/>
      <c r="GK492" s="454"/>
      <c r="GL492" s="454"/>
      <c r="GM492" s="454"/>
      <c r="GN492" s="454"/>
      <c r="GO492" s="454"/>
      <c r="GP492" s="454"/>
      <c r="GQ492" s="454"/>
      <c r="GR492" s="454"/>
      <c r="GS492" s="454"/>
      <c r="GT492" s="454"/>
      <c r="GU492" s="454"/>
      <c r="GV492" s="454"/>
      <c r="GW492" s="454"/>
      <c r="GX492" s="454"/>
      <c r="GY492" s="454"/>
      <c r="GZ492" s="454"/>
      <c r="HA492" s="454"/>
      <c r="HB492" s="454"/>
      <c r="HC492" s="454"/>
      <c r="HD492" s="454"/>
      <c r="HE492" s="454"/>
      <c r="HF492" s="454"/>
      <c r="HG492" s="454"/>
      <c r="HH492" s="454"/>
      <c r="HI492" s="454"/>
      <c r="HJ492" s="454"/>
      <c r="HK492" s="454"/>
      <c r="HL492" s="454"/>
      <c r="HM492" s="454"/>
      <c r="HN492" s="454"/>
      <c r="HO492" s="454"/>
      <c r="HP492" s="454"/>
      <c r="HQ492" s="454"/>
      <c r="HR492" s="454"/>
      <c r="HS492" s="454"/>
      <c r="HT492" s="454"/>
      <c r="HU492" s="454"/>
      <c r="HV492" s="454"/>
      <c r="HW492" s="454"/>
      <c r="HX492" s="454"/>
      <c r="HY492" s="454"/>
      <c r="HZ492" s="454"/>
      <c r="IA492" s="454"/>
      <c r="IB492" s="454"/>
      <c r="IC492" s="454"/>
      <c r="ID492" s="454"/>
      <c r="IE492" s="454"/>
      <c r="IF492" s="454"/>
      <c r="IG492" s="454"/>
      <c r="IH492" s="454"/>
      <c r="II492" s="454"/>
      <c r="IJ492" s="454"/>
      <c r="IK492" s="454"/>
      <c r="IL492" s="454"/>
      <c r="IM492" s="454"/>
      <c r="IN492" s="454"/>
      <c r="IO492" s="454"/>
      <c r="IP492" s="454"/>
      <c r="IQ492" s="454"/>
      <c r="IR492" s="454"/>
      <c r="IS492" s="454"/>
      <c r="IT492" s="454"/>
      <c r="IU492" s="454"/>
      <c r="IV492" s="454"/>
      <c r="IW492" s="454"/>
    </row>
    <row r="493" customFormat="false" ht="12.75" hidden="false" customHeight="false" outlineLevel="1" collapsed="false">
      <c r="A493" s="419"/>
      <c r="B493" s="461"/>
      <c r="C493" s="461"/>
      <c r="D493" s="461"/>
      <c r="E493" s="461"/>
      <c r="F493" s="461"/>
      <c r="G493" s="461"/>
      <c r="H493" s="461"/>
      <c r="I493" s="461"/>
      <c r="J493" s="461"/>
      <c r="K493" s="461"/>
      <c r="L493" s="461"/>
      <c r="M493" s="461"/>
      <c r="N493" s="461"/>
      <c r="O493" s="461"/>
      <c r="P493" s="461"/>
      <c r="Q493" s="461"/>
      <c r="R493" s="461"/>
      <c r="S493" s="461"/>
      <c r="T493" s="461"/>
      <c r="U493" s="461"/>
      <c r="V493" s="454"/>
      <c r="W493" s="454"/>
      <c r="X493" s="454"/>
      <c r="Y493" s="454"/>
      <c r="Z493" s="454"/>
      <c r="AA493" s="454"/>
      <c r="AB493" s="454"/>
      <c r="AC493" s="454"/>
      <c r="AD493" s="454"/>
      <c r="AE493" s="454"/>
      <c r="AF493" s="454"/>
      <c r="AG493" s="454"/>
      <c r="AH493" s="454"/>
      <c r="AI493" s="454"/>
      <c r="AJ493" s="454"/>
      <c r="AK493" s="454"/>
      <c r="AL493" s="454"/>
      <c r="AM493" s="454"/>
      <c r="AN493" s="454"/>
      <c r="AO493" s="454"/>
      <c r="AP493" s="454"/>
      <c r="AQ493" s="454"/>
      <c r="AR493" s="454"/>
      <c r="AS493" s="454"/>
      <c r="AT493" s="454"/>
      <c r="AU493" s="454"/>
      <c r="AV493" s="454"/>
      <c r="AW493" s="454"/>
      <c r="AX493" s="454"/>
      <c r="AY493" s="454"/>
      <c r="AZ493" s="454"/>
      <c r="BA493" s="454"/>
      <c r="BB493" s="454"/>
      <c r="BC493" s="454"/>
      <c r="BD493" s="454"/>
      <c r="BE493" s="454"/>
      <c r="BF493" s="454"/>
      <c r="BG493" s="454"/>
      <c r="BH493" s="454"/>
      <c r="BI493" s="454"/>
      <c r="BJ493" s="454"/>
      <c r="BK493" s="454"/>
      <c r="BL493" s="454"/>
      <c r="BM493" s="454"/>
      <c r="BN493" s="454"/>
      <c r="BO493" s="454"/>
      <c r="BP493" s="454"/>
      <c r="BQ493" s="454"/>
      <c r="BR493" s="454"/>
      <c r="BS493" s="454"/>
      <c r="BT493" s="454"/>
      <c r="BU493" s="454"/>
      <c r="BV493" s="454"/>
      <c r="BW493" s="454"/>
      <c r="BX493" s="454"/>
      <c r="BY493" s="454"/>
      <c r="BZ493" s="454"/>
      <c r="CA493" s="454"/>
      <c r="CB493" s="454"/>
      <c r="CC493" s="454"/>
      <c r="CD493" s="454"/>
      <c r="CE493" s="454"/>
      <c r="CF493" s="454"/>
      <c r="CG493" s="454"/>
      <c r="CH493" s="454"/>
      <c r="CI493" s="454"/>
      <c r="CJ493" s="454"/>
      <c r="CK493" s="454"/>
      <c r="CL493" s="454"/>
      <c r="CM493" s="454"/>
      <c r="CN493" s="454"/>
      <c r="CO493" s="454"/>
      <c r="CP493" s="454"/>
      <c r="CQ493" s="454"/>
      <c r="CR493" s="454"/>
      <c r="CS493" s="454"/>
      <c r="CT493" s="454"/>
      <c r="CU493" s="454"/>
      <c r="CV493" s="454"/>
      <c r="CW493" s="454"/>
      <c r="CX493" s="454"/>
      <c r="CY493" s="454"/>
      <c r="CZ493" s="454"/>
      <c r="DA493" s="454"/>
      <c r="DB493" s="454"/>
      <c r="DC493" s="454"/>
      <c r="DD493" s="454"/>
      <c r="DE493" s="454"/>
      <c r="DF493" s="454"/>
      <c r="DG493" s="454"/>
      <c r="DH493" s="454"/>
      <c r="DI493" s="454"/>
      <c r="DJ493" s="454"/>
      <c r="DK493" s="454"/>
      <c r="DL493" s="454"/>
      <c r="DM493" s="454"/>
      <c r="DN493" s="454"/>
      <c r="DO493" s="454"/>
      <c r="DP493" s="454"/>
      <c r="DQ493" s="454"/>
      <c r="DR493" s="454"/>
      <c r="DS493" s="454"/>
      <c r="DT493" s="454"/>
      <c r="DU493" s="454"/>
      <c r="DV493" s="454"/>
      <c r="DW493" s="454"/>
      <c r="DX493" s="454"/>
      <c r="DY493" s="454"/>
      <c r="DZ493" s="454"/>
      <c r="EA493" s="454"/>
      <c r="EB493" s="454"/>
      <c r="EC493" s="454"/>
      <c r="ED493" s="454"/>
      <c r="EE493" s="454"/>
      <c r="EF493" s="454"/>
      <c r="EG493" s="454"/>
      <c r="EH493" s="454"/>
      <c r="EI493" s="454"/>
      <c r="EJ493" s="454"/>
      <c r="EK493" s="454"/>
      <c r="EL493" s="454"/>
      <c r="EM493" s="454"/>
      <c r="EN493" s="454"/>
      <c r="EO493" s="454"/>
      <c r="EP493" s="454"/>
      <c r="EQ493" s="454"/>
      <c r="ER493" s="454"/>
      <c r="ES493" s="454"/>
      <c r="ET493" s="454"/>
      <c r="EU493" s="454"/>
      <c r="EV493" s="454"/>
      <c r="EW493" s="454"/>
      <c r="EX493" s="454"/>
      <c r="EY493" s="454"/>
      <c r="EZ493" s="454"/>
      <c r="FA493" s="454"/>
      <c r="FB493" s="454"/>
      <c r="FC493" s="454"/>
      <c r="FD493" s="454"/>
      <c r="FE493" s="454"/>
      <c r="FF493" s="454"/>
      <c r="FG493" s="454"/>
      <c r="FH493" s="454"/>
      <c r="FI493" s="454"/>
      <c r="FJ493" s="454"/>
      <c r="FK493" s="454"/>
      <c r="FL493" s="454"/>
      <c r="FM493" s="454"/>
      <c r="FN493" s="454"/>
      <c r="FO493" s="454"/>
      <c r="FP493" s="454"/>
      <c r="FQ493" s="454"/>
      <c r="FR493" s="454"/>
      <c r="FS493" s="454"/>
      <c r="FT493" s="454"/>
      <c r="FU493" s="454"/>
      <c r="FV493" s="454"/>
      <c r="FW493" s="454"/>
      <c r="FX493" s="454"/>
      <c r="FY493" s="454"/>
      <c r="FZ493" s="454"/>
      <c r="GA493" s="454"/>
      <c r="GB493" s="454"/>
      <c r="GC493" s="454"/>
      <c r="GD493" s="454"/>
      <c r="GE493" s="454"/>
      <c r="GF493" s="454"/>
      <c r="GG493" s="454"/>
      <c r="GH493" s="454"/>
      <c r="GI493" s="454"/>
      <c r="GJ493" s="454"/>
      <c r="GK493" s="454"/>
      <c r="GL493" s="454"/>
      <c r="GM493" s="454"/>
      <c r="GN493" s="454"/>
      <c r="GO493" s="454"/>
      <c r="GP493" s="454"/>
      <c r="GQ493" s="454"/>
      <c r="GR493" s="454"/>
      <c r="GS493" s="454"/>
      <c r="GT493" s="454"/>
      <c r="GU493" s="454"/>
      <c r="GV493" s="454"/>
      <c r="GW493" s="454"/>
      <c r="GX493" s="454"/>
      <c r="GY493" s="454"/>
      <c r="GZ493" s="454"/>
      <c r="HA493" s="454"/>
      <c r="HB493" s="454"/>
      <c r="HC493" s="454"/>
      <c r="HD493" s="454"/>
      <c r="HE493" s="454"/>
      <c r="HF493" s="454"/>
      <c r="HG493" s="454"/>
      <c r="HH493" s="454"/>
      <c r="HI493" s="454"/>
      <c r="HJ493" s="454"/>
      <c r="HK493" s="454"/>
      <c r="HL493" s="454"/>
      <c r="HM493" s="454"/>
      <c r="HN493" s="454"/>
      <c r="HO493" s="454"/>
      <c r="HP493" s="454"/>
      <c r="HQ493" s="454"/>
      <c r="HR493" s="454"/>
      <c r="HS493" s="454"/>
      <c r="HT493" s="454"/>
      <c r="HU493" s="454"/>
      <c r="HV493" s="454"/>
      <c r="HW493" s="454"/>
      <c r="HX493" s="454"/>
      <c r="HY493" s="454"/>
      <c r="HZ493" s="454"/>
      <c r="IA493" s="454"/>
      <c r="IB493" s="454"/>
      <c r="IC493" s="454"/>
      <c r="ID493" s="454"/>
      <c r="IE493" s="454"/>
      <c r="IF493" s="454"/>
      <c r="IG493" s="454"/>
      <c r="IH493" s="454"/>
      <c r="II493" s="454"/>
      <c r="IJ493" s="454"/>
      <c r="IK493" s="454"/>
      <c r="IL493" s="454"/>
      <c r="IM493" s="454"/>
      <c r="IN493" s="454"/>
      <c r="IO493" s="454"/>
      <c r="IP493" s="454"/>
      <c r="IQ493" s="454"/>
      <c r="IR493" s="454"/>
      <c r="IS493" s="454"/>
      <c r="IT493" s="454"/>
      <c r="IU493" s="454"/>
      <c r="IV493" s="454"/>
      <c r="IW493" s="454"/>
    </row>
    <row r="494" customFormat="false" ht="12.75" hidden="false" customHeight="false" outlineLevel="1" collapsed="false">
      <c r="A494" s="419"/>
      <c r="B494" s="461"/>
      <c r="C494" s="461"/>
      <c r="D494" s="461"/>
      <c r="E494" s="461"/>
      <c r="F494" s="461"/>
      <c r="G494" s="461"/>
      <c r="H494" s="461"/>
      <c r="I494" s="461"/>
      <c r="J494" s="461"/>
      <c r="K494" s="461"/>
      <c r="L494" s="461"/>
      <c r="M494" s="461"/>
      <c r="N494" s="461"/>
      <c r="O494" s="461"/>
      <c r="P494" s="461"/>
      <c r="Q494" s="461"/>
      <c r="R494" s="461"/>
      <c r="S494" s="461"/>
      <c r="T494" s="461"/>
      <c r="U494" s="461"/>
      <c r="V494" s="454"/>
      <c r="W494" s="454"/>
      <c r="X494" s="454"/>
      <c r="Y494" s="454"/>
      <c r="Z494" s="454"/>
      <c r="AA494" s="454"/>
      <c r="AB494" s="454"/>
      <c r="AC494" s="454"/>
      <c r="AD494" s="454"/>
      <c r="AE494" s="454"/>
      <c r="AF494" s="454"/>
      <c r="AG494" s="454"/>
      <c r="AH494" s="454"/>
      <c r="AI494" s="454"/>
      <c r="AJ494" s="454"/>
      <c r="AK494" s="454"/>
      <c r="AL494" s="454"/>
      <c r="AM494" s="454"/>
      <c r="AN494" s="454"/>
      <c r="AO494" s="454"/>
      <c r="AP494" s="454"/>
      <c r="AQ494" s="454"/>
      <c r="AR494" s="454"/>
      <c r="AS494" s="454"/>
      <c r="AT494" s="454"/>
      <c r="AU494" s="454"/>
      <c r="AV494" s="454"/>
      <c r="AW494" s="454"/>
      <c r="AX494" s="454"/>
      <c r="AY494" s="454"/>
      <c r="AZ494" s="454"/>
      <c r="BA494" s="454"/>
      <c r="BB494" s="454"/>
      <c r="BC494" s="454"/>
      <c r="BD494" s="454"/>
      <c r="BE494" s="454"/>
      <c r="BF494" s="454"/>
      <c r="BG494" s="454"/>
      <c r="BH494" s="454"/>
      <c r="BI494" s="454"/>
      <c r="BJ494" s="454"/>
      <c r="BK494" s="454"/>
      <c r="BL494" s="454"/>
      <c r="BM494" s="454"/>
      <c r="BN494" s="454"/>
      <c r="BO494" s="454"/>
      <c r="BP494" s="454"/>
      <c r="BQ494" s="454"/>
      <c r="BR494" s="454"/>
      <c r="BS494" s="454"/>
      <c r="BT494" s="454"/>
      <c r="BU494" s="454"/>
      <c r="BV494" s="454"/>
      <c r="BW494" s="454"/>
      <c r="BX494" s="454"/>
      <c r="BY494" s="454"/>
      <c r="BZ494" s="454"/>
      <c r="CA494" s="454"/>
      <c r="CB494" s="454"/>
      <c r="CC494" s="454"/>
      <c r="CD494" s="454"/>
      <c r="CE494" s="454"/>
      <c r="CF494" s="454"/>
      <c r="CG494" s="454"/>
      <c r="CH494" s="454"/>
      <c r="CI494" s="454"/>
      <c r="CJ494" s="454"/>
      <c r="CK494" s="454"/>
      <c r="CL494" s="454"/>
      <c r="CM494" s="454"/>
      <c r="CN494" s="454"/>
      <c r="CO494" s="454"/>
      <c r="CP494" s="454"/>
      <c r="CQ494" s="454"/>
      <c r="CR494" s="454"/>
      <c r="CS494" s="454"/>
      <c r="CT494" s="454"/>
      <c r="CU494" s="454"/>
      <c r="CV494" s="454"/>
      <c r="CW494" s="454"/>
      <c r="CX494" s="454"/>
      <c r="CY494" s="454"/>
      <c r="CZ494" s="454"/>
      <c r="DA494" s="454"/>
      <c r="DB494" s="454"/>
      <c r="DC494" s="454"/>
      <c r="DD494" s="454"/>
      <c r="DE494" s="454"/>
      <c r="DF494" s="454"/>
      <c r="DG494" s="454"/>
      <c r="DH494" s="454"/>
      <c r="DI494" s="454"/>
      <c r="DJ494" s="454"/>
      <c r="DK494" s="454"/>
      <c r="DL494" s="454"/>
      <c r="DM494" s="454"/>
      <c r="DN494" s="454"/>
      <c r="DO494" s="454"/>
      <c r="DP494" s="454"/>
      <c r="DQ494" s="454"/>
      <c r="DR494" s="454"/>
      <c r="DS494" s="454"/>
      <c r="DT494" s="454"/>
      <c r="DU494" s="454"/>
      <c r="DV494" s="454"/>
      <c r="DW494" s="454"/>
      <c r="DX494" s="454"/>
      <c r="DY494" s="454"/>
      <c r="DZ494" s="454"/>
      <c r="EA494" s="454"/>
      <c r="EB494" s="454"/>
      <c r="EC494" s="454"/>
      <c r="ED494" s="454"/>
      <c r="EE494" s="454"/>
      <c r="EF494" s="454"/>
      <c r="EG494" s="454"/>
      <c r="EH494" s="454"/>
      <c r="EI494" s="454"/>
      <c r="EJ494" s="454"/>
      <c r="EK494" s="454"/>
      <c r="EL494" s="454"/>
      <c r="EM494" s="454"/>
      <c r="EN494" s="454"/>
      <c r="EO494" s="454"/>
      <c r="EP494" s="454"/>
      <c r="EQ494" s="454"/>
      <c r="ER494" s="454"/>
      <c r="ES494" s="454"/>
      <c r="ET494" s="454"/>
      <c r="EU494" s="454"/>
      <c r="EV494" s="454"/>
      <c r="EW494" s="454"/>
      <c r="EX494" s="454"/>
      <c r="EY494" s="454"/>
      <c r="EZ494" s="454"/>
      <c r="FA494" s="454"/>
      <c r="FB494" s="454"/>
      <c r="FC494" s="454"/>
      <c r="FD494" s="454"/>
      <c r="FE494" s="454"/>
      <c r="FF494" s="454"/>
      <c r="FG494" s="454"/>
      <c r="FH494" s="454"/>
      <c r="FI494" s="454"/>
      <c r="FJ494" s="454"/>
      <c r="FK494" s="454"/>
      <c r="FL494" s="454"/>
      <c r="FM494" s="454"/>
      <c r="FN494" s="454"/>
      <c r="FO494" s="454"/>
      <c r="FP494" s="454"/>
      <c r="FQ494" s="454"/>
      <c r="FR494" s="454"/>
      <c r="FS494" s="454"/>
      <c r="FT494" s="454"/>
      <c r="FU494" s="454"/>
      <c r="FV494" s="454"/>
      <c r="FW494" s="454"/>
      <c r="FX494" s="454"/>
      <c r="FY494" s="454"/>
      <c r="FZ494" s="454"/>
      <c r="GA494" s="454"/>
      <c r="GB494" s="454"/>
      <c r="GC494" s="454"/>
      <c r="GD494" s="454"/>
      <c r="GE494" s="454"/>
      <c r="GF494" s="454"/>
      <c r="GG494" s="454"/>
      <c r="GH494" s="454"/>
      <c r="GI494" s="454"/>
      <c r="GJ494" s="454"/>
      <c r="GK494" s="454"/>
      <c r="GL494" s="454"/>
      <c r="GM494" s="454"/>
      <c r="GN494" s="454"/>
      <c r="GO494" s="454"/>
      <c r="GP494" s="454"/>
      <c r="GQ494" s="454"/>
      <c r="GR494" s="454"/>
      <c r="GS494" s="454"/>
      <c r="GT494" s="454"/>
      <c r="GU494" s="454"/>
      <c r="GV494" s="454"/>
      <c r="GW494" s="454"/>
      <c r="GX494" s="454"/>
      <c r="GY494" s="454"/>
      <c r="GZ494" s="454"/>
      <c r="HA494" s="454"/>
      <c r="HB494" s="454"/>
      <c r="HC494" s="454"/>
      <c r="HD494" s="454"/>
      <c r="HE494" s="454"/>
      <c r="HF494" s="454"/>
      <c r="HG494" s="454"/>
      <c r="HH494" s="454"/>
      <c r="HI494" s="454"/>
      <c r="HJ494" s="454"/>
      <c r="HK494" s="454"/>
      <c r="HL494" s="454"/>
      <c r="HM494" s="454"/>
      <c r="HN494" s="454"/>
      <c r="HO494" s="454"/>
      <c r="HP494" s="454"/>
      <c r="HQ494" s="454"/>
      <c r="HR494" s="454"/>
      <c r="HS494" s="454"/>
      <c r="HT494" s="454"/>
      <c r="HU494" s="454"/>
      <c r="HV494" s="454"/>
      <c r="HW494" s="454"/>
      <c r="HX494" s="454"/>
      <c r="HY494" s="454"/>
      <c r="HZ494" s="454"/>
      <c r="IA494" s="454"/>
      <c r="IB494" s="454"/>
      <c r="IC494" s="454"/>
      <c r="ID494" s="454"/>
      <c r="IE494" s="454"/>
      <c r="IF494" s="454"/>
      <c r="IG494" s="454"/>
      <c r="IH494" s="454"/>
      <c r="II494" s="454"/>
      <c r="IJ494" s="454"/>
      <c r="IK494" s="454"/>
      <c r="IL494" s="454"/>
      <c r="IM494" s="454"/>
      <c r="IN494" s="454"/>
      <c r="IO494" s="454"/>
      <c r="IP494" s="454"/>
      <c r="IQ494" s="454"/>
      <c r="IR494" s="454"/>
      <c r="IS494" s="454"/>
      <c r="IT494" s="454"/>
      <c r="IU494" s="454"/>
      <c r="IV494" s="454"/>
      <c r="IW494" s="454"/>
    </row>
    <row r="495" customFormat="false" ht="12.75" hidden="false" customHeight="false" outlineLevel="1" collapsed="false">
      <c r="A495" s="419"/>
      <c r="B495" s="461"/>
      <c r="C495" s="461"/>
      <c r="D495" s="461"/>
      <c r="E495" s="461"/>
      <c r="F495" s="461"/>
      <c r="G495" s="461"/>
      <c r="H495" s="461"/>
      <c r="I495" s="461"/>
      <c r="J495" s="461"/>
      <c r="K495" s="461"/>
      <c r="L495" s="461"/>
      <c r="M495" s="461"/>
      <c r="N495" s="461"/>
      <c r="O495" s="461"/>
      <c r="P495" s="461"/>
      <c r="Q495" s="461"/>
      <c r="R495" s="461"/>
      <c r="S495" s="461"/>
      <c r="T495" s="461"/>
      <c r="U495" s="461"/>
      <c r="V495" s="454"/>
      <c r="W495" s="454"/>
      <c r="X495" s="454"/>
      <c r="Y495" s="454"/>
      <c r="Z495" s="454"/>
      <c r="AA495" s="454"/>
      <c r="AB495" s="454"/>
      <c r="AC495" s="454"/>
      <c r="AD495" s="454"/>
      <c r="AE495" s="454"/>
      <c r="AF495" s="454"/>
      <c r="AG495" s="454"/>
      <c r="AH495" s="454"/>
      <c r="AI495" s="454"/>
      <c r="AJ495" s="454"/>
      <c r="AK495" s="454"/>
      <c r="AL495" s="454"/>
      <c r="AM495" s="454"/>
      <c r="AN495" s="454"/>
      <c r="AO495" s="454"/>
      <c r="AP495" s="454"/>
      <c r="AQ495" s="454"/>
      <c r="AR495" s="454"/>
      <c r="AS495" s="454"/>
      <c r="AT495" s="454"/>
      <c r="AU495" s="454"/>
      <c r="AV495" s="454"/>
      <c r="AW495" s="454"/>
      <c r="AX495" s="454"/>
      <c r="AY495" s="454"/>
      <c r="AZ495" s="454"/>
      <c r="BA495" s="454"/>
      <c r="BB495" s="454"/>
      <c r="BC495" s="454"/>
      <c r="BD495" s="454"/>
      <c r="BE495" s="454"/>
      <c r="BF495" s="454"/>
      <c r="BG495" s="454"/>
      <c r="BH495" s="454"/>
      <c r="BI495" s="454"/>
      <c r="BJ495" s="454"/>
      <c r="BK495" s="454"/>
      <c r="BL495" s="454"/>
      <c r="BM495" s="454"/>
      <c r="BN495" s="454"/>
      <c r="BO495" s="454"/>
      <c r="BP495" s="454"/>
      <c r="BQ495" s="454"/>
      <c r="BR495" s="454"/>
      <c r="BS495" s="454"/>
      <c r="BT495" s="454"/>
      <c r="BU495" s="454"/>
      <c r="BV495" s="454"/>
      <c r="BW495" s="454"/>
      <c r="BX495" s="454"/>
      <c r="BY495" s="454"/>
      <c r="BZ495" s="454"/>
      <c r="CA495" s="454"/>
      <c r="CB495" s="454"/>
      <c r="CC495" s="454"/>
      <c r="CD495" s="454"/>
      <c r="CE495" s="454"/>
      <c r="CF495" s="454"/>
      <c r="CG495" s="454"/>
      <c r="CH495" s="454"/>
      <c r="CI495" s="454"/>
      <c r="CJ495" s="454"/>
      <c r="CK495" s="454"/>
      <c r="CL495" s="454"/>
      <c r="CM495" s="454"/>
      <c r="CN495" s="454"/>
      <c r="CO495" s="454"/>
      <c r="CP495" s="454"/>
      <c r="CQ495" s="454"/>
      <c r="CR495" s="454"/>
      <c r="CS495" s="454"/>
      <c r="CT495" s="454"/>
      <c r="CU495" s="454"/>
      <c r="CV495" s="454"/>
      <c r="CW495" s="454"/>
      <c r="CX495" s="454"/>
      <c r="CY495" s="454"/>
      <c r="CZ495" s="454"/>
      <c r="DA495" s="454"/>
      <c r="DB495" s="454"/>
      <c r="DC495" s="454"/>
      <c r="DD495" s="454"/>
      <c r="DE495" s="454"/>
      <c r="DF495" s="454"/>
      <c r="DG495" s="454"/>
      <c r="DH495" s="454"/>
      <c r="DI495" s="454"/>
      <c r="DJ495" s="454"/>
      <c r="DK495" s="454"/>
      <c r="DL495" s="454"/>
      <c r="DM495" s="454"/>
      <c r="DN495" s="454"/>
      <c r="DO495" s="454"/>
      <c r="DP495" s="454"/>
      <c r="DQ495" s="454"/>
      <c r="DR495" s="454"/>
      <c r="DS495" s="454"/>
      <c r="DT495" s="454"/>
      <c r="DU495" s="454"/>
      <c r="DV495" s="454"/>
      <c r="DW495" s="454"/>
      <c r="DX495" s="454"/>
      <c r="DY495" s="454"/>
      <c r="DZ495" s="454"/>
      <c r="EA495" s="454"/>
      <c r="EB495" s="454"/>
      <c r="EC495" s="454"/>
      <c r="ED495" s="454"/>
      <c r="EE495" s="454"/>
      <c r="EF495" s="454"/>
      <c r="EG495" s="454"/>
      <c r="EH495" s="454"/>
      <c r="EI495" s="454"/>
      <c r="EJ495" s="454"/>
      <c r="EK495" s="454"/>
      <c r="EL495" s="454"/>
      <c r="EM495" s="454"/>
      <c r="EN495" s="454"/>
      <c r="EO495" s="454"/>
      <c r="EP495" s="454"/>
      <c r="EQ495" s="454"/>
      <c r="ER495" s="454"/>
      <c r="ES495" s="454"/>
      <c r="ET495" s="454"/>
      <c r="EU495" s="454"/>
      <c r="EV495" s="454"/>
      <c r="EW495" s="454"/>
      <c r="EX495" s="454"/>
      <c r="EY495" s="454"/>
      <c r="EZ495" s="454"/>
      <c r="FA495" s="454"/>
      <c r="FB495" s="454"/>
      <c r="FC495" s="454"/>
      <c r="FD495" s="454"/>
      <c r="FE495" s="454"/>
      <c r="FF495" s="454"/>
      <c r="FG495" s="454"/>
      <c r="FH495" s="454"/>
      <c r="FI495" s="454"/>
      <c r="FJ495" s="454"/>
      <c r="FK495" s="454"/>
      <c r="FL495" s="454"/>
      <c r="FM495" s="454"/>
      <c r="FN495" s="454"/>
      <c r="FO495" s="454"/>
      <c r="FP495" s="454"/>
      <c r="FQ495" s="454"/>
      <c r="FR495" s="454"/>
      <c r="FS495" s="454"/>
      <c r="FT495" s="454"/>
      <c r="FU495" s="454"/>
      <c r="FV495" s="454"/>
      <c r="FW495" s="454"/>
      <c r="FX495" s="454"/>
      <c r="FY495" s="454"/>
      <c r="FZ495" s="454"/>
      <c r="GA495" s="454"/>
      <c r="GB495" s="454"/>
      <c r="GC495" s="454"/>
      <c r="GD495" s="454"/>
      <c r="GE495" s="454"/>
      <c r="GF495" s="454"/>
      <c r="GG495" s="454"/>
      <c r="GH495" s="454"/>
      <c r="GI495" s="454"/>
      <c r="GJ495" s="454"/>
      <c r="GK495" s="454"/>
      <c r="GL495" s="454"/>
      <c r="GM495" s="454"/>
      <c r="GN495" s="454"/>
      <c r="GO495" s="454"/>
      <c r="GP495" s="454"/>
      <c r="GQ495" s="454"/>
      <c r="GR495" s="454"/>
      <c r="GS495" s="454"/>
      <c r="GT495" s="454"/>
      <c r="GU495" s="454"/>
      <c r="GV495" s="454"/>
      <c r="GW495" s="454"/>
      <c r="GX495" s="454"/>
      <c r="GY495" s="454"/>
      <c r="GZ495" s="454"/>
      <c r="HA495" s="454"/>
      <c r="HB495" s="454"/>
      <c r="HC495" s="454"/>
      <c r="HD495" s="454"/>
      <c r="HE495" s="454"/>
      <c r="HF495" s="454"/>
      <c r="HG495" s="454"/>
      <c r="HH495" s="454"/>
      <c r="HI495" s="454"/>
      <c r="HJ495" s="454"/>
      <c r="HK495" s="454"/>
      <c r="HL495" s="454"/>
      <c r="HM495" s="454"/>
      <c r="HN495" s="454"/>
      <c r="HO495" s="454"/>
      <c r="HP495" s="454"/>
      <c r="HQ495" s="454"/>
      <c r="HR495" s="454"/>
      <c r="HS495" s="454"/>
      <c r="HT495" s="454"/>
      <c r="HU495" s="454"/>
      <c r="HV495" s="454"/>
      <c r="HW495" s="454"/>
      <c r="HX495" s="454"/>
      <c r="HY495" s="454"/>
      <c r="HZ495" s="454"/>
      <c r="IA495" s="454"/>
      <c r="IB495" s="454"/>
      <c r="IC495" s="454"/>
      <c r="ID495" s="454"/>
      <c r="IE495" s="454"/>
      <c r="IF495" s="454"/>
      <c r="IG495" s="454"/>
      <c r="IH495" s="454"/>
      <c r="II495" s="454"/>
      <c r="IJ495" s="454"/>
      <c r="IK495" s="454"/>
      <c r="IL495" s="454"/>
      <c r="IM495" s="454"/>
      <c r="IN495" s="454"/>
      <c r="IO495" s="454"/>
      <c r="IP495" s="454"/>
      <c r="IQ495" s="454"/>
      <c r="IR495" s="454"/>
      <c r="IS495" s="454"/>
      <c r="IT495" s="454"/>
      <c r="IU495" s="454"/>
      <c r="IV495" s="454"/>
      <c r="IW495" s="454"/>
    </row>
    <row r="496" customFormat="false" ht="12.75" hidden="false" customHeight="false" outlineLevel="1" collapsed="false">
      <c r="A496" s="419"/>
      <c r="B496" s="461"/>
      <c r="C496" s="461"/>
      <c r="D496" s="461"/>
      <c r="E496" s="461"/>
      <c r="F496" s="461"/>
      <c r="G496" s="461"/>
      <c r="H496" s="461"/>
      <c r="I496" s="461"/>
      <c r="J496" s="461"/>
      <c r="K496" s="461"/>
      <c r="L496" s="461"/>
      <c r="M496" s="461"/>
      <c r="N496" s="461"/>
      <c r="O496" s="461"/>
      <c r="P496" s="461"/>
      <c r="Q496" s="461"/>
      <c r="R496" s="461"/>
      <c r="S496" s="461"/>
      <c r="T496" s="461"/>
      <c r="U496" s="461"/>
      <c r="V496" s="454"/>
      <c r="W496" s="454"/>
      <c r="X496" s="454"/>
      <c r="Y496" s="454"/>
      <c r="Z496" s="454"/>
      <c r="AA496" s="454"/>
      <c r="AB496" s="454"/>
      <c r="AC496" s="454"/>
      <c r="AD496" s="454"/>
      <c r="AE496" s="454"/>
      <c r="AF496" s="454"/>
      <c r="AG496" s="454"/>
      <c r="AH496" s="454"/>
      <c r="AI496" s="454"/>
      <c r="AJ496" s="454"/>
      <c r="AK496" s="454"/>
      <c r="AL496" s="454"/>
      <c r="AM496" s="454"/>
      <c r="AN496" s="454"/>
      <c r="AO496" s="454"/>
      <c r="AP496" s="454"/>
      <c r="AQ496" s="454"/>
      <c r="AR496" s="454"/>
      <c r="AS496" s="454"/>
      <c r="AT496" s="454"/>
      <c r="AU496" s="454"/>
      <c r="AV496" s="454"/>
      <c r="AW496" s="454"/>
      <c r="AX496" s="454"/>
      <c r="AY496" s="454"/>
      <c r="AZ496" s="454"/>
      <c r="BA496" s="454"/>
      <c r="BB496" s="454"/>
      <c r="BC496" s="454"/>
      <c r="BD496" s="454"/>
      <c r="BE496" s="454"/>
      <c r="BF496" s="454"/>
      <c r="BG496" s="454"/>
      <c r="BH496" s="454"/>
      <c r="BI496" s="454"/>
      <c r="BJ496" s="454"/>
      <c r="BK496" s="454"/>
      <c r="BL496" s="454"/>
      <c r="BM496" s="454"/>
      <c r="BN496" s="454"/>
      <c r="BO496" s="454"/>
      <c r="BP496" s="454"/>
      <c r="BQ496" s="454"/>
      <c r="BR496" s="454"/>
      <c r="BS496" s="454"/>
      <c r="BT496" s="454"/>
      <c r="BU496" s="454"/>
      <c r="BV496" s="454"/>
      <c r="BW496" s="454"/>
      <c r="BX496" s="454"/>
      <c r="BY496" s="454"/>
      <c r="BZ496" s="454"/>
      <c r="CA496" s="454"/>
      <c r="CB496" s="454"/>
      <c r="CC496" s="454"/>
      <c r="CD496" s="454"/>
      <c r="CE496" s="454"/>
      <c r="CF496" s="454"/>
      <c r="CG496" s="454"/>
      <c r="CH496" s="454"/>
      <c r="CI496" s="454"/>
      <c r="CJ496" s="454"/>
      <c r="CK496" s="454"/>
      <c r="CL496" s="454"/>
      <c r="CM496" s="454"/>
      <c r="CN496" s="454"/>
      <c r="CO496" s="454"/>
      <c r="CP496" s="454"/>
      <c r="CQ496" s="454"/>
      <c r="CR496" s="454"/>
      <c r="CS496" s="454"/>
      <c r="CT496" s="454"/>
      <c r="CU496" s="454"/>
      <c r="CV496" s="454"/>
      <c r="CW496" s="454"/>
      <c r="CX496" s="454"/>
      <c r="CY496" s="454"/>
      <c r="CZ496" s="454"/>
      <c r="DA496" s="454"/>
      <c r="DB496" s="454"/>
      <c r="DC496" s="454"/>
      <c r="DD496" s="454"/>
      <c r="DE496" s="454"/>
      <c r="DF496" s="454"/>
      <c r="DG496" s="454"/>
      <c r="DH496" s="454"/>
      <c r="DI496" s="454"/>
      <c r="DJ496" s="454"/>
      <c r="DK496" s="454"/>
      <c r="DL496" s="454"/>
      <c r="DM496" s="454"/>
      <c r="DN496" s="454"/>
      <c r="DO496" s="454"/>
      <c r="DP496" s="454"/>
      <c r="DQ496" s="454"/>
      <c r="DR496" s="454"/>
      <c r="DS496" s="454"/>
      <c r="DT496" s="454"/>
      <c r="DU496" s="454"/>
      <c r="DV496" s="454"/>
      <c r="DW496" s="454"/>
      <c r="DX496" s="454"/>
      <c r="DY496" s="454"/>
      <c r="DZ496" s="454"/>
      <c r="EA496" s="454"/>
      <c r="EB496" s="454"/>
      <c r="EC496" s="454"/>
      <c r="ED496" s="454"/>
      <c r="EE496" s="454"/>
      <c r="EF496" s="454"/>
      <c r="EG496" s="454"/>
      <c r="EH496" s="454"/>
      <c r="EI496" s="454"/>
      <c r="EJ496" s="454"/>
      <c r="EK496" s="454"/>
      <c r="EL496" s="454"/>
      <c r="EM496" s="454"/>
      <c r="EN496" s="454"/>
      <c r="EO496" s="454"/>
      <c r="EP496" s="454"/>
      <c r="EQ496" s="454"/>
      <c r="ER496" s="454"/>
      <c r="ES496" s="454"/>
      <c r="ET496" s="454"/>
      <c r="EU496" s="454"/>
      <c r="EV496" s="454"/>
      <c r="EW496" s="454"/>
      <c r="EX496" s="454"/>
      <c r="EY496" s="454"/>
      <c r="EZ496" s="454"/>
      <c r="FA496" s="454"/>
      <c r="FB496" s="454"/>
      <c r="FC496" s="454"/>
      <c r="FD496" s="454"/>
      <c r="FE496" s="454"/>
      <c r="FF496" s="454"/>
      <c r="FG496" s="454"/>
      <c r="FH496" s="454"/>
      <c r="FI496" s="454"/>
      <c r="FJ496" s="454"/>
      <c r="FK496" s="454"/>
      <c r="FL496" s="454"/>
      <c r="FM496" s="454"/>
      <c r="FN496" s="454"/>
      <c r="FO496" s="454"/>
      <c r="FP496" s="454"/>
      <c r="FQ496" s="454"/>
      <c r="FR496" s="454"/>
      <c r="FS496" s="454"/>
      <c r="FT496" s="454"/>
      <c r="FU496" s="454"/>
      <c r="FV496" s="454"/>
      <c r="FW496" s="454"/>
      <c r="FX496" s="454"/>
      <c r="FY496" s="454"/>
      <c r="FZ496" s="454"/>
      <c r="GA496" s="454"/>
      <c r="GB496" s="454"/>
      <c r="GC496" s="454"/>
      <c r="GD496" s="454"/>
      <c r="GE496" s="454"/>
      <c r="GF496" s="454"/>
      <c r="GG496" s="454"/>
      <c r="GH496" s="454"/>
      <c r="GI496" s="454"/>
      <c r="GJ496" s="454"/>
      <c r="GK496" s="454"/>
      <c r="GL496" s="454"/>
      <c r="GM496" s="454"/>
      <c r="GN496" s="454"/>
      <c r="GO496" s="454"/>
      <c r="GP496" s="454"/>
      <c r="GQ496" s="454"/>
      <c r="GR496" s="454"/>
      <c r="GS496" s="454"/>
      <c r="GT496" s="454"/>
      <c r="GU496" s="454"/>
      <c r="GV496" s="454"/>
      <c r="GW496" s="454"/>
      <c r="GX496" s="454"/>
      <c r="GY496" s="454"/>
      <c r="GZ496" s="454"/>
      <c r="HA496" s="454"/>
      <c r="HB496" s="454"/>
      <c r="HC496" s="454"/>
      <c r="HD496" s="454"/>
      <c r="HE496" s="454"/>
      <c r="HF496" s="454"/>
      <c r="HG496" s="454"/>
      <c r="HH496" s="454"/>
      <c r="HI496" s="454"/>
      <c r="HJ496" s="454"/>
      <c r="HK496" s="454"/>
      <c r="HL496" s="454"/>
      <c r="HM496" s="454"/>
      <c r="HN496" s="454"/>
      <c r="HO496" s="454"/>
      <c r="HP496" s="454"/>
      <c r="HQ496" s="454"/>
      <c r="HR496" s="454"/>
      <c r="HS496" s="454"/>
      <c r="HT496" s="454"/>
      <c r="HU496" s="454"/>
      <c r="HV496" s="454"/>
      <c r="HW496" s="454"/>
      <c r="HX496" s="454"/>
      <c r="HY496" s="454"/>
      <c r="HZ496" s="454"/>
      <c r="IA496" s="454"/>
      <c r="IB496" s="454"/>
      <c r="IC496" s="454"/>
      <c r="ID496" s="454"/>
      <c r="IE496" s="454"/>
      <c r="IF496" s="454"/>
      <c r="IG496" s="454"/>
      <c r="IH496" s="454"/>
      <c r="II496" s="454"/>
      <c r="IJ496" s="454"/>
      <c r="IK496" s="454"/>
      <c r="IL496" s="454"/>
      <c r="IM496" s="454"/>
      <c r="IN496" s="454"/>
      <c r="IO496" s="454"/>
      <c r="IP496" s="454"/>
      <c r="IQ496" s="454"/>
      <c r="IR496" s="454"/>
      <c r="IS496" s="454"/>
      <c r="IT496" s="454"/>
      <c r="IU496" s="454"/>
      <c r="IV496" s="454"/>
      <c r="IW496" s="454"/>
    </row>
    <row r="497" customFormat="false" ht="12.75" hidden="false" customHeight="false" outlineLevel="1" collapsed="false">
      <c r="A497" s="339"/>
      <c r="B497" s="461"/>
      <c r="C497" s="461"/>
      <c r="D497" s="461"/>
      <c r="E497" s="461"/>
      <c r="F497" s="461"/>
      <c r="G497" s="461"/>
      <c r="H497" s="461"/>
      <c r="I497" s="461"/>
      <c r="J497" s="461"/>
      <c r="K497" s="461"/>
      <c r="L497" s="461"/>
      <c r="M497" s="461"/>
      <c r="N497" s="461"/>
      <c r="O497" s="461"/>
      <c r="P497" s="461"/>
      <c r="Q497" s="461"/>
      <c r="R497" s="461"/>
      <c r="S497" s="461"/>
      <c r="T497" s="461"/>
      <c r="U497" s="461"/>
      <c r="V497" s="454"/>
      <c r="W497" s="454"/>
      <c r="X497" s="454"/>
      <c r="Y497" s="454"/>
      <c r="Z497" s="454"/>
      <c r="AA497" s="454"/>
      <c r="AB497" s="454"/>
      <c r="AC497" s="454"/>
      <c r="AD497" s="454"/>
      <c r="AE497" s="454"/>
      <c r="AF497" s="454"/>
      <c r="AG497" s="454"/>
      <c r="AH497" s="454"/>
      <c r="AI497" s="454"/>
      <c r="AJ497" s="454"/>
      <c r="AK497" s="454"/>
      <c r="AL497" s="454"/>
      <c r="AM497" s="454"/>
      <c r="AN497" s="454"/>
      <c r="AO497" s="454"/>
      <c r="AP497" s="454"/>
      <c r="AQ497" s="454"/>
      <c r="AR497" s="454"/>
      <c r="AS497" s="454"/>
      <c r="AT497" s="454"/>
      <c r="AU497" s="454"/>
      <c r="AV497" s="454"/>
      <c r="AW497" s="454"/>
      <c r="AX497" s="454"/>
      <c r="AY497" s="454"/>
      <c r="AZ497" s="454"/>
      <c r="BA497" s="454"/>
      <c r="BB497" s="454"/>
      <c r="BC497" s="454"/>
      <c r="BD497" s="454"/>
      <c r="BE497" s="454"/>
      <c r="BF497" s="454"/>
      <c r="BG497" s="454"/>
      <c r="BH497" s="454"/>
      <c r="BI497" s="454"/>
      <c r="BJ497" s="454"/>
      <c r="BK497" s="454"/>
      <c r="BL497" s="454"/>
      <c r="BM497" s="454"/>
      <c r="BN497" s="454"/>
      <c r="BO497" s="454"/>
      <c r="BP497" s="454"/>
      <c r="BQ497" s="454"/>
      <c r="BR497" s="454"/>
      <c r="BS497" s="454"/>
      <c r="BT497" s="454"/>
      <c r="BU497" s="454"/>
      <c r="BV497" s="454"/>
      <c r="BW497" s="454"/>
      <c r="BX497" s="454"/>
      <c r="BY497" s="454"/>
      <c r="BZ497" s="454"/>
      <c r="CA497" s="454"/>
      <c r="CB497" s="454"/>
      <c r="CC497" s="454"/>
      <c r="CD497" s="454"/>
      <c r="CE497" s="454"/>
      <c r="CF497" s="454"/>
      <c r="CG497" s="454"/>
      <c r="CH497" s="454"/>
      <c r="CI497" s="454"/>
      <c r="CJ497" s="454"/>
      <c r="CK497" s="454"/>
      <c r="CL497" s="454"/>
      <c r="CM497" s="454"/>
      <c r="CN497" s="454"/>
      <c r="CO497" s="454"/>
      <c r="CP497" s="454"/>
      <c r="CQ497" s="454"/>
      <c r="CR497" s="454"/>
      <c r="CS497" s="454"/>
      <c r="CT497" s="454"/>
      <c r="CU497" s="454"/>
      <c r="CV497" s="454"/>
      <c r="CW497" s="454"/>
      <c r="CX497" s="454"/>
      <c r="CY497" s="454"/>
      <c r="CZ497" s="454"/>
      <c r="DA497" s="454"/>
      <c r="DB497" s="454"/>
      <c r="DC497" s="454"/>
      <c r="DD497" s="454"/>
      <c r="DE497" s="454"/>
      <c r="DF497" s="454"/>
      <c r="DG497" s="454"/>
      <c r="DH497" s="454"/>
      <c r="DI497" s="454"/>
      <c r="DJ497" s="454"/>
      <c r="DK497" s="454"/>
      <c r="DL497" s="454"/>
      <c r="DM497" s="454"/>
      <c r="DN497" s="454"/>
      <c r="DO497" s="454"/>
      <c r="DP497" s="454"/>
      <c r="DQ497" s="454"/>
      <c r="DR497" s="454"/>
      <c r="DS497" s="454"/>
      <c r="DT497" s="454"/>
      <c r="DU497" s="454"/>
      <c r="DV497" s="454"/>
      <c r="DW497" s="454"/>
      <c r="DX497" s="454"/>
      <c r="DY497" s="454"/>
      <c r="DZ497" s="454"/>
      <c r="EA497" s="454"/>
      <c r="EB497" s="454"/>
      <c r="EC497" s="454"/>
      <c r="ED497" s="454"/>
      <c r="EE497" s="454"/>
      <c r="EF497" s="454"/>
      <c r="EG497" s="454"/>
      <c r="EH497" s="454"/>
      <c r="EI497" s="454"/>
      <c r="EJ497" s="454"/>
      <c r="EK497" s="454"/>
      <c r="EL497" s="454"/>
      <c r="EM497" s="454"/>
      <c r="EN497" s="454"/>
      <c r="EO497" s="454"/>
      <c r="EP497" s="454"/>
      <c r="EQ497" s="454"/>
      <c r="ER497" s="454"/>
      <c r="ES497" s="454"/>
      <c r="ET497" s="454"/>
      <c r="EU497" s="454"/>
      <c r="EV497" s="454"/>
      <c r="EW497" s="454"/>
      <c r="EX497" s="454"/>
      <c r="EY497" s="454"/>
      <c r="EZ497" s="454"/>
      <c r="FA497" s="454"/>
      <c r="FB497" s="454"/>
      <c r="FC497" s="454"/>
      <c r="FD497" s="454"/>
      <c r="FE497" s="454"/>
      <c r="FF497" s="454"/>
      <c r="FG497" s="454"/>
      <c r="FH497" s="454"/>
      <c r="FI497" s="454"/>
      <c r="FJ497" s="454"/>
      <c r="FK497" s="454"/>
      <c r="FL497" s="454"/>
      <c r="FM497" s="454"/>
      <c r="FN497" s="454"/>
      <c r="FO497" s="454"/>
      <c r="FP497" s="454"/>
      <c r="FQ497" s="454"/>
      <c r="FR497" s="454"/>
      <c r="FS497" s="454"/>
      <c r="FT497" s="454"/>
      <c r="FU497" s="454"/>
      <c r="FV497" s="454"/>
      <c r="FW497" s="454"/>
      <c r="FX497" s="454"/>
      <c r="FY497" s="454"/>
      <c r="FZ497" s="454"/>
      <c r="GA497" s="454"/>
      <c r="GB497" s="454"/>
      <c r="GC497" s="454"/>
      <c r="GD497" s="454"/>
      <c r="GE497" s="454"/>
      <c r="GF497" s="454"/>
      <c r="GG497" s="454"/>
      <c r="GH497" s="454"/>
      <c r="GI497" s="454"/>
      <c r="GJ497" s="454"/>
      <c r="GK497" s="454"/>
      <c r="GL497" s="454"/>
      <c r="GM497" s="454"/>
      <c r="GN497" s="454"/>
      <c r="GO497" s="454"/>
      <c r="GP497" s="454"/>
      <c r="GQ497" s="454"/>
      <c r="GR497" s="454"/>
      <c r="GS497" s="454"/>
      <c r="GT497" s="454"/>
      <c r="GU497" s="454"/>
      <c r="GV497" s="454"/>
      <c r="GW497" s="454"/>
      <c r="GX497" s="454"/>
      <c r="GY497" s="454"/>
      <c r="GZ497" s="454"/>
      <c r="HA497" s="454"/>
      <c r="HB497" s="454"/>
      <c r="HC497" s="454"/>
      <c r="HD497" s="454"/>
      <c r="HE497" s="454"/>
      <c r="HF497" s="454"/>
      <c r="HG497" s="454"/>
      <c r="HH497" s="454"/>
      <c r="HI497" s="454"/>
      <c r="HJ497" s="454"/>
      <c r="HK497" s="454"/>
      <c r="HL497" s="454"/>
      <c r="HM497" s="454"/>
      <c r="HN497" s="454"/>
      <c r="HO497" s="454"/>
      <c r="HP497" s="454"/>
      <c r="HQ497" s="454"/>
      <c r="HR497" s="454"/>
      <c r="HS497" s="454"/>
      <c r="HT497" s="454"/>
      <c r="HU497" s="454"/>
      <c r="HV497" s="454"/>
      <c r="HW497" s="454"/>
      <c r="HX497" s="454"/>
      <c r="HY497" s="454"/>
      <c r="HZ497" s="454"/>
      <c r="IA497" s="454"/>
      <c r="IB497" s="454"/>
      <c r="IC497" s="454"/>
      <c r="ID497" s="454"/>
      <c r="IE497" s="454"/>
      <c r="IF497" s="454"/>
      <c r="IG497" s="454"/>
      <c r="IH497" s="454"/>
      <c r="II497" s="454"/>
      <c r="IJ497" s="454"/>
      <c r="IK497" s="454"/>
      <c r="IL497" s="454"/>
      <c r="IM497" s="454"/>
      <c r="IN497" s="454"/>
      <c r="IO497" s="454"/>
      <c r="IP497" s="454"/>
      <c r="IQ497" s="454"/>
      <c r="IR497" s="454"/>
      <c r="IS497" s="454"/>
      <c r="IT497" s="454"/>
      <c r="IU497" s="454"/>
      <c r="IV497" s="454"/>
      <c r="IW497" s="454"/>
    </row>
    <row r="498" customFormat="false" ht="12.75" hidden="false" customHeight="false" outlineLevel="1" collapsed="false">
      <c r="A498" s="339"/>
      <c r="B498" s="461"/>
      <c r="C498" s="461"/>
      <c r="D498" s="461"/>
      <c r="E498" s="461"/>
      <c r="F498" s="461"/>
      <c r="G498" s="461"/>
      <c r="H498" s="461"/>
      <c r="I498" s="461"/>
      <c r="J498" s="461"/>
      <c r="K498" s="461"/>
      <c r="L498" s="461"/>
      <c r="M498" s="461"/>
      <c r="N498" s="461"/>
      <c r="O498" s="461"/>
      <c r="P498" s="461"/>
      <c r="Q498" s="461"/>
      <c r="R498" s="461"/>
      <c r="S498" s="461"/>
      <c r="T498" s="461"/>
      <c r="U498" s="461"/>
      <c r="V498" s="454"/>
      <c r="W498" s="454"/>
      <c r="X498" s="454"/>
      <c r="Y498" s="454"/>
      <c r="Z498" s="454"/>
      <c r="AA498" s="454"/>
      <c r="AB498" s="454"/>
      <c r="AC498" s="454"/>
      <c r="AD498" s="454"/>
      <c r="AE498" s="454"/>
      <c r="AF498" s="454"/>
      <c r="AG498" s="454"/>
      <c r="AH498" s="454"/>
      <c r="AI498" s="454"/>
      <c r="AJ498" s="454"/>
      <c r="AK498" s="454"/>
      <c r="AL498" s="454"/>
      <c r="AM498" s="454"/>
      <c r="AN498" s="454"/>
      <c r="AO498" s="454"/>
      <c r="AP498" s="454"/>
      <c r="AQ498" s="454"/>
      <c r="AR498" s="454"/>
      <c r="AS498" s="454"/>
      <c r="AT498" s="454"/>
      <c r="AU498" s="454"/>
      <c r="AV498" s="454"/>
      <c r="AW498" s="454"/>
      <c r="AX498" s="454"/>
      <c r="AY498" s="454"/>
      <c r="AZ498" s="454"/>
      <c r="BA498" s="454"/>
      <c r="BB498" s="454"/>
      <c r="BC498" s="454"/>
      <c r="BD498" s="454"/>
      <c r="BE498" s="454"/>
      <c r="BF498" s="454"/>
      <c r="BG498" s="454"/>
      <c r="BH498" s="454"/>
      <c r="BI498" s="454"/>
      <c r="BJ498" s="454"/>
      <c r="BK498" s="454"/>
      <c r="BL498" s="454"/>
      <c r="BM498" s="454"/>
      <c r="BN498" s="454"/>
      <c r="BO498" s="454"/>
      <c r="BP498" s="454"/>
      <c r="BQ498" s="454"/>
      <c r="BR498" s="454"/>
      <c r="BS498" s="454"/>
      <c r="BT498" s="454"/>
      <c r="BU498" s="454"/>
      <c r="BV498" s="454"/>
      <c r="BW498" s="454"/>
      <c r="BX498" s="454"/>
      <c r="BY498" s="454"/>
      <c r="BZ498" s="454"/>
      <c r="CA498" s="454"/>
      <c r="CB498" s="454"/>
      <c r="CC498" s="454"/>
      <c r="CD498" s="454"/>
      <c r="CE498" s="454"/>
      <c r="CF498" s="454"/>
      <c r="CG498" s="454"/>
      <c r="CH498" s="454"/>
      <c r="CI498" s="454"/>
      <c r="CJ498" s="454"/>
      <c r="CK498" s="454"/>
      <c r="CL498" s="454"/>
      <c r="CM498" s="454"/>
      <c r="CN498" s="454"/>
      <c r="CO498" s="454"/>
      <c r="CP498" s="454"/>
      <c r="CQ498" s="454"/>
      <c r="CR498" s="454"/>
      <c r="CS498" s="454"/>
      <c r="CT498" s="454"/>
      <c r="CU498" s="454"/>
      <c r="CV498" s="454"/>
      <c r="CW498" s="454"/>
      <c r="CX498" s="454"/>
      <c r="CY498" s="454"/>
      <c r="CZ498" s="454"/>
      <c r="DA498" s="454"/>
      <c r="DB498" s="454"/>
      <c r="DC498" s="454"/>
      <c r="DD498" s="454"/>
      <c r="DE498" s="454"/>
      <c r="DF498" s="454"/>
      <c r="DG498" s="454"/>
      <c r="DH498" s="454"/>
      <c r="DI498" s="454"/>
      <c r="DJ498" s="454"/>
      <c r="DK498" s="454"/>
      <c r="DL498" s="454"/>
      <c r="DM498" s="454"/>
      <c r="DN498" s="454"/>
      <c r="DO498" s="454"/>
      <c r="DP498" s="454"/>
      <c r="DQ498" s="454"/>
      <c r="DR498" s="454"/>
      <c r="DS498" s="454"/>
      <c r="DT498" s="454"/>
      <c r="DU498" s="454"/>
      <c r="DV498" s="454"/>
      <c r="DW498" s="454"/>
      <c r="DX498" s="454"/>
      <c r="DY498" s="454"/>
      <c r="DZ498" s="454"/>
      <c r="EA498" s="454"/>
      <c r="EB498" s="454"/>
      <c r="EC498" s="454"/>
      <c r="ED498" s="454"/>
      <c r="EE498" s="454"/>
      <c r="EF498" s="454"/>
      <c r="EG498" s="454"/>
      <c r="EH498" s="454"/>
      <c r="EI498" s="454"/>
      <c r="EJ498" s="454"/>
      <c r="EK498" s="454"/>
      <c r="EL498" s="454"/>
      <c r="EM498" s="454"/>
      <c r="EN498" s="454"/>
      <c r="EO498" s="454"/>
      <c r="EP498" s="454"/>
      <c r="EQ498" s="454"/>
      <c r="ER498" s="454"/>
      <c r="ES498" s="454"/>
      <c r="ET498" s="454"/>
      <c r="EU498" s="454"/>
      <c r="EV498" s="454"/>
      <c r="EW498" s="454"/>
      <c r="EX498" s="454"/>
      <c r="EY498" s="454"/>
      <c r="EZ498" s="454"/>
      <c r="FA498" s="454"/>
      <c r="FB498" s="454"/>
      <c r="FC498" s="454"/>
      <c r="FD498" s="454"/>
      <c r="FE498" s="454"/>
      <c r="FF498" s="454"/>
      <c r="FG498" s="454"/>
      <c r="FH498" s="454"/>
      <c r="FI498" s="454"/>
      <c r="FJ498" s="454"/>
      <c r="FK498" s="454"/>
      <c r="FL498" s="454"/>
      <c r="FM498" s="454"/>
      <c r="FN498" s="454"/>
      <c r="FO498" s="454"/>
      <c r="FP498" s="454"/>
      <c r="FQ498" s="454"/>
      <c r="FR498" s="454"/>
      <c r="FS498" s="454"/>
      <c r="FT498" s="454"/>
      <c r="FU498" s="454"/>
      <c r="FV498" s="454"/>
      <c r="FW498" s="454"/>
      <c r="FX498" s="454"/>
      <c r="FY498" s="454"/>
      <c r="FZ498" s="454"/>
      <c r="GA498" s="454"/>
      <c r="GB498" s="454"/>
      <c r="GC498" s="454"/>
      <c r="GD498" s="454"/>
      <c r="GE498" s="454"/>
      <c r="GF498" s="454"/>
      <c r="GG498" s="454"/>
      <c r="GH498" s="454"/>
      <c r="GI498" s="454"/>
      <c r="GJ498" s="454"/>
      <c r="GK498" s="454"/>
      <c r="GL498" s="454"/>
      <c r="GM498" s="454"/>
      <c r="GN498" s="454"/>
      <c r="GO498" s="454"/>
      <c r="GP498" s="454"/>
      <c r="GQ498" s="454"/>
      <c r="GR498" s="454"/>
      <c r="GS498" s="454"/>
      <c r="GT498" s="454"/>
      <c r="GU498" s="454"/>
      <c r="GV498" s="454"/>
      <c r="GW498" s="454"/>
      <c r="GX498" s="454"/>
      <c r="GY498" s="454"/>
      <c r="GZ498" s="454"/>
      <c r="HA498" s="454"/>
      <c r="HB498" s="454"/>
      <c r="HC498" s="454"/>
      <c r="HD498" s="454"/>
      <c r="HE498" s="454"/>
      <c r="HF498" s="454"/>
      <c r="HG498" s="454"/>
      <c r="HH498" s="454"/>
      <c r="HI498" s="454"/>
      <c r="HJ498" s="454"/>
      <c r="HK498" s="454"/>
      <c r="HL498" s="454"/>
      <c r="HM498" s="454"/>
      <c r="HN498" s="454"/>
      <c r="HO498" s="454"/>
      <c r="HP498" s="454"/>
      <c r="HQ498" s="454"/>
      <c r="HR498" s="454"/>
      <c r="HS498" s="454"/>
      <c r="HT498" s="454"/>
      <c r="HU498" s="454"/>
      <c r="HV498" s="454"/>
      <c r="HW498" s="454"/>
      <c r="HX498" s="454"/>
      <c r="HY498" s="454"/>
      <c r="HZ498" s="454"/>
      <c r="IA498" s="454"/>
      <c r="IB498" s="454"/>
      <c r="IC498" s="454"/>
      <c r="ID498" s="454"/>
      <c r="IE498" s="454"/>
      <c r="IF498" s="454"/>
      <c r="IG498" s="454"/>
      <c r="IH498" s="454"/>
      <c r="II498" s="454"/>
      <c r="IJ498" s="454"/>
      <c r="IK498" s="454"/>
      <c r="IL498" s="454"/>
      <c r="IM498" s="454"/>
      <c r="IN498" s="454"/>
      <c r="IO498" s="454"/>
      <c r="IP498" s="454"/>
      <c r="IQ498" s="454"/>
      <c r="IR498" s="454"/>
      <c r="IS498" s="454"/>
      <c r="IT498" s="454"/>
      <c r="IU498" s="454"/>
      <c r="IV498" s="454"/>
      <c r="IW498" s="454"/>
    </row>
    <row r="499" customFormat="false" ht="12.75" hidden="false" customHeight="false" outlineLevel="1" collapsed="false">
      <c r="A499" s="419"/>
      <c r="B499" s="461"/>
      <c r="C499" s="461"/>
      <c r="D499" s="461"/>
      <c r="E499" s="461"/>
      <c r="F499" s="461"/>
      <c r="G499" s="461"/>
      <c r="H499" s="461"/>
      <c r="I499" s="461"/>
      <c r="J499" s="461"/>
      <c r="K499" s="461"/>
      <c r="L499" s="461"/>
      <c r="M499" s="461"/>
      <c r="N499" s="461"/>
      <c r="O499" s="461"/>
      <c r="P499" s="461"/>
      <c r="Q499" s="461"/>
      <c r="R499" s="461"/>
      <c r="S499" s="461"/>
      <c r="T499" s="461"/>
      <c r="U499" s="461"/>
      <c r="V499" s="454"/>
      <c r="W499" s="454"/>
      <c r="X499" s="454"/>
      <c r="Y499" s="454"/>
      <c r="Z499" s="454"/>
      <c r="AA499" s="454"/>
      <c r="AB499" s="454"/>
      <c r="AC499" s="454"/>
      <c r="AD499" s="454"/>
      <c r="AE499" s="454"/>
      <c r="AF499" s="454"/>
      <c r="AG499" s="454"/>
      <c r="AH499" s="454"/>
      <c r="AI499" s="454"/>
      <c r="AJ499" s="454"/>
      <c r="AK499" s="454"/>
      <c r="AL499" s="454"/>
      <c r="AM499" s="454"/>
      <c r="AN499" s="454"/>
      <c r="AO499" s="454"/>
      <c r="AP499" s="454"/>
      <c r="AQ499" s="454"/>
      <c r="AR499" s="454"/>
      <c r="AS499" s="454"/>
      <c r="AT499" s="454"/>
      <c r="AU499" s="454"/>
      <c r="AV499" s="454"/>
      <c r="AW499" s="454"/>
      <c r="AX499" s="454"/>
      <c r="AY499" s="454"/>
      <c r="AZ499" s="454"/>
      <c r="BA499" s="454"/>
      <c r="BB499" s="454"/>
      <c r="BC499" s="454"/>
      <c r="BD499" s="454"/>
      <c r="BE499" s="454"/>
      <c r="BF499" s="454"/>
      <c r="BG499" s="454"/>
      <c r="BH499" s="454"/>
      <c r="BI499" s="454"/>
      <c r="BJ499" s="454"/>
      <c r="BK499" s="454"/>
      <c r="BL499" s="454"/>
      <c r="BM499" s="454"/>
      <c r="BN499" s="454"/>
      <c r="BO499" s="454"/>
      <c r="BP499" s="454"/>
      <c r="BQ499" s="454"/>
      <c r="BR499" s="454"/>
      <c r="BS499" s="454"/>
      <c r="BT499" s="454"/>
      <c r="BU499" s="454"/>
      <c r="BV499" s="454"/>
      <c r="BW499" s="454"/>
      <c r="BX499" s="454"/>
      <c r="BY499" s="454"/>
      <c r="BZ499" s="454"/>
      <c r="CA499" s="454"/>
      <c r="CB499" s="454"/>
      <c r="CC499" s="454"/>
      <c r="CD499" s="454"/>
      <c r="CE499" s="454"/>
      <c r="CF499" s="454"/>
      <c r="CG499" s="454"/>
      <c r="CH499" s="454"/>
      <c r="CI499" s="454"/>
      <c r="CJ499" s="454"/>
      <c r="CK499" s="454"/>
      <c r="CL499" s="454"/>
      <c r="CM499" s="454"/>
      <c r="CN499" s="454"/>
      <c r="CO499" s="454"/>
      <c r="CP499" s="454"/>
      <c r="CQ499" s="454"/>
      <c r="CR499" s="454"/>
      <c r="CS499" s="454"/>
      <c r="CT499" s="454"/>
      <c r="CU499" s="454"/>
      <c r="CV499" s="454"/>
      <c r="CW499" s="454"/>
      <c r="CX499" s="454"/>
      <c r="CY499" s="454"/>
      <c r="CZ499" s="454"/>
      <c r="DA499" s="454"/>
      <c r="DB499" s="454"/>
      <c r="DC499" s="454"/>
      <c r="DD499" s="454"/>
      <c r="DE499" s="454"/>
      <c r="DF499" s="454"/>
      <c r="DG499" s="454"/>
      <c r="DH499" s="454"/>
      <c r="DI499" s="454"/>
      <c r="DJ499" s="454"/>
      <c r="DK499" s="454"/>
      <c r="DL499" s="454"/>
      <c r="DM499" s="454"/>
      <c r="DN499" s="454"/>
      <c r="DO499" s="454"/>
      <c r="DP499" s="454"/>
      <c r="DQ499" s="454"/>
      <c r="DR499" s="454"/>
      <c r="DS499" s="454"/>
      <c r="DT499" s="454"/>
      <c r="DU499" s="454"/>
      <c r="DV499" s="454"/>
      <c r="DW499" s="454"/>
      <c r="DX499" s="454"/>
      <c r="DY499" s="454"/>
      <c r="DZ499" s="454"/>
      <c r="EA499" s="454"/>
      <c r="EB499" s="454"/>
      <c r="EC499" s="454"/>
      <c r="ED499" s="454"/>
      <c r="EE499" s="454"/>
      <c r="EF499" s="454"/>
      <c r="EG499" s="454"/>
      <c r="EH499" s="454"/>
      <c r="EI499" s="454"/>
      <c r="EJ499" s="454"/>
      <c r="EK499" s="454"/>
      <c r="EL499" s="454"/>
      <c r="EM499" s="454"/>
      <c r="EN499" s="454"/>
      <c r="EO499" s="454"/>
      <c r="EP499" s="454"/>
      <c r="EQ499" s="454"/>
      <c r="ER499" s="454"/>
      <c r="ES499" s="454"/>
      <c r="ET499" s="454"/>
      <c r="EU499" s="454"/>
      <c r="EV499" s="454"/>
      <c r="EW499" s="454"/>
      <c r="EX499" s="454"/>
      <c r="EY499" s="454"/>
      <c r="EZ499" s="454"/>
      <c r="FA499" s="454"/>
      <c r="FB499" s="454"/>
      <c r="FC499" s="454"/>
      <c r="FD499" s="454"/>
      <c r="FE499" s="454"/>
      <c r="FF499" s="454"/>
      <c r="FG499" s="454"/>
      <c r="FH499" s="454"/>
      <c r="FI499" s="454"/>
      <c r="FJ499" s="454"/>
      <c r="FK499" s="454"/>
      <c r="FL499" s="454"/>
      <c r="FM499" s="454"/>
      <c r="FN499" s="454"/>
      <c r="FO499" s="454"/>
      <c r="FP499" s="454"/>
      <c r="FQ499" s="454"/>
      <c r="FR499" s="454"/>
      <c r="FS499" s="454"/>
      <c r="FT499" s="454"/>
      <c r="FU499" s="454"/>
      <c r="FV499" s="454"/>
      <c r="FW499" s="454"/>
      <c r="FX499" s="454"/>
      <c r="FY499" s="454"/>
      <c r="FZ499" s="454"/>
      <c r="GA499" s="454"/>
      <c r="GB499" s="454"/>
      <c r="GC499" s="454"/>
      <c r="GD499" s="454"/>
      <c r="GE499" s="454"/>
      <c r="GF499" s="454"/>
      <c r="GG499" s="454"/>
      <c r="GH499" s="454"/>
      <c r="GI499" s="454"/>
      <c r="GJ499" s="454"/>
      <c r="GK499" s="454"/>
      <c r="GL499" s="454"/>
      <c r="GM499" s="454"/>
      <c r="GN499" s="454"/>
      <c r="GO499" s="454"/>
      <c r="GP499" s="454"/>
      <c r="GQ499" s="454"/>
      <c r="GR499" s="454"/>
      <c r="GS499" s="454"/>
      <c r="GT499" s="454"/>
      <c r="GU499" s="454"/>
      <c r="GV499" s="454"/>
      <c r="GW499" s="454"/>
      <c r="GX499" s="454"/>
      <c r="GY499" s="454"/>
      <c r="GZ499" s="454"/>
      <c r="HA499" s="454"/>
      <c r="HB499" s="454"/>
      <c r="HC499" s="454"/>
      <c r="HD499" s="454"/>
      <c r="HE499" s="454"/>
      <c r="HF499" s="454"/>
      <c r="HG499" s="454"/>
      <c r="HH499" s="454"/>
      <c r="HI499" s="454"/>
      <c r="HJ499" s="454"/>
      <c r="HK499" s="454"/>
      <c r="HL499" s="454"/>
      <c r="HM499" s="454"/>
      <c r="HN499" s="454"/>
      <c r="HO499" s="454"/>
      <c r="HP499" s="454"/>
      <c r="HQ499" s="454"/>
      <c r="HR499" s="454"/>
      <c r="HS499" s="454"/>
      <c r="HT499" s="454"/>
      <c r="HU499" s="454"/>
      <c r="HV499" s="454"/>
      <c r="HW499" s="454"/>
      <c r="HX499" s="454"/>
      <c r="HY499" s="454"/>
      <c r="HZ499" s="454"/>
      <c r="IA499" s="454"/>
      <c r="IB499" s="454"/>
      <c r="IC499" s="454"/>
      <c r="ID499" s="454"/>
      <c r="IE499" s="454"/>
      <c r="IF499" s="454"/>
      <c r="IG499" s="454"/>
      <c r="IH499" s="454"/>
      <c r="II499" s="454"/>
      <c r="IJ499" s="454"/>
      <c r="IK499" s="454"/>
      <c r="IL499" s="454"/>
      <c r="IM499" s="454"/>
      <c r="IN499" s="454"/>
      <c r="IO499" s="454"/>
      <c r="IP499" s="454"/>
      <c r="IQ499" s="454"/>
      <c r="IR499" s="454"/>
      <c r="IS499" s="454"/>
      <c r="IT499" s="454"/>
      <c r="IU499" s="454"/>
      <c r="IV499" s="454"/>
      <c r="IW499" s="454"/>
    </row>
    <row r="500" customFormat="false" ht="12.75" hidden="false" customHeight="false" outlineLevel="1" collapsed="false">
      <c r="A500" s="436"/>
      <c r="B500" s="463"/>
      <c r="C500" s="463"/>
      <c r="D500" s="463"/>
      <c r="E500" s="463"/>
      <c r="F500" s="463"/>
      <c r="G500" s="463"/>
      <c r="H500" s="463"/>
      <c r="I500" s="463"/>
      <c r="J500" s="463"/>
      <c r="K500" s="463"/>
      <c r="L500" s="463"/>
      <c r="M500" s="463"/>
      <c r="N500" s="463"/>
      <c r="O500" s="463"/>
      <c r="P500" s="463"/>
      <c r="Q500" s="463"/>
      <c r="R500" s="463"/>
      <c r="S500" s="463"/>
      <c r="T500" s="463"/>
      <c r="U500" s="463"/>
      <c r="V500" s="454"/>
      <c r="W500" s="454"/>
      <c r="X500" s="454"/>
      <c r="Y500" s="454"/>
      <c r="Z500" s="454"/>
      <c r="AA500" s="454"/>
      <c r="AB500" s="454"/>
      <c r="AC500" s="454"/>
      <c r="AD500" s="454"/>
      <c r="AE500" s="454"/>
      <c r="AF500" s="454"/>
      <c r="AG500" s="454"/>
      <c r="AH500" s="454"/>
      <c r="AI500" s="454"/>
      <c r="AJ500" s="454"/>
      <c r="AK500" s="454"/>
      <c r="AL500" s="454"/>
      <c r="AM500" s="454"/>
      <c r="AN500" s="454"/>
      <c r="AO500" s="454"/>
      <c r="AP500" s="454"/>
      <c r="AQ500" s="454"/>
      <c r="AR500" s="454"/>
      <c r="AS500" s="454"/>
      <c r="AT500" s="454"/>
      <c r="AU500" s="454"/>
      <c r="AV500" s="454"/>
      <c r="AW500" s="454"/>
      <c r="AX500" s="454"/>
      <c r="AY500" s="454"/>
      <c r="AZ500" s="454"/>
      <c r="BA500" s="454"/>
      <c r="BB500" s="454"/>
      <c r="BC500" s="454"/>
      <c r="BD500" s="454"/>
      <c r="BE500" s="454"/>
      <c r="BF500" s="454"/>
      <c r="BG500" s="454"/>
      <c r="BH500" s="454"/>
      <c r="BI500" s="454"/>
      <c r="BJ500" s="454"/>
      <c r="BK500" s="454"/>
      <c r="BL500" s="454"/>
      <c r="BM500" s="454"/>
      <c r="BN500" s="454"/>
      <c r="BO500" s="454"/>
      <c r="BP500" s="454"/>
      <c r="BQ500" s="454"/>
      <c r="BR500" s="454"/>
      <c r="BS500" s="454"/>
      <c r="BT500" s="454"/>
      <c r="BU500" s="454"/>
      <c r="BV500" s="454"/>
      <c r="BW500" s="454"/>
      <c r="BX500" s="454"/>
      <c r="BY500" s="454"/>
      <c r="BZ500" s="454"/>
      <c r="CA500" s="454"/>
      <c r="CB500" s="454"/>
      <c r="CC500" s="454"/>
      <c r="CD500" s="454"/>
      <c r="CE500" s="454"/>
      <c r="CF500" s="454"/>
      <c r="CG500" s="454"/>
      <c r="CH500" s="454"/>
      <c r="CI500" s="454"/>
      <c r="CJ500" s="454"/>
      <c r="CK500" s="454"/>
      <c r="CL500" s="454"/>
      <c r="CM500" s="454"/>
      <c r="CN500" s="454"/>
      <c r="CO500" s="454"/>
      <c r="CP500" s="454"/>
      <c r="CQ500" s="454"/>
      <c r="CR500" s="454"/>
      <c r="CS500" s="454"/>
      <c r="CT500" s="454"/>
      <c r="CU500" s="454"/>
      <c r="CV500" s="454"/>
      <c r="CW500" s="454"/>
      <c r="CX500" s="454"/>
      <c r="CY500" s="454"/>
      <c r="CZ500" s="454"/>
      <c r="DA500" s="454"/>
      <c r="DB500" s="454"/>
      <c r="DC500" s="454"/>
      <c r="DD500" s="454"/>
      <c r="DE500" s="454"/>
      <c r="DF500" s="454"/>
      <c r="DG500" s="454"/>
      <c r="DH500" s="454"/>
      <c r="DI500" s="454"/>
      <c r="DJ500" s="454"/>
      <c r="DK500" s="454"/>
      <c r="DL500" s="454"/>
      <c r="DM500" s="454"/>
      <c r="DN500" s="454"/>
      <c r="DO500" s="454"/>
      <c r="DP500" s="454"/>
      <c r="DQ500" s="454"/>
      <c r="DR500" s="454"/>
      <c r="DS500" s="454"/>
      <c r="DT500" s="454"/>
      <c r="DU500" s="454"/>
      <c r="DV500" s="454"/>
      <c r="DW500" s="454"/>
      <c r="DX500" s="454"/>
      <c r="DY500" s="454"/>
      <c r="DZ500" s="454"/>
      <c r="EA500" s="454"/>
      <c r="EB500" s="454"/>
      <c r="EC500" s="454"/>
      <c r="ED500" s="454"/>
      <c r="EE500" s="454"/>
      <c r="EF500" s="454"/>
      <c r="EG500" s="454"/>
      <c r="EH500" s="454"/>
      <c r="EI500" s="454"/>
      <c r="EJ500" s="454"/>
      <c r="EK500" s="454"/>
      <c r="EL500" s="454"/>
      <c r="EM500" s="454"/>
      <c r="EN500" s="454"/>
      <c r="EO500" s="454"/>
      <c r="EP500" s="454"/>
      <c r="EQ500" s="454"/>
      <c r="ER500" s="454"/>
      <c r="ES500" s="454"/>
      <c r="ET500" s="454"/>
      <c r="EU500" s="454"/>
      <c r="EV500" s="454"/>
      <c r="EW500" s="454"/>
      <c r="EX500" s="454"/>
      <c r="EY500" s="454"/>
      <c r="EZ500" s="454"/>
      <c r="FA500" s="454"/>
      <c r="FB500" s="454"/>
      <c r="FC500" s="454"/>
      <c r="FD500" s="454"/>
      <c r="FE500" s="454"/>
      <c r="FF500" s="454"/>
      <c r="FG500" s="454"/>
      <c r="FH500" s="454"/>
      <c r="FI500" s="454"/>
      <c r="FJ500" s="454"/>
      <c r="FK500" s="454"/>
      <c r="FL500" s="454"/>
      <c r="FM500" s="454"/>
      <c r="FN500" s="454"/>
      <c r="FO500" s="454"/>
      <c r="FP500" s="454"/>
      <c r="FQ500" s="454"/>
      <c r="FR500" s="454"/>
      <c r="FS500" s="454"/>
      <c r="FT500" s="454"/>
      <c r="FU500" s="454"/>
      <c r="FV500" s="454"/>
      <c r="FW500" s="454"/>
      <c r="FX500" s="454"/>
      <c r="FY500" s="454"/>
      <c r="FZ500" s="454"/>
      <c r="GA500" s="454"/>
      <c r="GB500" s="454"/>
      <c r="GC500" s="454"/>
      <c r="GD500" s="454"/>
      <c r="GE500" s="454"/>
      <c r="GF500" s="454"/>
      <c r="GG500" s="454"/>
      <c r="GH500" s="454"/>
      <c r="GI500" s="454"/>
      <c r="GJ500" s="454"/>
      <c r="GK500" s="454"/>
      <c r="GL500" s="454"/>
      <c r="GM500" s="454"/>
      <c r="GN500" s="454"/>
      <c r="GO500" s="454"/>
      <c r="GP500" s="454"/>
      <c r="GQ500" s="454"/>
      <c r="GR500" s="454"/>
      <c r="GS500" s="454"/>
      <c r="GT500" s="454"/>
      <c r="GU500" s="454"/>
      <c r="GV500" s="454"/>
      <c r="GW500" s="454"/>
      <c r="GX500" s="454"/>
      <c r="GY500" s="454"/>
      <c r="GZ500" s="454"/>
      <c r="HA500" s="454"/>
      <c r="HB500" s="454"/>
      <c r="HC500" s="454"/>
      <c r="HD500" s="454"/>
      <c r="HE500" s="454"/>
      <c r="HF500" s="454"/>
      <c r="HG500" s="454"/>
      <c r="HH500" s="454"/>
      <c r="HI500" s="454"/>
      <c r="HJ500" s="454"/>
      <c r="HK500" s="454"/>
      <c r="HL500" s="454"/>
      <c r="HM500" s="454"/>
      <c r="HN500" s="454"/>
      <c r="HO500" s="454"/>
      <c r="HP500" s="454"/>
      <c r="HQ500" s="454"/>
      <c r="HR500" s="454"/>
      <c r="HS500" s="454"/>
      <c r="HT500" s="454"/>
      <c r="HU500" s="454"/>
      <c r="HV500" s="454"/>
      <c r="HW500" s="454"/>
      <c r="HX500" s="454"/>
      <c r="HY500" s="454"/>
      <c r="HZ500" s="454"/>
      <c r="IA500" s="454"/>
      <c r="IB500" s="454"/>
      <c r="IC500" s="454"/>
      <c r="ID500" s="454"/>
      <c r="IE500" s="454"/>
      <c r="IF500" s="454"/>
      <c r="IG500" s="454"/>
      <c r="IH500" s="454"/>
      <c r="II500" s="454"/>
      <c r="IJ500" s="454"/>
      <c r="IK500" s="454"/>
      <c r="IL500" s="454"/>
      <c r="IM500" s="454"/>
      <c r="IN500" s="454"/>
      <c r="IO500" s="454"/>
      <c r="IP500" s="454"/>
      <c r="IQ500" s="454"/>
      <c r="IR500" s="454"/>
      <c r="IS500" s="454"/>
      <c r="IT500" s="454"/>
      <c r="IU500" s="454"/>
      <c r="IV500" s="454"/>
      <c r="IW500" s="454"/>
    </row>
    <row r="501" customFormat="false" ht="12.75" hidden="false" customHeight="false" outlineLevel="1" collapsed="false">
      <c r="A501" s="339"/>
      <c r="B501" s="461"/>
      <c r="C501" s="461"/>
      <c r="D501" s="461"/>
      <c r="E501" s="461"/>
      <c r="F501" s="461"/>
      <c r="G501" s="461"/>
      <c r="H501" s="461"/>
      <c r="I501" s="461"/>
      <c r="J501" s="461"/>
      <c r="K501" s="461"/>
      <c r="L501" s="461"/>
      <c r="M501" s="461"/>
      <c r="N501" s="461"/>
      <c r="O501" s="461"/>
      <c r="P501" s="461"/>
      <c r="Q501" s="461"/>
      <c r="R501" s="461"/>
      <c r="S501" s="461"/>
      <c r="T501" s="461"/>
      <c r="U501" s="461"/>
      <c r="V501" s="454"/>
      <c r="W501" s="454"/>
      <c r="X501" s="454"/>
      <c r="Y501" s="454"/>
      <c r="Z501" s="454"/>
      <c r="AA501" s="454"/>
      <c r="AB501" s="454"/>
      <c r="AC501" s="454"/>
      <c r="AD501" s="454"/>
      <c r="AE501" s="454"/>
      <c r="AF501" s="454"/>
      <c r="AG501" s="454"/>
      <c r="AH501" s="454"/>
      <c r="AI501" s="454"/>
      <c r="AJ501" s="454"/>
      <c r="AK501" s="454"/>
      <c r="AL501" s="454"/>
      <c r="AM501" s="454"/>
      <c r="AN501" s="454"/>
      <c r="AO501" s="454"/>
      <c r="AP501" s="454"/>
      <c r="AQ501" s="454"/>
      <c r="AR501" s="454"/>
      <c r="AS501" s="454"/>
      <c r="AT501" s="454"/>
      <c r="AU501" s="454"/>
      <c r="AV501" s="454"/>
      <c r="AW501" s="454"/>
      <c r="AX501" s="454"/>
      <c r="AY501" s="454"/>
      <c r="AZ501" s="454"/>
      <c r="BA501" s="454"/>
      <c r="BB501" s="454"/>
      <c r="BC501" s="454"/>
      <c r="BD501" s="454"/>
      <c r="BE501" s="454"/>
      <c r="BF501" s="454"/>
      <c r="BG501" s="454"/>
      <c r="BH501" s="454"/>
      <c r="BI501" s="454"/>
      <c r="BJ501" s="454"/>
      <c r="BK501" s="454"/>
      <c r="BL501" s="454"/>
      <c r="BM501" s="454"/>
      <c r="BN501" s="454"/>
      <c r="BO501" s="454"/>
      <c r="BP501" s="454"/>
      <c r="BQ501" s="454"/>
      <c r="BR501" s="454"/>
      <c r="BS501" s="454"/>
      <c r="BT501" s="454"/>
      <c r="BU501" s="454"/>
      <c r="BV501" s="454"/>
      <c r="BW501" s="454"/>
      <c r="BX501" s="454"/>
      <c r="BY501" s="454"/>
      <c r="BZ501" s="454"/>
      <c r="CA501" s="454"/>
      <c r="CB501" s="454"/>
      <c r="CC501" s="454"/>
      <c r="CD501" s="454"/>
      <c r="CE501" s="454"/>
      <c r="CF501" s="454"/>
      <c r="CG501" s="454"/>
      <c r="CH501" s="454"/>
      <c r="CI501" s="454"/>
      <c r="CJ501" s="454"/>
      <c r="CK501" s="454"/>
      <c r="CL501" s="454"/>
      <c r="CM501" s="454"/>
      <c r="CN501" s="454"/>
      <c r="CO501" s="454"/>
      <c r="CP501" s="454"/>
      <c r="CQ501" s="454"/>
      <c r="CR501" s="454"/>
      <c r="CS501" s="454"/>
      <c r="CT501" s="454"/>
      <c r="CU501" s="454"/>
      <c r="CV501" s="454"/>
      <c r="CW501" s="454"/>
      <c r="CX501" s="454"/>
      <c r="CY501" s="454"/>
      <c r="CZ501" s="454"/>
      <c r="DA501" s="454"/>
      <c r="DB501" s="454"/>
      <c r="DC501" s="454"/>
      <c r="DD501" s="454"/>
      <c r="DE501" s="454"/>
      <c r="DF501" s="454"/>
      <c r="DG501" s="454"/>
      <c r="DH501" s="454"/>
      <c r="DI501" s="454"/>
      <c r="DJ501" s="454"/>
      <c r="DK501" s="454"/>
      <c r="DL501" s="454"/>
      <c r="DM501" s="454"/>
      <c r="DN501" s="454"/>
      <c r="DO501" s="454"/>
      <c r="DP501" s="454"/>
      <c r="DQ501" s="454"/>
      <c r="DR501" s="454"/>
      <c r="DS501" s="454"/>
      <c r="DT501" s="454"/>
      <c r="DU501" s="454"/>
      <c r="DV501" s="454"/>
      <c r="DW501" s="454"/>
      <c r="DX501" s="454"/>
      <c r="DY501" s="454"/>
      <c r="DZ501" s="454"/>
      <c r="EA501" s="454"/>
      <c r="EB501" s="454"/>
      <c r="EC501" s="454"/>
      <c r="ED501" s="454"/>
      <c r="EE501" s="454"/>
      <c r="EF501" s="454"/>
      <c r="EG501" s="454"/>
      <c r="EH501" s="454"/>
      <c r="EI501" s="454"/>
      <c r="EJ501" s="454"/>
      <c r="EK501" s="454"/>
      <c r="EL501" s="454"/>
      <c r="EM501" s="454"/>
      <c r="EN501" s="454"/>
      <c r="EO501" s="454"/>
      <c r="EP501" s="454"/>
      <c r="EQ501" s="454"/>
      <c r="ER501" s="454"/>
      <c r="ES501" s="454"/>
      <c r="ET501" s="454"/>
      <c r="EU501" s="454"/>
      <c r="EV501" s="454"/>
      <c r="EW501" s="454"/>
      <c r="EX501" s="454"/>
      <c r="EY501" s="454"/>
      <c r="EZ501" s="454"/>
      <c r="FA501" s="454"/>
      <c r="FB501" s="454"/>
      <c r="FC501" s="454"/>
      <c r="FD501" s="454"/>
      <c r="FE501" s="454"/>
      <c r="FF501" s="454"/>
      <c r="FG501" s="454"/>
      <c r="FH501" s="454"/>
      <c r="FI501" s="454"/>
      <c r="FJ501" s="454"/>
      <c r="FK501" s="454"/>
      <c r="FL501" s="454"/>
      <c r="FM501" s="454"/>
      <c r="FN501" s="454"/>
      <c r="FO501" s="454"/>
      <c r="FP501" s="454"/>
      <c r="FQ501" s="454"/>
      <c r="FR501" s="454"/>
      <c r="FS501" s="454"/>
      <c r="FT501" s="454"/>
      <c r="FU501" s="454"/>
      <c r="FV501" s="454"/>
      <c r="FW501" s="454"/>
      <c r="FX501" s="454"/>
      <c r="FY501" s="454"/>
      <c r="FZ501" s="454"/>
      <c r="GA501" s="454"/>
      <c r="GB501" s="454"/>
      <c r="GC501" s="454"/>
      <c r="GD501" s="454"/>
      <c r="GE501" s="454"/>
      <c r="GF501" s="454"/>
      <c r="GG501" s="454"/>
      <c r="GH501" s="454"/>
      <c r="GI501" s="454"/>
      <c r="GJ501" s="454"/>
      <c r="GK501" s="454"/>
      <c r="GL501" s="454"/>
      <c r="GM501" s="454"/>
      <c r="GN501" s="454"/>
      <c r="GO501" s="454"/>
      <c r="GP501" s="454"/>
      <c r="GQ501" s="454"/>
      <c r="GR501" s="454"/>
      <c r="GS501" s="454"/>
      <c r="GT501" s="454"/>
      <c r="GU501" s="454"/>
      <c r="GV501" s="454"/>
      <c r="GW501" s="454"/>
      <c r="GX501" s="454"/>
      <c r="GY501" s="454"/>
      <c r="GZ501" s="454"/>
      <c r="HA501" s="454"/>
      <c r="HB501" s="454"/>
      <c r="HC501" s="454"/>
      <c r="HD501" s="454"/>
      <c r="HE501" s="454"/>
      <c r="HF501" s="454"/>
      <c r="HG501" s="454"/>
      <c r="HH501" s="454"/>
      <c r="HI501" s="454"/>
      <c r="HJ501" s="454"/>
      <c r="HK501" s="454"/>
      <c r="HL501" s="454"/>
      <c r="HM501" s="454"/>
      <c r="HN501" s="454"/>
      <c r="HO501" s="454"/>
      <c r="HP501" s="454"/>
      <c r="HQ501" s="454"/>
      <c r="HR501" s="454"/>
      <c r="HS501" s="454"/>
      <c r="HT501" s="454"/>
      <c r="HU501" s="454"/>
      <c r="HV501" s="454"/>
      <c r="HW501" s="454"/>
      <c r="HX501" s="454"/>
      <c r="HY501" s="454"/>
      <c r="HZ501" s="454"/>
      <c r="IA501" s="454"/>
      <c r="IB501" s="454"/>
      <c r="IC501" s="454"/>
      <c r="ID501" s="454"/>
      <c r="IE501" s="454"/>
      <c r="IF501" s="454"/>
      <c r="IG501" s="454"/>
      <c r="IH501" s="454"/>
      <c r="II501" s="454"/>
      <c r="IJ501" s="454"/>
      <c r="IK501" s="454"/>
      <c r="IL501" s="454"/>
      <c r="IM501" s="454"/>
      <c r="IN501" s="454"/>
      <c r="IO501" s="454"/>
      <c r="IP501" s="454"/>
      <c r="IQ501" s="454"/>
      <c r="IR501" s="454"/>
      <c r="IS501" s="454"/>
      <c r="IT501" s="454"/>
      <c r="IU501" s="454"/>
      <c r="IV501" s="454"/>
      <c r="IW501" s="454"/>
    </row>
    <row r="502" customFormat="false" ht="13.9" hidden="false" customHeight="true" outlineLevel="1" collapsed="false">
      <c r="A502" s="336"/>
      <c r="B502" s="461"/>
      <c r="C502" s="461"/>
      <c r="D502" s="461"/>
      <c r="E502" s="461"/>
      <c r="F502" s="461"/>
      <c r="G502" s="461"/>
      <c r="H502" s="461"/>
      <c r="I502" s="461"/>
      <c r="J502" s="461"/>
      <c r="K502" s="461"/>
      <c r="L502" s="461"/>
      <c r="M502" s="461"/>
      <c r="N502" s="461"/>
      <c r="O502" s="461"/>
      <c r="P502" s="461"/>
      <c r="Q502" s="461"/>
      <c r="R502" s="461"/>
      <c r="S502" s="461"/>
      <c r="T502" s="461"/>
      <c r="U502" s="461"/>
      <c r="V502" s="454"/>
      <c r="W502" s="454"/>
      <c r="X502" s="454"/>
      <c r="Y502" s="454"/>
      <c r="Z502" s="454"/>
      <c r="AA502" s="454"/>
      <c r="AB502" s="454"/>
      <c r="AC502" s="454"/>
      <c r="AD502" s="454"/>
      <c r="AE502" s="454"/>
      <c r="AF502" s="454"/>
      <c r="AG502" s="454"/>
      <c r="AH502" s="454"/>
      <c r="AI502" s="454"/>
      <c r="AJ502" s="454"/>
      <c r="AK502" s="454"/>
      <c r="AL502" s="454"/>
      <c r="AM502" s="454"/>
      <c r="AN502" s="454"/>
      <c r="AO502" s="454"/>
      <c r="AP502" s="454"/>
      <c r="AQ502" s="454"/>
      <c r="AR502" s="454"/>
      <c r="AS502" s="454"/>
      <c r="AT502" s="454"/>
      <c r="AU502" s="454"/>
      <c r="AV502" s="454"/>
      <c r="AW502" s="454"/>
      <c r="AX502" s="454"/>
      <c r="AY502" s="454"/>
      <c r="AZ502" s="454"/>
      <c r="BA502" s="454"/>
      <c r="BB502" s="454"/>
      <c r="BC502" s="454"/>
      <c r="BD502" s="454"/>
      <c r="BE502" s="454"/>
      <c r="BF502" s="454"/>
      <c r="BG502" s="454"/>
      <c r="BH502" s="454"/>
      <c r="BI502" s="454"/>
      <c r="BJ502" s="454"/>
      <c r="BK502" s="454"/>
      <c r="BL502" s="454"/>
      <c r="BM502" s="454"/>
      <c r="BN502" s="454"/>
      <c r="BO502" s="454"/>
      <c r="BP502" s="454"/>
      <c r="BQ502" s="454"/>
      <c r="BR502" s="454"/>
      <c r="BS502" s="454"/>
      <c r="BT502" s="454"/>
      <c r="BU502" s="454"/>
      <c r="BV502" s="454"/>
      <c r="BW502" s="454"/>
      <c r="BX502" s="454"/>
      <c r="BY502" s="454"/>
      <c r="BZ502" s="454"/>
      <c r="CA502" s="454"/>
      <c r="CB502" s="454"/>
      <c r="CC502" s="454"/>
      <c r="CD502" s="454"/>
      <c r="CE502" s="454"/>
      <c r="CF502" s="454"/>
      <c r="CG502" s="454"/>
      <c r="CH502" s="454"/>
      <c r="CI502" s="454"/>
      <c r="CJ502" s="454"/>
      <c r="CK502" s="454"/>
      <c r="CL502" s="454"/>
      <c r="CM502" s="454"/>
      <c r="CN502" s="454"/>
      <c r="CO502" s="454"/>
      <c r="CP502" s="454"/>
      <c r="CQ502" s="454"/>
      <c r="CR502" s="454"/>
      <c r="CS502" s="454"/>
      <c r="CT502" s="454"/>
      <c r="CU502" s="454"/>
      <c r="CV502" s="454"/>
      <c r="CW502" s="454"/>
      <c r="CX502" s="454"/>
      <c r="CY502" s="454"/>
      <c r="CZ502" s="454"/>
      <c r="DA502" s="454"/>
      <c r="DB502" s="454"/>
      <c r="DC502" s="454"/>
      <c r="DD502" s="454"/>
      <c r="DE502" s="454"/>
      <c r="DF502" s="454"/>
      <c r="DG502" s="454"/>
      <c r="DH502" s="454"/>
      <c r="DI502" s="454"/>
      <c r="DJ502" s="454"/>
      <c r="DK502" s="454"/>
      <c r="DL502" s="454"/>
      <c r="DM502" s="454"/>
      <c r="DN502" s="454"/>
      <c r="DO502" s="454"/>
      <c r="DP502" s="454"/>
      <c r="DQ502" s="454"/>
      <c r="DR502" s="454"/>
      <c r="DS502" s="454"/>
      <c r="DT502" s="454"/>
      <c r="DU502" s="454"/>
      <c r="DV502" s="454"/>
      <c r="DW502" s="454"/>
      <c r="DX502" s="454"/>
      <c r="DY502" s="454"/>
      <c r="DZ502" s="454"/>
      <c r="EA502" s="454"/>
      <c r="EB502" s="454"/>
      <c r="EC502" s="454"/>
      <c r="ED502" s="454"/>
      <c r="EE502" s="454"/>
      <c r="EF502" s="454"/>
      <c r="EG502" s="454"/>
      <c r="EH502" s="454"/>
      <c r="EI502" s="454"/>
      <c r="EJ502" s="454"/>
      <c r="EK502" s="454"/>
      <c r="EL502" s="454"/>
      <c r="EM502" s="454"/>
      <c r="EN502" s="454"/>
      <c r="EO502" s="454"/>
      <c r="EP502" s="454"/>
      <c r="EQ502" s="454"/>
      <c r="ER502" s="454"/>
      <c r="ES502" s="454"/>
      <c r="ET502" s="454"/>
      <c r="EU502" s="454"/>
      <c r="EV502" s="454"/>
      <c r="EW502" s="454"/>
      <c r="EX502" s="454"/>
      <c r="EY502" s="454"/>
      <c r="EZ502" s="454"/>
      <c r="FA502" s="454"/>
      <c r="FB502" s="454"/>
      <c r="FC502" s="454"/>
      <c r="FD502" s="454"/>
      <c r="FE502" s="454"/>
      <c r="FF502" s="454"/>
      <c r="FG502" s="454"/>
      <c r="FH502" s="454"/>
      <c r="FI502" s="454"/>
      <c r="FJ502" s="454"/>
      <c r="FK502" s="454"/>
      <c r="FL502" s="454"/>
      <c r="FM502" s="454"/>
      <c r="FN502" s="454"/>
      <c r="FO502" s="454"/>
      <c r="FP502" s="454"/>
      <c r="FQ502" s="454"/>
      <c r="FR502" s="454"/>
      <c r="FS502" s="454"/>
      <c r="FT502" s="454"/>
      <c r="FU502" s="454"/>
      <c r="FV502" s="454"/>
      <c r="FW502" s="454"/>
      <c r="FX502" s="454"/>
      <c r="FY502" s="454"/>
      <c r="FZ502" s="454"/>
      <c r="GA502" s="454"/>
      <c r="GB502" s="454"/>
      <c r="GC502" s="454"/>
      <c r="GD502" s="454"/>
      <c r="GE502" s="454"/>
      <c r="GF502" s="454"/>
      <c r="GG502" s="454"/>
      <c r="GH502" s="454"/>
      <c r="GI502" s="454"/>
      <c r="GJ502" s="454"/>
      <c r="GK502" s="454"/>
      <c r="GL502" s="454"/>
      <c r="GM502" s="454"/>
      <c r="GN502" s="454"/>
      <c r="GO502" s="454"/>
      <c r="GP502" s="454"/>
      <c r="GQ502" s="454"/>
      <c r="GR502" s="454"/>
      <c r="GS502" s="454"/>
      <c r="GT502" s="454"/>
      <c r="GU502" s="454"/>
      <c r="GV502" s="454"/>
      <c r="GW502" s="454"/>
      <c r="GX502" s="454"/>
      <c r="GY502" s="454"/>
      <c r="GZ502" s="454"/>
      <c r="HA502" s="454"/>
      <c r="HB502" s="454"/>
      <c r="HC502" s="454"/>
      <c r="HD502" s="454"/>
      <c r="HE502" s="454"/>
      <c r="HF502" s="454"/>
      <c r="HG502" s="454"/>
      <c r="HH502" s="454"/>
      <c r="HI502" s="454"/>
      <c r="HJ502" s="454"/>
      <c r="HK502" s="454"/>
      <c r="HL502" s="454"/>
      <c r="HM502" s="454"/>
      <c r="HN502" s="454"/>
      <c r="HO502" s="454"/>
      <c r="HP502" s="454"/>
      <c r="HQ502" s="454"/>
      <c r="HR502" s="454"/>
      <c r="HS502" s="454"/>
      <c r="HT502" s="454"/>
      <c r="HU502" s="454"/>
      <c r="HV502" s="454"/>
      <c r="HW502" s="454"/>
      <c r="HX502" s="454"/>
      <c r="HY502" s="454"/>
      <c r="HZ502" s="454"/>
      <c r="IA502" s="454"/>
      <c r="IB502" s="454"/>
      <c r="IC502" s="454"/>
      <c r="ID502" s="454"/>
      <c r="IE502" s="454"/>
      <c r="IF502" s="454"/>
      <c r="IG502" s="454"/>
      <c r="IH502" s="454"/>
      <c r="II502" s="454"/>
      <c r="IJ502" s="454"/>
      <c r="IK502" s="454"/>
      <c r="IL502" s="454"/>
      <c r="IM502" s="454"/>
      <c r="IN502" s="454"/>
      <c r="IO502" s="454"/>
      <c r="IP502" s="454"/>
      <c r="IQ502" s="454"/>
      <c r="IR502" s="454"/>
      <c r="IS502" s="454"/>
      <c r="IT502" s="454"/>
      <c r="IU502" s="454"/>
      <c r="IV502" s="454"/>
      <c r="IW502" s="454"/>
    </row>
    <row r="503" customFormat="false" ht="12.75" hidden="false" customHeight="false" outlineLevel="1" collapsed="false">
      <c r="A503" s="464"/>
      <c r="B503" s="461"/>
      <c r="C503" s="461"/>
      <c r="D503" s="461"/>
      <c r="E503" s="461"/>
      <c r="F503" s="461"/>
      <c r="G503" s="461"/>
      <c r="H503" s="461"/>
      <c r="I503" s="461"/>
      <c r="J503" s="461"/>
      <c r="K503" s="461"/>
      <c r="L503" s="461"/>
      <c r="M503" s="461"/>
      <c r="N503" s="461"/>
      <c r="O503" s="461"/>
      <c r="P503" s="461"/>
      <c r="Q503" s="461"/>
      <c r="R503" s="461"/>
      <c r="S503" s="461"/>
      <c r="T503" s="461"/>
      <c r="U503" s="461"/>
      <c r="V503" s="465"/>
      <c r="W503" s="465"/>
      <c r="X503" s="465"/>
      <c r="Y503" s="465"/>
      <c r="Z503" s="465"/>
      <c r="AA503" s="465"/>
      <c r="AB503" s="465"/>
      <c r="AC503" s="465"/>
      <c r="AD503" s="465"/>
      <c r="AE503" s="465"/>
      <c r="AF503" s="465"/>
      <c r="AG503" s="465"/>
      <c r="AH503" s="465"/>
      <c r="AI503" s="465"/>
      <c r="AJ503" s="465"/>
      <c r="AK503" s="465"/>
      <c r="AL503" s="465"/>
      <c r="AM503" s="465"/>
      <c r="AN503" s="465"/>
      <c r="AO503" s="465"/>
      <c r="AP503" s="465"/>
      <c r="AQ503" s="465"/>
      <c r="AR503" s="465"/>
      <c r="AS503" s="465"/>
      <c r="AT503" s="465"/>
      <c r="AU503" s="465"/>
      <c r="AV503" s="465"/>
      <c r="AW503" s="465"/>
      <c r="AX503" s="465"/>
      <c r="AY503" s="465"/>
      <c r="AZ503" s="465"/>
      <c r="BA503" s="465"/>
      <c r="BB503" s="465"/>
      <c r="BC503" s="465"/>
      <c r="BD503" s="465"/>
      <c r="BE503" s="465"/>
      <c r="BF503" s="465"/>
      <c r="BG503" s="465"/>
      <c r="BH503" s="465"/>
      <c r="BI503" s="465"/>
      <c r="BJ503" s="465"/>
      <c r="BK503" s="465"/>
      <c r="BL503" s="465"/>
      <c r="BM503" s="465"/>
      <c r="BN503" s="465"/>
      <c r="BO503" s="465"/>
      <c r="BP503" s="465"/>
      <c r="BQ503" s="465"/>
      <c r="BR503" s="465"/>
      <c r="BS503" s="465"/>
      <c r="BT503" s="465"/>
      <c r="BU503" s="465"/>
      <c r="BV503" s="465"/>
      <c r="BW503" s="465"/>
      <c r="BX503" s="465"/>
      <c r="BY503" s="465"/>
      <c r="BZ503" s="465"/>
      <c r="CA503" s="465"/>
      <c r="CB503" s="465"/>
      <c r="CC503" s="465"/>
      <c r="CD503" s="465"/>
      <c r="CE503" s="465"/>
      <c r="CF503" s="465"/>
      <c r="CG503" s="465"/>
      <c r="CH503" s="465"/>
      <c r="CI503" s="465"/>
      <c r="CJ503" s="465"/>
      <c r="CK503" s="465"/>
      <c r="CL503" s="465"/>
      <c r="CM503" s="465"/>
      <c r="CN503" s="465"/>
      <c r="CO503" s="465"/>
      <c r="CP503" s="465"/>
      <c r="CQ503" s="465"/>
      <c r="CR503" s="465"/>
      <c r="CS503" s="465"/>
      <c r="CT503" s="465"/>
      <c r="CU503" s="465"/>
      <c r="CV503" s="465"/>
      <c r="CW503" s="465"/>
      <c r="CX503" s="465"/>
      <c r="CY503" s="465"/>
      <c r="CZ503" s="465"/>
      <c r="DA503" s="465"/>
      <c r="DB503" s="465"/>
      <c r="DC503" s="465"/>
      <c r="DD503" s="465"/>
      <c r="DE503" s="465"/>
      <c r="DF503" s="465"/>
      <c r="DG503" s="465"/>
      <c r="DH503" s="465"/>
      <c r="DI503" s="465"/>
      <c r="DJ503" s="465"/>
      <c r="DK503" s="465"/>
      <c r="DL503" s="465"/>
      <c r="DM503" s="465"/>
      <c r="DN503" s="465"/>
      <c r="DO503" s="465"/>
      <c r="DP503" s="465"/>
      <c r="DQ503" s="465"/>
      <c r="DR503" s="465"/>
      <c r="DS503" s="465"/>
      <c r="DT503" s="465"/>
      <c r="DU503" s="465"/>
      <c r="DV503" s="465"/>
      <c r="DW503" s="465"/>
      <c r="DX503" s="465"/>
      <c r="DY503" s="465"/>
      <c r="DZ503" s="465"/>
      <c r="EA503" s="465"/>
      <c r="EB503" s="465"/>
      <c r="EC503" s="465"/>
      <c r="ED503" s="465"/>
      <c r="EE503" s="465"/>
      <c r="EF503" s="465"/>
      <c r="EG503" s="465"/>
      <c r="EH503" s="465"/>
      <c r="EI503" s="465"/>
      <c r="EJ503" s="465"/>
      <c r="EK503" s="465"/>
      <c r="EL503" s="465"/>
      <c r="EM503" s="465"/>
      <c r="EN503" s="465"/>
      <c r="EO503" s="465"/>
      <c r="EP503" s="465"/>
      <c r="EQ503" s="465"/>
      <c r="ER503" s="465"/>
      <c r="ES503" s="465"/>
      <c r="ET503" s="465"/>
      <c r="EU503" s="465"/>
      <c r="EV503" s="465"/>
      <c r="EW503" s="465"/>
      <c r="EX503" s="465"/>
      <c r="EY503" s="465"/>
      <c r="EZ503" s="465"/>
      <c r="FA503" s="465"/>
      <c r="FB503" s="465"/>
      <c r="FC503" s="465"/>
      <c r="FD503" s="465"/>
      <c r="FE503" s="465"/>
      <c r="FF503" s="465"/>
      <c r="FG503" s="465"/>
      <c r="FH503" s="465"/>
      <c r="FI503" s="465"/>
      <c r="FJ503" s="465"/>
      <c r="FK503" s="465"/>
      <c r="FL503" s="465"/>
      <c r="FM503" s="465"/>
      <c r="FN503" s="465"/>
      <c r="FO503" s="465"/>
      <c r="FP503" s="465"/>
      <c r="FQ503" s="465"/>
      <c r="FR503" s="465"/>
      <c r="FS503" s="465"/>
      <c r="FT503" s="465"/>
      <c r="FU503" s="465"/>
      <c r="FV503" s="465"/>
      <c r="FW503" s="465"/>
      <c r="FX503" s="465"/>
      <c r="FY503" s="465"/>
      <c r="FZ503" s="465"/>
      <c r="GA503" s="465"/>
      <c r="GB503" s="465"/>
      <c r="GC503" s="465"/>
      <c r="GD503" s="465"/>
      <c r="GE503" s="465"/>
      <c r="GF503" s="465"/>
      <c r="GG503" s="465"/>
      <c r="GH503" s="465"/>
      <c r="GI503" s="465"/>
      <c r="GJ503" s="465"/>
      <c r="GK503" s="465"/>
      <c r="GL503" s="465"/>
      <c r="GM503" s="465"/>
      <c r="GN503" s="465"/>
      <c r="GO503" s="465"/>
      <c r="GP503" s="465"/>
      <c r="GQ503" s="465"/>
      <c r="GR503" s="465"/>
      <c r="GS503" s="465"/>
      <c r="GT503" s="465"/>
      <c r="GU503" s="465"/>
      <c r="GV503" s="465"/>
      <c r="GW503" s="465"/>
      <c r="GX503" s="465"/>
      <c r="GY503" s="465"/>
      <c r="GZ503" s="465"/>
      <c r="HA503" s="465"/>
      <c r="HB503" s="465"/>
      <c r="HC503" s="465"/>
      <c r="HD503" s="465"/>
      <c r="HE503" s="465"/>
      <c r="HF503" s="465"/>
      <c r="HG503" s="465"/>
      <c r="HH503" s="465"/>
      <c r="HI503" s="465"/>
      <c r="HJ503" s="465"/>
      <c r="HK503" s="465"/>
      <c r="HL503" s="465"/>
      <c r="HM503" s="465"/>
      <c r="HN503" s="465"/>
      <c r="HO503" s="465"/>
      <c r="HP503" s="465"/>
      <c r="HQ503" s="465"/>
      <c r="HR503" s="465"/>
      <c r="HS503" s="465"/>
      <c r="HT503" s="465"/>
      <c r="HU503" s="465"/>
      <c r="HV503" s="465"/>
      <c r="HW503" s="465"/>
      <c r="HX503" s="465"/>
      <c r="HY503" s="465"/>
      <c r="HZ503" s="465"/>
      <c r="IA503" s="465"/>
      <c r="IB503" s="465"/>
      <c r="IC503" s="465"/>
      <c r="ID503" s="465"/>
      <c r="IE503" s="465"/>
      <c r="IF503" s="465"/>
      <c r="IG503" s="465"/>
      <c r="IH503" s="465"/>
      <c r="II503" s="465"/>
      <c r="IJ503" s="465"/>
      <c r="IK503" s="465"/>
      <c r="IL503" s="465"/>
      <c r="IM503" s="465"/>
      <c r="IN503" s="465"/>
      <c r="IO503" s="465"/>
      <c r="IP503" s="465"/>
      <c r="IQ503" s="465"/>
      <c r="IR503" s="465"/>
      <c r="IS503" s="465"/>
      <c r="IT503" s="465"/>
      <c r="IU503" s="465"/>
      <c r="IV503" s="465"/>
      <c r="IW503" s="465"/>
    </row>
    <row r="504" customFormat="false" ht="12.75" hidden="false" customHeight="false" outlineLevel="1" collapsed="false">
      <c r="A504" s="336"/>
      <c r="B504" s="461"/>
      <c r="C504" s="461"/>
      <c r="D504" s="461"/>
      <c r="E504" s="461"/>
      <c r="F504" s="461"/>
      <c r="G504" s="461"/>
      <c r="H504" s="461"/>
      <c r="I504" s="461"/>
      <c r="J504" s="461"/>
      <c r="K504" s="461"/>
      <c r="L504" s="461"/>
      <c r="M504" s="461"/>
      <c r="N504" s="461"/>
      <c r="O504" s="461"/>
      <c r="P504" s="461"/>
      <c r="Q504" s="461"/>
      <c r="R504" s="461"/>
      <c r="S504" s="461"/>
      <c r="T504" s="461"/>
      <c r="U504" s="461"/>
      <c r="V504" s="454"/>
      <c r="W504" s="454"/>
      <c r="X504" s="454"/>
      <c r="Y504" s="454"/>
      <c r="Z504" s="454"/>
      <c r="AA504" s="454"/>
      <c r="AB504" s="454"/>
      <c r="AC504" s="454"/>
      <c r="AD504" s="454"/>
      <c r="AE504" s="454"/>
      <c r="AF504" s="454"/>
      <c r="AG504" s="454"/>
      <c r="AH504" s="454"/>
      <c r="AI504" s="454"/>
      <c r="AJ504" s="454"/>
      <c r="AK504" s="454"/>
      <c r="AL504" s="454"/>
      <c r="AM504" s="454"/>
      <c r="AN504" s="454"/>
      <c r="AO504" s="454"/>
      <c r="AP504" s="454"/>
      <c r="AQ504" s="454"/>
      <c r="AR504" s="454"/>
      <c r="AS504" s="454"/>
      <c r="AT504" s="454"/>
      <c r="AU504" s="454"/>
      <c r="AV504" s="454"/>
      <c r="AW504" s="454"/>
      <c r="AX504" s="454"/>
      <c r="AY504" s="454"/>
      <c r="AZ504" s="454"/>
      <c r="BA504" s="454"/>
      <c r="BB504" s="454"/>
      <c r="BC504" s="454"/>
      <c r="BD504" s="454"/>
      <c r="BE504" s="454"/>
      <c r="BF504" s="454"/>
      <c r="BG504" s="454"/>
      <c r="BH504" s="454"/>
      <c r="BI504" s="454"/>
      <c r="BJ504" s="454"/>
      <c r="BK504" s="454"/>
      <c r="BL504" s="454"/>
      <c r="BM504" s="454"/>
      <c r="BN504" s="454"/>
      <c r="BO504" s="454"/>
      <c r="BP504" s="454"/>
      <c r="BQ504" s="454"/>
      <c r="BR504" s="454"/>
      <c r="BS504" s="454"/>
      <c r="BT504" s="454"/>
      <c r="BU504" s="454"/>
      <c r="BV504" s="454"/>
      <c r="BW504" s="454"/>
      <c r="BX504" s="454"/>
      <c r="BY504" s="454"/>
      <c r="BZ504" s="454"/>
      <c r="CA504" s="454"/>
      <c r="CB504" s="454"/>
      <c r="CC504" s="454"/>
      <c r="CD504" s="454"/>
      <c r="CE504" s="454"/>
      <c r="CF504" s="454"/>
      <c r="CG504" s="454"/>
      <c r="CH504" s="454"/>
      <c r="CI504" s="454"/>
      <c r="CJ504" s="454"/>
      <c r="CK504" s="454"/>
      <c r="CL504" s="454"/>
      <c r="CM504" s="454"/>
      <c r="CN504" s="454"/>
      <c r="CO504" s="454"/>
      <c r="CP504" s="454"/>
      <c r="CQ504" s="454"/>
      <c r="CR504" s="454"/>
      <c r="CS504" s="454"/>
      <c r="CT504" s="454"/>
      <c r="CU504" s="454"/>
      <c r="CV504" s="454"/>
      <c r="CW504" s="454"/>
      <c r="CX504" s="454"/>
      <c r="CY504" s="454"/>
      <c r="CZ504" s="454"/>
      <c r="DA504" s="454"/>
      <c r="DB504" s="454"/>
      <c r="DC504" s="454"/>
      <c r="DD504" s="454"/>
      <c r="DE504" s="454"/>
      <c r="DF504" s="454"/>
      <c r="DG504" s="454"/>
      <c r="DH504" s="454"/>
      <c r="DI504" s="454"/>
      <c r="DJ504" s="454"/>
      <c r="DK504" s="454"/>
      <c r="DL504" s="454"/>
      <c r="DM504" s="454"/>
      <c r="DN504" s="454"/>
      <c r="DO504" s="454"/>
      <c r="DP504" s="454"/>
      <c r="DQ504" s="454"/>
      <c r="DR504" s="454"/>
      <c r="DS504" s="454"/>
      <c r="DT504" s="454"/>
      <c r="DU504" s="454"/>
      <c r="DV504" s="454"/>
      <c r="DW504" s="454"/>
      <c r="DX504" s="454"/>
      <c r="DY504" s="454"/>
      <c r="DZ504" s="454"/>
      <c r="EA504" s="454"/>
      <c r="EB504" s="454"/>
      <c r="EC504" s="454"/>
      <c r="ED504" s="454"/>
      <c r="EE504" s="454"/>
      <c r="EF504" s="454"/>
      <c r="EG504" s="454"/>
      <c r="EH504" s="454"/>
      <c r="EI504" s="454"/>
      <c r="EJ504" s="454"/>
      <c r="EK504" s="454"/>
      <c r="EL504" s="454"/>
      <c r="EM504" s="454"/>
      <c r="EN504" s="454"/>
      <c r="EO504" s="454"/>
      <c r="EP504" s="454"/>
      <c r="EQ504" s="454"/>
      <c r="ER504" s="454"/>
      <c r="ES504" s="454"/>
      <c r="ET504" s="454"/>
      <c r="EU504" s="454"/>
      <c r="EV504" s="454"/>
      <c r="EW504" s="454"/>
      <c r="EX504" s="454"/>
      <c r="EY504" s="454"/>
      <c r="EZ504" s="454"/>
      <c r="FA504" s="454"/>
      <c r="FB504" s="454"/>
      <c r="FC504" s="454"/>
      <c r="FD504" s="454"/>
      <c r="FE504" s="454"/>
      <c r="FF504" s="454"/>
      <c r="FG504" s="454"/>
      <c r="FH504" s="454"/>
      <c r="FI504" s="454"/>
      <c r="FJ504" s="454"/>
      <c r="FK504" s="454"/>
      <c r="FL504" s="454"/>
      <c r="FM504" s="454"/>
      <c r="FN504" s="454"/>
      <c r="FO504" s="454"/>
      <c r="FP504" s="454"/>
      <c r="FQ504" s="454"/>
      <c r="FR504" s="454"/>
      <c r="FS504" s="454"/>
      <c r="FT504" s="454"/>
      <c r="FU504" s="454"/>
      <c r="FV504" s="454"/>
      <c r="FW504" s="454"/>
      <c r="FX504" s="454"/>
      <c r="FY504" s="454"/>
      <c r="FZ504" s="454"/>
      <c r="GA504" s="454"/>
      <c r="GB504" s="454"/>
      <c r="GC504" s="454"/>
      <c r="GD504" s="454"/>
      <c r="GE504" s="454"/>
      <c r="GF504" s="454"/>
      <c r="GG504" s="454"/>
      <c r="GH504" s="454"/>
      <c r="GI504" s="454"/>
      <c r="GJ504" s="454"/>
      <c r="GK504" s="454"/>
      <c r="GL504" s="454"/>
      <c r="GM504" s="454"/>
      <c r="GN504" s="454"/>
      <c r="GO504" s="454"/>
      <c r="GP504" s="454"/>
      <c r="GQ504" s="454"/>
      <c r="GR504" s="454"/>
      <c r="GS504" s="454"/>
      <c r="GT504" s="454"/>
      <c r="GU504" s="454"/>
      <c r="GV504" s="454"/>
      <c r="GW504" s="454"/>
      <c r="GX504" s="454"/>
      <c r="GY504" s="454"/>
      <c r="GZ504" s="454"/>
      <c r="HA504" s="454"/>
      <c r="HB504" s="454"/>
      <c r="HC504" s="454"/>
      <c r="HD504" s="454"/>
      <c r="HE504" s="454"/>
      <c r="HF504" s="454"/>
      <c r="HG504" s="454"/>
      <c r="HH504" s="454"/>
      <c r="HI504" s="454"/>
      <c r="HJ504" s="454"/>
      <c r="HK504" s="454"/>
      <c r="HL504" s="454"/>
      <c r="HM504" s="454"/>
      <c r="HN504" s="454"/>
      <c r="HO504" s="454"/>
      <c r="HP504" s="454"/>
      <c r="HQ504" s="454"/>
      <c r="HR504" s="454"/>
      <c r="HS504" s="454"/>
      <c r="HT504" s="454"/>
      <c r="HU504" s="454"/>
      <c r="HV504" s="454"/>
      <c r="HW504" s="454"/>
      <c r="HX504" s="454"/>
      <c r="HY504" s="454"/>
      <c r="HZ504" s="454"/>
      <c r="IA504" s="454"/>
      <c r="IB504" s="454"/>
      <c r="IC504" s="454"/>
      <c r="ID504" s="454"/>
      <c r="IE504" s="454"/>
      <c r="IF504" s="454"/>
      <c r="IG504" s="454"/>
      <c r="IH504" s="454"/>
      <c r="II504" s="454"/>
      <c r="IJ504" s="454"/>
      <c r="IK504" s="454"/>
      <c r="IL504" s="454"/>
      <c r="IM504" s="454"/>
      <c r="IN504" s="454"/>
      <c r="IO504" s="454"/>
      <c r="IP504" s="454"/>
      <c r="IQ504" s="454"/>
      <c r="IR504" s="454"/>
      <c r="IS504" s="454"/>
      <c r="IT504" s="454"/>
      <c r="IU504" s="454"/>
      <c r="IV504" s="454"/>
      <c r="IW504" s="454"/>
    </row>
    <row r="505" customFormat="false" ht="12.75" hidden="false" customHeight="false" outlineLevel="1" collapsed="false">
      <c r="A505" s="339"/>
      <c r="B505" s="461"/>
      <c r="C505" s="461"/>
      <c r="D505" s="461"/>
      <c r="E505" s="461"/>
      <c r="F505" s="461"/>
      <c r="G505" s="461"/>
      <c r="H505" s="461"/>
      <c r="I505" s="461"/>
      <c r="J505" s="461"/>
      <c r="K505" s="461"/>
      <c r="L505" s="461"/>
      <c r="M505" s="461"/>
      <c r="N505" s="461"/>
      <c r="O505" s="461"/>
      <c r="P505" s="461"/>
      <c r="Q505" s="461"/>
      <c r="R505" s="461"/>
      <c r="S505" s="461"/>
      <c r="T505" s="461"/>
      <c r="U505" s="461"/>
      <c r="V505" s="454"/>
      <c r="W505" s="454"/>
      <c r="X505" s="454"/>
      <c r="Y505" s="454"/>
      <c r="Z505" s="454"/>
      <c r="AA505" s="454"/>
      <c r="AB505" s="454"/>
      <c r="AC505" s="454"/>
      <c r="AD505" s="454"/>
      <c r="AE505" s="454"/>
      <c r="AF505" s="454"/>
      <c r="AG505" s="454"/>
      <c r="AH505" s="454"/>
      <c r="AI505" s="454"/>
      <c r="AJ505" s="454"/>
      <c r="AK505" s="454"/>
      <c r="AL505" s="454"/>
      <c r="AM505" s="454"/>
      <c r="AN505" s="454"/>
      <c r="AO505" s="454"/>
      <c r="AP505" s="454"/>
      <c r="AQ505" s="454"/>
      <c r="AR505" s="454"/>
      <c r="AS505" s="454"/>
      <c r="AT505" s="454"/>
      <c r="AU505" s="454"/>
      <c r="AV505" s="454"/>
      <c r="AW505" s="454"/>
      <c r="AX505" s="454"/>
      <c r="AY505" s="454"/>
      <c r="AZ505" s="454"/>
      <c r="BA505" s="454"/>
      <c r="BB505" s="454"/>
      <c r="BC505" s="454"/>
      <c r="BD505" s="454"/>
      <c r="BE505" s="454"/>
      <c r="BF505" s="454"/>
      <c r="BG505" s="454"/>
      <c r="BH505" s="454"/>
      <c r="BI505" s="454"/>
      <c r="BJ505" s="454"/>
      <c r="BK505" s="454"/>
      <c r="BL505" s="454"/>
      <c r="BM505" s="454"/>
      <c r="BN505" s="454"/>
      <c r="BO505" s="454"/>
      <c r="BP505" s="454"/>
      <c r="BQ505" s="454"/>
      <c r="BR505" s="454"/>
      <c r="BS505" s="454"/>
      <c r="BT505" s="454"/>
      <c r="BU505" s="454"/>
      <c r="BV505" s="454"/>
      <c r="BW505" s="454"/>
      <c r="BX505" s="454"/>
      <c r="BY505" s="454"/>
      <c r="BZ505" s="454"/>
      <c r="CA505" s="454"/>
      <c r="CB505" s="454"/>
      <c r="CC505" s="454"/>
      <c r="CD505" s="454"/>
      <c r="CE505" s="454"/>
      <c r="CF505" s="454"/>
      <c r="CG505" s="454"/>
      <c r="CH505" s="454"/>
      <c r="CI505" s="454"/>
      <c r="CJ505" s="454"/>
      <c r="CK505" s="454"/>
      <c r="CL505" s="454"/>
      <c r="CM505" s="454"/>
      <c r="CN505" s="454"/>
      <c r="CO505" s="454"/>
      <c r="CP505" s="454"/>
      <c r="CQ505" s="454"/>
      <c r="CR505" s="454"/>
      <c r="CS505" s="454"/>
      <c r="CT505" s="454"/>
      <c r="CU505" s="454"/>
      <c r="CV505" s="454"/>
      <c r="CW505" s="454"/>
      <c r="CX505" s="454"/>
      <c r="CY505" s="454"/>
      <c r="CZ505" s="454"/>
      <c r="DA505" s="454"/>
      <c r="DB505" s="454"/>
      <c r="DC505" s="454"/>
      <c r="DD505" s="454"/>
      <c r="DE505" s="454"/>
      <c r="DF505" s="454"/>
      <c r="DG505" s="454"/>
      <c r="DH505" s="454"/>
      <c r="DI505" s="454"/>
      <c r="DJ505" s="454"/>
      <c r="DK505" s="454"/>
      <c r="DL505" s="454"/>
      <c r="DM505" s="454"/>
      <c r="DN505" s="454"/>
      <c r="DO505" s="454"/>
      <c r="DP505" s="454"/>
      <c r="DQ505" s="454"/>
      <c r="DR505" s="454"/>
      <c r="DS505" s="454"/>
      <c r="DT505" s="454"/>
      <c r="DU505" s="454"/>
      <c r="DV505" s="454"/>
      <c r="DW505" s="454"/>
      <c r="DX505" s="454"/>
      <c r="DY505" s="454"/>
      <c r="DZ505" s="454"/>
      <c r="EA505" s="454"/>
      <c r="EB505" s="454"/>
      <c r="EC505" s="454"/>
      <c r="ED505" s="454"/>
      <c r="EE505" s="454"/>
      <c r="EF505" s="454"/>
      <c r="EG505" s="454"/>
      <c r="EH505" s="454"/>
      <c r="EI505" s="454"/>
      <c r="EJ505" s="454"/>
      <c r="EK505" s="454"/>
      <c r="EL505" s="454"/>
      <c r="EM505" s="454"/>
      <c r="EN505" s="454"/>
      <c r="EO505" s="454"/>
      <c r="EP505" s="454"/>
      <c r="EQ505" s="454"/>
      <c r="ER505" s="454"/>
      <c r="ES505" s="454"/>
      <c r="ET505" s="454"/>
      <c r="EU505" s="454"/>
      <c r="EV505" s="454"/>
      <c r="EW505" s="454"/>
      <c r="EX505" s="454"/>
      <c r="EY505" s="454"/>
      <c r="EZ505" s="454"/>
      <c r="FA505" s="454"/>
      <c r="FB505" s="454"/>
      <c r="FC505" s="454"/>
      <c r="FD505" s="454"/>
      <c r="FE505" s="454"/>
      <c r="FF505" s="454"/>
      <c r="FG505" s="454"/>
      <c r="FH505" s="454"/>
      <c r="FI505" s="454"/>
      <c r="FJ505" s="454"/>
      <c r="FK505" s="454"/>
      <c r="FL505" s="454"/>
      <c r="FM505" s="454"/>
      <c r="FN505" s="454"/>
      <c r="FO505" s="454"/>
      <c r="FP505" s="454"/>
      <c r="FQ505" s="454"/>
      <c r="FR505" s="454"/>
      <c r="FS505" s="454"/>
      <c r="FT505" s="454"/>
      <c r="FU505" s="454"/>
      <c r="FV505" s="454"/>
      <c r="FW505" s="454"/>
      <c r="FX505" s="454"/>
      <c r="FY505" s="454"/>
      <c r="FZ505" s="454"/>
      <c r="GA505" s="454"/>
      <c r="GB505" s="454"/>
      <c r="GC505" s="454"/>
      <c r="GD505" s="454"/>
      <c r="GE505" s="454"/>
      <c r="GF505" s="454"/>
      <c r="GG505" s="454"/>
      <c r="GH505" s="454"/>
      <c r="GI505" s="454"/>
      <c r="GJ505" s="454"/>
      <c r="GK505" s="454"/>
      <c r="GL505" s="454"/>
      <c r="GM505" s="454"/>
      <c r="GN505" s="454"/>
      <c r="GO505" s="454"/>
      <c r="GP505" s="454"/>
      <c r="GQ505" s="454"/>
      <c r="GR505" s="454"/>
      <c r="GS505" s="454"/>
      <c r="GT505" s="454"/>
      <c r="GU505" s="454"/>
      <c r="GV505" s="454"/>
      <c r="GW505" s="454"/>
      <c r="GX505" s="454"/>
      <c r="GY505" s="454"/>
      <c r="GZ505" s="454"/>
      <c r="HA505" s="454"/>
      <c r="HB505" s="454"/>
      <c r="HC505" s="454"/>
      <c r="HD505" s="454"/>
      <c r="HE505" s="454"/>
      <c r="HF505" s="454"/>
      <c r="HG505" s="454"/>
      <c r="HH505" s="454"/>
      <c r="HI505" s="454"/>
      <c r="HJ505" s="454"/>
      <c r="HK505" s="454"/>
      <c r="HL505" s="454"/>
      <c r="HM505" s="454"/>
      <c r="HN505" s="454"/>
      <c r="HO505" s="454"/>
      <c r="HP505" s="454"/>
      <c r="HQ505" s="454"/>
      <c r="HR505" s="454"/>
      <c r="HS505" s="454"/>
      <c r="HT505" s="454"/>
      <c r="HU505" s="454"/>
      <c r="HV505" s="454"/>
      <c r="HW505" s="454"/>
      <c r="HX505" s="454"/>
      <c r="HY505" s="454"/>
      <c r="HZ505" s="454"/>
      <c r="IA505" s="454"/>
      <c r="IB505" s="454"/>
      <c r="IC505" s="454"/>
      <c r="ID505" s="454"/>
      <c r="IE505" s="454"/>
      <c r="IF505" s="454"/>
      <c r="IG505" s="454"/>
      <c r="IH505" s="454"/>
      <c r="II505" s="454"/>
      <c r="IJ505" s="454"/>
      <c r="IK505" s="454"/>
      <c r="IL505" s="454"/>
      <c r="IM505" s="454"/>
      <c r="IN505" s="454"/>
      <c r="IO505" s="454"/>
      <c r="IP505" s="454"/>
      <c r="IQ505" s="454"/>
      <c r="IR505" s="454"/>
      <c r="IS505" s="454"/>
      <c r="IT505" s="454"/>
      <c r="IU505" s="454"/>
      <c r="IV505" s="454"/>
      <c r="IW505" s="454"/>
    </row>
    <row r="506" customFormat="false" ht="12.75" hidden="false" customHeight="false" outlineLevel="1" collapsed="false">
      <c r="A506" s="339"/>
      <c r="B506" s="461"/>
      <c r="C506" s="461"/>
      <c r="D506" s="461"/>
      <c r="E506" s="461"/>
      <c r="F506" s="461"/>
      <c r="G506" s="461"/>
      <c r="H506" s="461"/>
      <c r="I506" s="461"/>
      <c r="J506" s="461"/>
      <c r="K506" s="461"/>
      <c r="L506" s="461"/>
      <c r="M506" s="461"/>
      <c r="N506" s="461"/>
      <c r="O506" s="461"/>
      <c r="P506" s="461"/>
      <c r="Q506" s="461"/>
      <c r="R506" s="461"/>
      <c r="S506" s="461"/>
      <c r="T506" s="461"/>
      <c r="U506" s="461"/>
      <c r="V506" s="454"/>
      <c r="W506" s="454"/>
      <c r="X506" s="454"/>
      <c r="Y506" s="454"/>
      <c r="Z506" s="454"/>
      <c r="AA506" s="454"/>
      <c r="AB506" s="454"/>
      <c r="AC506" s="454"/>
      <c r="AD506" s="454"/>
      <c r="AE506" s="454"/>
      <c r="AF506" s="454"/>
      <c r="AG506" s="454"/>
      <c r="AH506" s="454"/>
      <c r="AI506" s="454"/>
      <c r="AJ506" s="454"/>
      <c r="AK506" s="454"/>
      <c r="AL506" s="454"/>
      <c r="AM506" s="454"/>
      <c r="AN506" s="454"/>
      <c r="AO506" s="454"/>
      <c r="AP506" s="454"/>
      <c r="AQ506" s="454"/>
      <c r="AR506" s="454"/>
      <c r="AS506" s="454"/>
      <c r="AT506" s="454"/>
      <c r="AU506" s="454"/>
      <c r="AV506" s="454"/>
      <c r="AW506" s="454"/>
      <c r="AX506" s="454"/>
      <c r="AY506" s="454"/>
      <c r="AZ506" s="454"/>
      <c r="BA506" s="454"/>
      <c r="BB506" s="454"/>
      <c r="BC506" s="454"/>
      <c r="BD506" s="454"/>
      <c r="BE506" s="454"/>
      <c r="BF506" s="454"/>
      <c r="BG506" s="454"/>
      <c r="BH506" s="454"/>
      <c r="BI506" s="454"/>
      <c r="BJ506" s="454"/>
      <c r="BK506" s="454"/>
      <c r="BL506" s="454"/>
      <c r="BM506" s="454"/>
      <c r="BN506" s="454"/>
      <c r="BO506" s="454"/>
      <c r="BP506" s="454"/>
      <c r="BQ506" s="454"/>
      <c r="BR506" s="454"/>
      <c r="BS506" s="454"/>
      <c r="BT506" s="454"/>
      <c r="BU506" s="454"/>
      <c r="BV506" s="454"/>
      <c r="BW506" s="454"/>
      <c r="BX506" s="454"/>
      <c r="BY506" s="454"/>
      <c r="BZ506" s="454"/>
      <c r="CA506" s="454"/>
      <c r="CB506" s="454"/>
      <c r="CC506" s="454"/>
      <c r="CD506" s="454"/>
      <c r="CE506" s="454"/>
      <c r="CF506" s="454"/>
      <c r="CG506" s="454"/>
      <c r="CH506" s="454"/>
      <c r="CI506" s="454"/>
      <c r="CJ506" s="454"/>
      <c r="CK506" s="454"/>
      <c r="CL506" s="454"/>
      <c r="CM506" s="454"/>
      <c r="CN506" s="454"/>
      <c r="CO506" s="454"/>
      <c r="CP506" s="454"/>
      <c r="CQ506" s="454"/>
      <c r="CR506" s="454"/>
      <c r="CS506" s="454"/>
      <c r="CT506" s="454"/>
      <c r="CU506" s="454"/>
      <c r="CV506" s="454"/>
      <c r="CW506" s="454"/>
      <c r="CX506" s="454"/>
      <c r="CY506" s="454"/>
      <c r="CZ506" s="454"/>
      <c r="DA506" s="454"/>
      <c r="DB506" s="454"/>
      <c r="DC506" s="454"/>
      <c r="DD506" s="454"/>
      <c r="DE506" s="454"/>
      <c r="DF506" s="454"/>
      <c r="DG506" s="454"/>
      <c r="DH506" s="454"/>
      <c r="DI506" s="454"/>
      <c r="DJ506" s="454"/>
      <c r="DK506" s="454"/>
      <c r="DL506" s="454"/>
      <c r="DM506" s="454"/>
      <c r="DN506" s="454"/>
      <c r="DO506" s="454"/>
      <c r="DP506" s="454"/>
      <c r="DQ506" s="454"/>
      <c r="DR506" s="454"/>
      <c r="DS506" s="454"/>
      <c r="DT506" s="454"/>
      <c r="DU506" s="454"/>
      <c r="DV506" s="454"/>
      <c r="DW506" s="454"/>
      <c r="DX506" s="454"/>
      <c r="DY506" s="454"/>
      <c r="DZ506" s="454"/>
      <c r="EA506" s="454"/>
      <c r="EB506" s="454"/>
      <c r="EC506" s="454"/>
      <c r="ED506" s="454"/>
      <c r="EE506" s="454"/>
      <c r="EF506" s="454"/>
      <c r="EG506" s="454"/>
      <c r="EH506" s="454"/>
      <c r="EI506" s="454"/>
      <c r="EJ506" s="454"/>
      <c r="EK506" s="454"/>
      <c r="EL506" s="454"/>
      <c r="EM506" s="454"/>
      <c r="EN506" s="454"/>
      <c r="EO506" s="454"/>
      <c r="EP506" s="454"/>
      <c r="EQ506" s="454"/>
      <c r="ER506" s="454"/>
      <c r="ES506" s="454"/>
      <c r="ET506" s="454"/>
      <c r="EU506" s="454"/>
      <c r="EV506" s="454"/>
      <c r="EW506" s="454"/>
      <c r="EX506" s="454"/>
      <c r="EY506" s="454"/>
      <c r="EZ506" s="454"/>
      <c r="FA506" s="454"/>
      <c r="FB506" s="454"/>
      <c r="FC506" s="454"/>
      <c r="FD506" s="454"/>
      <c r="FE506" s="454"/>
      <c r="FF506" s="454"/>
      <c r="FG506" s="454"/>
      <c r="FH506" s="454"/>
      <c r="FI506" s="454"/>
      <c r="FJ506" s="454"/>
      <c r="FK506" s="454"/>
      <c r="FL506" s="454"/>
      <c r="FM506" s="454"/>
      <c r="FN506" s="454"/>
      <c r="FO506" s="454"/>
      <c r="FP506" s="454"/>
      <c r="FQ506" s="454"/>
      <c r="FR506" s="454"/>
      <c r="FS506" s="454"/>
      <c r="FT506" s="454"/>
      <c r="FU506" s="454"/>
      <c r="FV506" s="454"/>
      <c r="FW506" s="454"/>
      <c r="FX506" s="454"/>
      <c r="FY506" s="454"/>
      <c r="FZ506" s="454"/>
      <c r="GA506" s="454"/>
      <c r="GB506" s="454"/>
      <c r="GC506" s="454"/>
      <c r="GD506" s="454"/>
      <c r="GE506" s="454"/>
      <c r="GF506" s="454"/>
      <c r="GG506" s="454"/>
      <c r="GH506" s="454"/>
      <c r="GI506" s="454"/>
      <c r="GJ506" s="454"/>
      <c r="GK506" s="454"/>
      <c r="GL506" s="454"/>
      <c r="GM506" s="454"/>
      <c r="GN506" s="454"/>
      <c r="GO506" s="454"/>
      <c r="GP506" s="454"/>
      <c r="GQ506" s="454"/>
      <c r="GR506" s="454"/>
      <c r="GS506" s="454"/>
      <c r="GT506" s="454"/>
      <c r="GU506" s="454"/>
      <c r="GV506" s="454"/>
      <c r="GW506" s="454"/>
      <c r="GX506" s="454"/>
      <c r="GY506" s="454"/>
      <c r="GZ506" s="454"/>
      <c r="HA506" s="454"/>
      <c r="HB506" s="454"/>
      <c r="HC506" s="454"/>
      <c r="HD506" s="454"/>
      <c r="HE506" s="454"/>
      <c r="HF506" s="454"/>
      <c r="HG506" s="454"/>
      <c r="HH506" s="454"/>
      <c r="HI506" s="454"/>
      <c r="HJ506" s="454"/>
      <c r="HK506" s="454"/>
      <c r="HL506" s="454"/>
      <c r="HM506" s="454"/>
      <c r="HN506" s="454"/>
      <c r="HO506" s="454"/>
      <c r="HP506" s="454"/>
      <c r="HQ506" s="454"/>
      <c r="HR506" s="454"/>
      <c r="HS506" s="454"/>
      <c r="HT506" s="454"/>
      <c r="HU506" s="454"/>
      <c r="HV506" s="454"/>
      <c r="HW506" s="454"/>
      <c r="HX506" s="454"/>
      <c r="HY506" s="454"/>
      <c r="HZ506" s="454"/>
      <c r="IA506" s="454"/>
      <c r="IB506" s="454"/>
      <c r="IC506" s="454"/>
      <c r="ID506" s="454"/>
      <c r="IE506" s="454"/>
      <c r="IF506" s="454"/>
      <c r="IG506" s="454"/>
      <c r="IH506" s="454"/>
      <c r="II506" s="454"/>
      <c r="IJ506" s="454"/>
      <c r="IK506" s="454"/>
      <c r="IL506" s="454"/>
      <c r="IM506" s="454"/>
      <c r="IN506" s="454"/>
      <c r="IO506" s="454"/>
      <c r="IP506" s="454"/>
      <c r="IQ506" s="454"/>
      <c r="IR506" s="454"/>
      <c r="IS506" s="454"/>
      <c r="IT506" s="454"/>
      <c r="IU506" s="454"/>
      <c r="IV506" s="454"/>
      <c r="IW506" s="454"/>
    </row>
    <row r="507" customFormat="false" ht="12.75" hidden="false" customHeight="false" outlineLevel="1" collapsed="false">
      <c r="A507" s="339"/>
      <c r="B507" s="461"/>
      <c r="C507" s="461"/>
      <c r="D507" s="461"/>
      <c r="E507" s="461"/>
      <c r="F507" s="461"/>
      <c r="G507" s="461"/>
      <c r="H507" s="461"/>
      <c r="I507" s="461"/>
      <c r="J507" s="461"/>
      <c r="K507" s="461"/>
      <c r="L507" s="461"/>
      <c r="M507" s="461"/>
      <c r="N507" s="461"/>
      <c r="O507" s="461"/>
      <c r="P507" s="461"/>
      <c r="Q507" s="461"/>
      <c r="R507" s="461"/>
      <c r="S507" s="461"/>
      <c r="T507" s="461"/>
      <c r="U507" s="461"/>
      <c r="V507" s="454"/>
      <c r="W507" s="454"/>
      <c r="X507" s="454"/>
      <c r="Y507" s="454"/>
      <c r="Z507" s="454"/>
      <c r="AA507" s="454"/>
      <c r="AB507" s="454"/>
      <c r="AC507" s="454"/>
      <c r="AD507" s="454"/>
      <c r="AE507" s="454"/>
      <c r="AF507" s="454"/>
      <c r="AG507" s="454"/>
      <c r="AH507" s="454"/>
      <c r="AI507" s="454"/>
      <c r="AJ507" s="454"/>
      <c r="AK507" s="454"/>
      <c r="AL507" s="454"/>
      <c r="AM507" s="454"/>
      <c r="AN507" s="454"/>
      <c r="AO507" s="454"/>
      <c r="AP507" s="454"/>
      <c r="AQ507" s="454"/>
      <c r="AR507" s="454"/>
      <c r="AS507" s="454"/>
      <c r="AT507" s="454"/>
      <c r="AU507" s="454"/>
      <c r="AV507" s="454"/>
      <c r="AW507" s="454"/>
      <c r="AX507" s="454"/>
      <c r="AY507" s="454"/>
      <c r="AZ507" s="454"/>
      <c r="BA507" s="454"/>
      <c r="BB507" s="454"/>
      <c r="BC507" s="454"/>
      <c r="BD507" s="454"/>
      <c r="BE507" s="454"/>
      <c r="BF507" s="454"/>
      <c r="BG507" s="454"/>
      <c r="BH507" s="454"/>
      <c r="BI507" s="454"/>
      <c r="BJ507" s="454"/>
      <c r="BK507" s="454"/>
      <c r="BL507" s="454"/>
      <c r="BM507" s="454"/>
      <c r="BN507" s="454"/>
      <c r="BO507" s="454"/>
      <c r="BP507" s="454"/>
      <c r="BQ507" s="454"/>
      <c r="BR507" s="454"/>
      <c r="BS507" s="454"/>
      <c r="BT507" s="454"/>
      <c r="BU507" s="454"/>
      <c r="BV507" s="454"/>
      <c r="BW507" s="454"/>
      <c r="BX507" s="454"/>
      <c r="BY507" s="454"/>
      <c r="BZ507" s="454"/>
      <c r="CA507" s="454"/>
      <c r="CB507" s="454"/>
      <c r="CC507" s="454"/>
      <c r="CD507" s="454"/>
      <c r="CE507" s="454"/>
      <c r="CF507" s="454"/>
      <c r="CG507" s="454"/>
      <c r="CH507" s="454"/>
      <c r="CI507" s="454"/>
      <c r="CJ507" s="454"/>
      <c r="CK507" s="454"/>
      <c r="CL507" s="454"/>
      <c r="CM507" s="454"/>
      <c r="CN507" s="454"/>
      <c r="CO507" s="454"/>
      <c r="CP507" s="454"/>
      <c r="CQ507" s="454"/>
      <c r="CR507" s="454"/>
      <c r="CS507" s="454"/>
      <c r="CT507" s="454"/>
      <c r="CU507" s="454"/>
      <c r="CV507" s="454"/>
      <c r="CW507" s="454"/>
      <c r="CX507" s="454"/>
      <c r="CY507" s="454"/>
      <c r="CZ507" s="454"/>
      <c r="DA507" s="454"/>
      <c r="DB507" s="454"/>
      <c r="DC507" s="454"/>
      <c r="DD507" s="454"/>
      <c r="DE507" s="454"/>
      <c r="DF507" s="454"/>
      <c r="DG507" s="454"/>
      <c r="DH507" s="454"/>
      <c r="DI507" s="454"/>
      <c r="DJ507" s="454"/>
      <c r="DK507" s="454"/>
      <c r="DL507" s="454"/>
      <c r="DM507" s="454"/>
      <c r="DN507" s="454"/>
      <c r="DO507" s="454"/>
      <c r="DP507" s="454"/>
      <c r="DQ507" s="454"/>
      <c r="DR507" s="454"/>
      <c r="DS507" s="454"/>
      <c r="DT507" s="454"/>
      <c r="DU507" s="454"/>
      <c r="DV507" s="454"/>
      <c r="DW507" s="454"/>
      <c r="DX507" s="454"/>
      <c r="DY507" s="454"/>
      <c r="DZ507" s="454"/>
      <c r="EA507" s="454"/>
      <c r="EB507" s="454"/>
      <c r="EC507" s="454"/>
      <c r="ED507" s="454"/>
      <c r="EE507" s="454"/>
      <c r="EF507" s="454"/>
      <c r="EG507" s="454"/>
      <c r="EH507" s="454"/>
      <c r="EI507" s="454"/>
      <c r="EJ507" s="454"/>
      <c r="EK507" s="454"/>
      <c r="EL507" s="454"/>
      <c r="EM507" s="454"/>
      <c r="EN507" s="454"/>
      <c r="EO507" s="454"/>
      <c r="EP507" s="454"/>
      <c r="EQ507" s="454"/>
      <c r="ER507" s="454"/>
      <c r="ES507" s="454"/>
      <c r="ET507" s="454"/>
      <c r="EU507" s="454"/>
      <c r="EV507" s="454"/>
      <c r="EW507" s="454"/>
      <c r="EX507" s="454"/>
      <c r="EY507" s="454"/>
      <c r="EZ507" s="454"/>
      <c r="FA507" s="454"/>
      <c r="FB507" s="454"/>
      <c r="FC507" s="454"/>
      <c r="FD507" s="454"/>
      <c r="FE507" s="454"/>
      <c r="FF507" s="454"/>
      <c r="FG507" s="454"/>
      <c r="FH507" s="454"/>
      <c r="FI507" s="454"/>
      <c r="FJ507" s="454"/>
      <c r="FK507" s="454"/>
      <c r="FL507" s="454"/>
      <c r="FM507" s="454"/>
      <c r="FN507" s="454"/>
      <c r="FO507" s="454"/>
      <c r="FP507" s="454"/>
      <c r="FQ507" s="454"/>
      <c r="FR507" s="454"/>
      <c r="FS507" s="454"/>
      <c r="FT507" s="454"/>
      <c r="FU507" s="454"/>
      <c r="FV507" s="454"/>
      <c r="FW507" s="454"/>
      <c r="FX507" s="454"/>
      <c r="FY507" s="454"/>
      <c r="FZ507" s="454"/>
      <c r="GA507" s="454"/>
      <c r="GB507" s="454"/>
      <c r="GC507" s="454"/>
      <c r="GD507" s="454"/>
      <c r="GE507" s="454"/>
      <c r="GF507" s="454"/>
      <c r="GG507" s="454"/>
      <c r="GH507" s="454"/>
      <c r="GI507" s="454"/>
      <c r="GJ507" s="454"/>
      <c r="GK507" s="454"/>
      <c r="GL507" s="454"/>
      <c r="GM507" s="454"/>
      <c r="GN507" s="454"/>
      <c r="GO507" s="454"/>
      <c r="GP507" s="454"/>
      <c r="GQ507" s="454"/>
      <c r="GR507" s="454"/>
      <c r="GS507" s="454"/>
      <c r="GT507" s="454"/>
      <c r="GU507" s="454"/>
      <c r="GV507" s="454"/>
      <c r="GW507" s="454"/>
      <c r="GX507" s="454"/>
      <c r="GY507" s="454"/>
      <c r="GZ507" s="454"/>
      <c r="HA507" s="454"/>
      <c r="HB507" s="454"/>
      <c r="HC507" s="454"/>
      <c r="HD507" s="454"/>
      <c r="HE507" s="454"/>
      <c r="HF507" s="454"/>
      <c r="HG507" s="454"/>
      <c r="HH507" s="454"/>
      <c r="HI507" s="454"/>
      <c r="HJ507" s="454"/>
      <c r="HK507" s="454"/>
      <c r="HL507" s="454"/>
      <c r="HM507" s="454"/>
      <c r="HN507" s="454"/>
      <c r="HO507" s="454"/>
      <c r="HP507" s="454"/>
      <c r="HQ507" s="454"/>
      <c r="HR507" s="454"/>
      <c r="HS507" s="454"/>
      <c r="HT507" s="454"/>
      <c r="HU507" s="454"/>
      <c r="HV507" s="454"/>
      <c r="HW507" s="454"/>
      <c r="HX507" s="454"/>
      <c r="HY507" s="454"/>
      <c r="HZ507" s="454"/>
      <c r="IA507" s="454"/>
      <c r="IB507" s="454"/>
      <c r="IC507" s="454"/>
      <c r="ID507" s="454"/>
      <c r="IE507" s="454"/>
      <c r="IF507" s="454"/>
      <c r="IG507" s="454"/>
      <c r="IH507" s="454"/>
      <c r="II507" s="454"/>
      <c r="IJ507" s="454"/>
      <c r="IK507" s="454"/>
      <c r="IL507" s="454"/>
      <c r="IM507" s="454"/>
      <c r="IN507" s="454"/>
      <c r="IO507" s="454"/>
      <c r="IP507" s="454"/>
      <c r="IQ507" s="454"/>
      <c r="IR507" s="454"/>
      <c r="IS507" s="454"/>
      <c r="IT507" s="454"/>
      <c r="IU507" s="454"/>
      <c r="IV507" s="454"/>
      <c r="IW507" s="454"/>
    </row>
    <row r="508" customFormat="false" ht="12.75" hidden="false" customHeight="false" outlineLevel="1" collapsed="false">
      <c r="A508" s="339"/>
      <c r="B508" s="461"/>
      <c r="C508" s="461"/>
      <c r="D508" s="461"/>
      <c r="E508" s="461"/>
      <c r="F508" s="461"/>
      <c r="G508" s="461"/>
      <c r="H508" s="461"/>
      <c r="I508" s="461"/>
      <c r="J508" s="461"/>
      <c r="K508" s="461"/>
      <c r="L508" s="461"/>
      <c r="M508" s="461"/>
      <c r="N508" s="461"/>
      <c r="O508" s="461"/>
      <c r="P508" s="461"/>
      <c r="Q508" s="461"/>
      <c r="R508" s="461"/>
      <c r="S508" s="461"/>
      <c r="T508" s="461"/>
      <c r="U508" s="461"/>
      <c r="V508" s="454"/>
      <c r="W508" s="454"/>
      <c r="X508" s="454"/>
      <c r="Y508" s="454"/>
      <c r="Z508" s="454"/>
      <c r="AA508" s="454"/>
      <c r="AB508" s="454"/>
      <c r="AC508" s="454"/>
      <c r="AD508" s="454"/>
      <c r="AE508" s="454"/>
      <c r="AF508" s="454"/>
      <c r="AG508" s="454"/>
      <c r="AH508" s="454"/>
      <c r="AI508" s="454"/>
      <c r="AJ508" s="454"/>
      <c r="AK508" s="454"/>
      <c r="AL508" s="454"/>
      <c r="AM508" s="454"/>
      <c r="AN508" s="454"/>
      <c r="AO508" s="454"/>
      <c r="AP508" s="454"/>
      <c r="AQ508" s="454"/>
      <c r="AR508" s="454"/>
      <c r="AS508" s="454"/>
      <c r="AT508" s="454"/>
      <c r="AU508" s="454"/>
      <c r="AV508" s="454"/>
      <c r="AW508" s="454"/>
      <c r="AX508" s="454"/>
      <c r="AY508" s="454"/>
      <c r="AZ508" s="454"/>
      <c r="BA508" s="454"/>
      <c r="BB508" s="454"/>
      <c r="BC508" s="454"/>
      <c r="BD508" s="454"/>
      <c r="BE508" s="454"/>
      <c r="BF508" s="454"/>
      <c r="BG508" s="454"/>
      <c r="BH508" s="454"/>
      <c r="BI508" s="454"/>
      <c r="BJ508" s="454"/>
      <c r="BK508" s="454"/>
      <c r="BL508" s="454"/>
      <c r="BM508" s="454"/>
      <c r="BN508" s="454"/>
      <c r="BO508" s="454"/>
      <c r="BP508" s="454"/>
      <c r="BQ508" s="454"/>
      <c r="BR508" s="454"/>
      <c r="BS508" s="454"/>
      <c r="BT508" s="454"/>
      <c r="BU508" s="454"/>
      <c r="BV508" s="454"/>
      <c r="BW508" s="454"/>
      <c r="BX508" s="454"/>
      <c r="BY508" s="454"/>
      <c r="BZ508" s="454"/>
      <c r="CA508" s="454"/>
      <c r="CB508" s="454"/>
      <c r="CC508" s="454"/>
      <c r="CD508" s="454"/>
      <c r="CE508" s="454"/>
      <c r="CF508" s="454"/>
      <c r="CG508" s="454"/>
      <c r="CH508" s="454"/>
      <c r="CI508" s="454"/>
      <c r="CJ508" s="454"/>
      <c r="CK508" s="454"/>
      <c r="CL508" s="454"/>
      <c r="CM508" s="454"/>
      <c r="CN508" s="454"/>
      <c r="CO508" s="454"/>
      <c r="CP508" s="454"/>
      <c r="CQ508" s="454"/>
      <c r="CR508" s="454"/>
      <c r="CS508" s="454"/>
      <c r="CT508" s="454"/>
      <c r="CU508" s="454"/>
      <c r="CV508" s="454"/>
      <c r="CW508" s="454"/>
      <c r="CX508" s="454"/>
      <c r="CY508" s="454"/>
      <c r="CZ508" s="454"/>
      <c r="DA508" s="454"/>
      <c r="DB508" s="454"/>
      <c r="DC508" s="454"/>
      <c r="DD508" s="454"/>
      <c r="DE508" s="454"/>
      <c r="DF508" s="454"/>
      <c r="DG508" s="454"/>
      <c r="DH508" s="454"/>
      <c r="DI508" s="454"/>
      <c r="DJ508" s="454"/>
      <c r="DK508" s="454"/>
      <c r="DL508" s="454"/>
      <c r="DM508" s="454"/>
      <c r="DN508" s="454"/>
      <c r="DO508" s="454"/>
      <c r="DP508" s="454"/>
      <c r="DQ508" s="454"/>
      <c r="DR508" s="454"/>
      <c r="DS508" s="454"/>
      <c r="DT508" s="454"/>
      <c r="DU508" s="454"/>
      <c r="DV508" s="454"/>
      <c r="DW508" s="454"/>
      <c r="DX508" s="454"/>
      <c r="DY508" s="454"/>
      <c r="DZ508" s="454"/>
      <c r="EA508" s="454"/>
      <c r="EB508" s="454"/>
      <c r="EC508" s="454"/>
      <c r="ED508" s="454"/>
      <c r="EE508" s="454"/>
      <c r="EF508" s="454"/>
      <c r="EG508" s="454"/>
      <c r="EH508" s="454"/>
      <c r="EI508" s="454"/>
      <c r="EJ508" s="454"/>
      <c r="EK508" s="454"/>
      <c r="EL508" s="454"/>
      <c r="EM508" s="454"/>
      <c r="EN508" s="454"/>
      <c r="EO508" s="454"/>
      <c r="EP508" s="454"/>
      <c r="EQ508" s="454"/>
      <c r="ER508" s="454"/>
      <c r="ES508" s="454"/>
      <c r="ET508" s="454"/>
      <c r="EU508" s="454"/>
      <c r="EV508" s="454"/>
      <c r="EW508" s="454"/>
      <c r="EX508" s="454"/>
      <c r="EY508" s="454"/>
      <c r="EZ508" s="454"/>
      <c r="FA508" s="454"/>
      <c r="FB508" s="454"/>
      <c r="FC508" s="454"/>
      <c r="FD508" s="454"/>
      <c r="FE508" s="454"/>
      <c r="FF508" s="454"/>
      <c r="FG508" s="454"/>
      <c r="FH508" s="454"/>
      <c r="FI508" s="454"/>
      <c r="FJ508" s="454"/>
      <c r="FK508" s="454"/>
      <c r="FL508" s="454"/>
      <c r="FM508" s="454"/>
      <c r="FN508" s="454"/>
      <c r="FO508" s="454"/>
      <c r="FP508" s="454"/>
      <c r="FQ508" s="454"/>
      <c r="FR508" s="454"/>
      <c r="FS508" s="454"/>
      <c r="FT508" s="454"/>
      <c r="FU508" s="454"/>
      <c r="FV508" s="454"/>
      <c r="FW508" s="454"/>
      <c r="FX508" s="454"/>
      <c r="FY508" s="454"/>
      <c r="FZ508" s="454"/>
      <c r="GA508" s="454"/>
      <c r="GB508" s="454"/>
      <c r="GC508" s="454"/>
      <c r="GD508" s="454"/>
      <c r="GE508" s="454"/>
      <c r="GF508" s="454"/>
      <c r="GG508" s="454"/>
      <c r="GH508" s="454"/>
      <c r="GI508" s="454"/>
      <c r="GJ508" s="454"/>
      <c r="GK508" s="454"/>
      <c r="GL508" s="454"/>
      <c r="GM508" s="454"/>
      <c r="GN508" s="454"/>
      <c r="GO508" s="454"/>
      <c r="GP508" s="454"/>
      <c r="GQ508" s="454"/>
      <c r="GR508" s="454"/>
      <c r="GS508" s="454"/>
      <c r="GT508" s="454"/>
      <c r="GU508" s="454"/>
      <c r="GV508" s="454"/>
      <c r="GW508" s="454"/>
      <c r="GX508" s="454"/>
      <c r="GY508" s="454"/>
      <c r="GZ508" s="454"/>
      <c r="HA508" s="454"/>
      <c r="HB508" s="454"/>
      <c r="HC508" s="454"/>
      <c r="HD508" s="454"/>
      <c r="HE508" s="454"/>
      <c r="HF508" s="454"/>
      <c r="HG508" s="454"/>
      <c r="HH508" s="454"/>
      <c r="HI508" s="454"/>
      <c r="HJ508" s="454"/>
      <c r="HK508" s="454"/>
      <c r="HL508" s="454"/>
      <c r="HM508" s="454"/>
      <c r="HN508" s="454"/>
      <c r="HO508" s="454"/>
      <c r="HP508" s="454"/>
      <c r="HQ508" s="454"/>
      <c r="HR508" s="454"/>
      <c r="HS508" s="454"/>
      <c r="HT508" s="454"/>
      <c r="HU508" s="454"/>
      <c r="HV508" s="454"/>
      <c r="HW508" s="454"/>
      <c r="HX508" s="454"/>
      <c r="HY508" s="454"/>
      <c r="HZ508" s="454"/>
      <c r="IA508" s="454"/>
      <c r="IB508" s="454"/>
      <c r="IC508" s="454"/>
      <c r="ID508" s="454"/>
      <c r="IE508" s="454"/>
      <c r="IF508" s="454"/>
      <c r="IG508" s="454"/>
      <c r="IH508" s="454"/>
      <c r="II508" s="454"/>
      <c r="IJ508" s="454"/>
      <c r="IK508" s="454"/>
      <c r="IL508" s="454"/>
      <c r="IM508" s="454"/>
      <c r="IN508" s="454"/>
      <c r="IO508" s="454"/>
      <c r="IP508" s="454"/>
      <c r="IQ508" s="454"/>
      <c r="IR508" s="454"/>
      <c r="IS508" s="454"/>
      <c r="IT508" s="454"/>
      <c r="IU508" s="454"/>
      <c r="IV508" s="454"/>
      <c r="IW508" s="454"/>
    </row>
    <row r="509" customFormat="false" ht="12.75" hidden="false" customHeight="false" outlineLevel="1" collapsed="false">
      <c r="A509" s="419"/>
      <c r="B509" s="461"/>
      <c r="C509" s="461"/>
      <c r="D509" s="461"/>
      <c r="E509" s="461"/>
      <c r="F509" s="461"/>
      <c r="G509" s="461"/>
      <c r="H509" s="461"/>
      <c r="I509" s="461"/>
      <c r="J509" s="461"/>
      <c r="K509" s="461"/>
      <c r="L509" s="461"/>
      <c r="M509" s="461"/>
      <c r="N509" s="461"/>
      <c r="O509" s="461"/>
      <c r="P509" s="461"/>
      <c r="Q509" s="461"/>
      <c r="R509" s="461"/>
      <c r="S509" s="461"/>
      <c r="T509" s="461"/>
      <c r="U509" s="461"/>
      <c r="V509" s="454"/>
      <c r="W509" s="454"/>
      <c r="X509" s="454"/>
      <c r="Y509" s="454"/>
      <c r="Z509" s="454"/>
      <c r="AA509" s="454"/>
      <c r="AB509" s="454"/>
      <c r="AC509" s="454"/>
      <c r="AD509" s="454"/>
      <c r="AE509" s="454"/>
      <c r="AF509" s="454"/>
      <c r="AG509" s="454"/>
      <c r="AH509" s="454"/>
      <c r="AI509" s="454"/>
      <c r="AJ509" s="454"/>
      <c r="AK509" s="454"/>
      <c r="AL509" s="454"/>
      <c r="AM509" s="454"/>
      <c r="AN509" s="454"/>
      <c r="AO509" s="454"/>
      <c r="AP509" s="454"/>
      <c r="AQ509" s="454"/>
      <c r="AR509" s="454"/>
      <c r="AS509" s="454"/>
      <c r="AT509" s="454"/>
      <c r="AU509" s="454"/>
      <c r="AV509" s="454"/>
      <c r="AW509" s="454"/>
      <c r="AX509" s="454"/>
      <c r="AY509" s="454"/>
      <c r="AZ509" s="454"/>
      <c r="BA509" s="454"/>
      <c r="BB509" s="454"/>
      <c r="BC509" s="454"/>
      <c r="BD509" s="454"/>
      <c r="BE509" s="454"/>
      <c r="BF509" s="454"/>
      <c r="BG509" s="454"/>
      <c r="BH509" s="454"/>
      <c r="BI509" s="454"/>
      <c r="BJ509" s="454"/>
      <c r="BK509" s="454"/>
      <c r="BL509" s="454"/>
      <c r="BM509" s="454"/>
      <c r="BN509" s="454"/>
      <c r="BO509" s="454"/>
      <c r="BP509" s="454"/>
      <c r="BQ509" s="454"/>
      <c r="BR509" s="454"/>
      <c r="BS509" s="454"/>
      <c r="BT509" s="454"/>
      <c r="BU509" s="454"/>
      <c r="BV509" s="454"/>
      <c r="BW509" s="454"/>
      <c r="BX509" s="454"/>
      <c r="BY509" s="454"/>
      <c r="BZ509" s="454"/>
      <c r="CA509" s="454"/>
      <c r="CB509" s="454"/>
      <c r="CC509" s="454"/>
      <c r="CD509" s="454"/>
      <c r="CE509" s="454"/>
      <c r="CF509" s="454"/>
      <c r="CG509" s="454"/>
      <c r="CH509" s="454"/>
      <c r="CI509" s="454"/>
      <c r="CJ509" s="454"/>
      <c r="CK509" s="454"/>
      <c r="CL509" s="454"/>
      <c r="CM509" s="454"/>
      <c r="CN509" s="454"/>
      <c r="CO509" s="454"/>
      <c r="CP509" s="454"/>
      <c r="CQ509" s="454"/>
      <c r="CR509" s="454"/>
      <c r="CS509" s="454"/>
      <c r="CT509" s="454"/>
      <c r="CU509" s="454"/>
      <c r="CV509" s="454"/>
      <c r="CW509" s="454"/>
      <c r="CX509" s="454"/>
      <c r="CY509" s="454"/>
      <c r="CZ509" s="454"/>
      <c r="DA509" s="454"/>
      <c r="DB509" s="454"/>
      <c r="DC509" s="454"/>
      <c r="DD509" s="454"/>
      <c r="DE509" s="454"/>
      <c r="DF509" s="454"/>
      <c r="DG509" s="454"/>
      <c r="DH509" s="454"/>
      <c r="DI509" s="454"/>
      <c r="DJ509" s="454"/>
      <c r="DK509" s="454"/>
      <c r="DL509" s="454"/>
      <c r="DM509" s="454"/>
      <c r="DN509" s="454"/>
      <c r="DO509" s="454"/>
      <c r="DP509" s="454"/>
      <c r="DQ509" s="454"/>
      <c r="DR509" s="454"/>
      <c r="DS509" s="454"/>
      <c r="DT509" s="454"/>
      <c r="DU509" s="454"/>
      <c r="DV509" s="454"/>
      <c r="DW509" s="454"/>
      <c r="DX509" s="454"/>
      <c r="DY509" s="454"/>
      <c r="DZ509" s="454"/>
      <c r="EA509" s="454"/>
      <c r="EB509" s="454"/>
      <c r="EC509" s="454"/>
      <c r="ED509" s="454"/>
      <c r="EE509" s="454"/>
      <c r="EF509" s="454"/>
      <c r="EG509" s="454"/>
      <c r="EH509" s="454"/>
      <c r="EI509" s="454"/>
      <c r="EJ509" s="454"/>
      <c r="EK509" s="454"/>
      <c r="EL509" s="454"/>
      <c r="EM509" s="454"/>
      <c r="EN509" s="454"/>
      <c r="EO509" s="454"/>
      <c r="EP509" s="454"/>
      <c r="EQ509" s="454"/>
      <c r="ER509" s="454"/>
      <c r="ES509" s="454"/>
      <c r="ET509" s="454"/>
      <c r="EU509" s="454"/>
      <c r="EV509" s="454"/>
      <c r="EW509" s="454"/>
      <c r="EX509" s="454"/>
      <c r="EY509" s="454"/>
      <c r="EZ509" s="454"/>
      <c r="FA509" s="454"/>
      <c r="FB509" s="454"/>
      <c r="FC509" s="454"/>
      <c r="FD509" s="454"/>
      <c r="FE509" s="454"/>
      <c r="FF509" s="454"/>
      <c r="FG509" s="454"/>
      <c r="FH509" s="454"/>
      <c r="FI509" s="454"/>
      <c r="FJ509" s="454"/>
      <c r="FK509" s="454"/>
      <c r="FL509" s="454"/>
      <c r="FM509" s="454"/>
      <c r="FN509" s="454"/>
      <c r="FO509" s="454"/>
      <c r="FP509" s="454"/>
      <c r="FQ509" s="454"/>
      <c r="FR509" s="454"/>
      <c r="FS509" s="454"/>
      <c r="FT509" s="454"/>
      <c r="FU509" s="454"/>
      <c r="FV509" s="454"/>
      <c r="FW509" s="454"/>
      <c r="FX509" s="454"/>
      <c r="FY509" s="454"/>
      <c r="FZ509" s="454"/>
      <c r="GA509" s="454"/>
      <c r="GB509" s="454"/>
      <c r="GC509" s="454"/>
      <c r="GD509" s="454"/>
      <c r="GE509" s="454"/>
      <c r="GF509" s="454"/>
      <c r="GG509" s="454"/>
      <c r="GH509" s="454"/>
      <c r="GI509" s="454"/>
      <c r="GJ509" s="454"/>
      <c r="GK509" s="454"/>
      <c r="GL509" s="454"/>
      <c r="GM509" s="454"/>
      <c r="GN509" s="454"/>
      <c r="GO509" s="454"/>
      <c r="GP509" s="454"/>
      <c r="GQ509" s="454"/>
      <c r="GR509" s="454"/>
      <c r="GS509" s="454"/>
      <c r="GT509" s="454"/>
      <c r="GU509" s="454"/>
      <c r="GV509" s="454"/>
      <c r="GW509" s="454"/>
      <c r="GX509" s="454"/>
      <c r="GY509" s="454"/>
      <c r="GZ509" s="454"/>
      <c r="HA509" s="454"/>
      <c r="HB509" s="454"/>
      <c r="HC509" s="454"/>
      <c r="HD509" s="454"/>
      <c r="HE509" s="454"/>
      <c r="HF509" s="454"/>
      <c r="HG509" s="454"/>
      <c r="HH509" s="454"/>
      <c r="HI509" s="454"/>
      <c r="HJ509" s="454"/>
      <c r="HK509" s="454"/>
      <c r="HL509" s="454"/>
      <c r="HM509" s="454"/>
      <c r="HN509" s="454"/>
      <c r="HO509" s="454"/>
      <c r="HP509" s="454"/>
      <c r="HQ509" s="454"/>
      <c r="HR509" s="454"/>
      <c r="HS509" s="454"/>
      <c r="HT509" s="454"/>
      <c r="HU509" s="454"/>
      <c r="HV509" s="454"/>
      <c r="HW509" s="454"/>
      <c r="HX509" s="454"/>
      <c r="HY509" s="454"/>
      <c r="HZ509" s="454"/>
      <c r="IA509" s="454"/>
      <c r="IB509" s="454"/>
      <c r="IC509" s="454"/>
      <c r="ID509" s="454"/>
      <c r="IE509" s="454"/>
      <c r="IF509" s="454"/>
      <c r="IG509" s="454"/>
      <c r="IH509" s="454"/>
      <c r="II509" s="454"/>
      <c r="IJ509" s="454"/>
      <c r="IK509" s="454"/>
      <c r="IL509" s="454"/>
      <c r="IM509" s="454"/>
      <c r="IN509" s="454"/>
      <c r="IO509" s="454"/>
      <c r="IP509" s="454"/>
      <c r="IQ509" s="454"/>
      <c r="IR509" s="454"/>
      <c r="IS509" s="454"/>
      <c r="IT509" s="454"/>
      <c r="IU509" s="454"/>
      <c r="IV509" s="454"/>
      <c r="IW509" s="454"/>
    </row>
    <row r="510" customFormat="false" ht="12.75" hidden="false" customHeight="false" outlineLevel="1" collapsed="false">
      <c r="A510" s="466"/>
      <c r="B510" s="461"/>
      <c r="C510" s="461"/>
      <c r="D510" s="461"/>
      <c r="E510" s="461"/>
      <c r="F510" s="461"/>
      <c r="G510" s="461"/>
      <c r="H510" s="461"/>
      <c r="I510" s="461"/>
      <c r="J510" s="461"/>
      <c r="K510" s="461"/>
      <c r="L510" s="461"/>
      <c r="M510" s="461"/>
      <c r="N510" s="461"/>
      <c r="O510" s="461"/>
      <c r="P510" s="461"/>
      <c r="Q510" s="461"/>
      <c r="R510" s="461"/>
      <c r="S510" s="461"/>
      <c r="T510" s="461"/>
      <c r="U510" s="461"/>
      <c r="V510" s="465"/>
      <c r="W510" s="465"/>
      <c r="X510" s="465"/>
      <c r="Y510" s="465"/>
      <c r="Z510" s="465"/>
      <c r="AA510" s="465"/>
      <c r="AB510" s="465"/>
      <c r="AC510" s="465"/>
      <c r="AD510" s="465"/>
      <c r="AE510" s="465"/>
      <c r="AF510" s="465"/>
      <c r="AG510" s="465"/>
      <c r="AH510" s="465"/>
      <c r="AI510" s="465"/>
      <c r="AJ510" s="465"/>
      <c r="AK510" s="465"/>
      <c r="AL510" s="465"/>
      <c r="AM510" s="465"/>
      <c r="AN510" s="465"/>
      <c r="AO510" s="465"/>
      <c r="AP510" s="465"/>
      <c r="AQ510" s="465"/>
      <c r="AR510" s="465"/>
      <c r="AS510" s="465"/>
      <c r="AT510" s="465"/>
      <c r="AU510" s="465"/>
      <c r="AV510" s="465"/>
      <c r="AW510" s="465"/>
      <c r="AX510" s="465"/>
      <c r="AY510" s="465"/>
      <c r="AZ510" s="465"/>
      <c r="BA510" s="465"/>
      <c r="BB510" s="465"/>
      <c r="BC510" s="465"/>
      <c r="BD510" s="465"/>
      <c r="BE510" s="465"/>
      <c r="BF510" s="465"/>
      <c r="BG510" s="465"/>
      <c r="BH510" s="465"/>
      <c r="BI510" s="465"/>
      <c r="BJ510" s="465"/>
      <c r="BK510" s="465"/>
      <c r="BL510" s="465"/>
      <c r="BM510" s="465"/>
      <c r="BN510" s="465"/>
      <c r="BO510" s="465"/>
      <c r="BP510" s="465"/>
      <c r="BQ510" s="465"/>
      <c r="BR510" s="465"/>
      <c r="BS510" s="465"/>
      <c r="BT510" s="465"/>
      <c r="BU510" s="465"/>
      <c r="BV510" s="465"/>
      <c r="BW510" s="465"/>
      <c r="BX510" s="465"/>
      <c r="BY510" s="465"/>
      <c r="BZ510" s="465"/>
      <c r="CA510" s="465"/>
      <c r="CB510" s="465"/>
      <c r="CC510" s="465"/>
      <c r="CD510" s="465"/>
      <c r="CE510" s="465"/>
      <c r="CF510" s="465"/>
      <c r="CG510" s="465"/>
      <c r="CH510" s="465"/>
      <c r="CI510" s="465"/>
      <c r="CJ510" s="465"/>
      <c r="CK510" s="465"/>
      <c r="CL510" s="465"/>
      <c r="CM510" s="465"/>
      <c r="CN510" s="465"/>
      <c r="CO510" s="465"/>
      <c r="CP510" s="465"/>
      <c r="CQ510" s="465"/>
      <c r="CR510" s="465"/>
      <c r="CS510" s="465"/>
      <c r="CT510" s="465"/>
      <c r="CU510" s="465"/>
      <c r="CV510" s="465"/>
      <c r="CW510" s="465"/>
      <c r="CX510" s="465"/>
      <c r="CY510" s="465"/>
      <c r="CZ510" s="465"/>
      <c r="DA510" s="465"/>
      <c r="DB510" s="465"/>
      <c r="DC510" s="465"/>
      <c r="DD510" s="465"/>
      <c r="DE510" s="465"/>
      <c r="DF510" s="465"/>
      <c r="DG510" s="465"/>
      <c r="DH510" s="465"/>
      <c r="DI510" s="465"/>
      <c r="DJ510" s="465"/>
      <c r="DK510" s="465"/>
      <c r="DL510" s="465"/>
      <c r="DM510" s="465"/>
      <c r="DN510" s="465"/>
      <c r="DO510" s="465"/>
      <c r="DP510" s="465"/>
      <c r="DQ510" s="465"/>
      <c r="DR510" s="465"/>
      <c r="DS510" s="465"/>
      <c r="DT510" s="465"/>
      <c r="DU510" s="465"/>
      <c r="DV510" s="465"/>
      <c r="DW510" s="465"/>
      <c r="DX510" s="465"/>
      <c r="DY510" s="465"/>
      <c r="DZ510" s="465"/>
      <c r="EA510" s="465"/>
      <c r="EB510" s="465"/>
      <c r="EC510" s="465"/>
      <c r="ED510" s="465"/>
      <c r="EE510" s="465"/>
      <c r="EF510" s="465"/>
      <c r="EG510" s="465"/>
      <c r="EH510" s="465"/>
      <c r="EI510" s="465"/>
      <c r="EJ510" s="465"/>
      <c r="EK510" s="465"/>
      <c r="EL510" s="465"/>
      <c r="EM510" s="465"/>
      <c r="EN510" s="465"/>
      <c r="EO510" s="465"/>
      <c r="EP510" s="465"/>
      <c r="EQ510" s="465"/>
      <c r="ER510" s="465"/>
      <c r="ES510" s="465"/>
      <c r="ET510" s="465"/>
      <c r="EU510" s="465"/>
      <c r="EV510" s="465"/>
      <c r="EW510" s="465"/>
      <c r="EX510" s="465"/>
      <c r="EY510" s="465"/>
      <c r="EZ510" s="465"/>
      <c r="FA510" s="465"/>
      <c r="FB510" s="465"/>
      <c r="FC510" s="465"/>
      <c r="FD510" s="465"/>
      <c r="FE510" s="465"/>
      <c r="FF510" s="465"/>
      <c r="FG510" s="465"/>
      <c r="FH510" s="465"/>
      <c r="FI510" s="465"/>
      <c r="FJ510" s="465"/>
      <c r="FK510" s="465"/>
      <c r="FL510" s="465"/>
      <c r="FM510" s="465"/>
      <c r="FN510" s="465"/>
      <c r="FO510" s="465"/>
      <c r="FP510" s="465"/>
      <c r="FQ510" s="465"/>
      <c r="FR510" s="465"/>
      <c r="FS510" s="465"/>
      <c r="FT510" s="465"/>
      <c r="FU510" s="465"/>
      <c r="FV510" s="465"/>
      <c r="FW510" s="465"/>
      <c r="FX510" s="465"/>
      <c r="FY510" s="465"/>
      <c r="FZ510" s="465"/>
      <c r="GA510" s="465"/>
      <c r="GB510" s="465"/>
      <c r="GC510" s="465"/>
      <c r="GD510" s="465"/>
      <c r="GE510" s="465"/>
      <c r="GF510" s="465"/>
      <c r="GG510" s="465"/>
      <c r="GH510" s="465"/>
      <c r="GI510" s="465"/>
      <c r="GJ510" s="465"/>
      <c r="GK510" s="465"/>
      <c r="GL510" s="465"/>
      <c r="GM510" s="465"/>
      <c r="GN510" s="465"/>
      <c r="GO510" s="465"/>
      <c r="GP510" s="465"/>
      <c r="GQ510" s="465"/>
      <c r="GR510" s="465"/>
      <c r="GS510" s="465"/>
      <c r="GT510" s="465"/>
      <c r="GU510" s="465"/>
      <c r="GV510" s="465"/>
      <c r="GW510" s="465"/>
      <c r="GX510" s="465"/>
      <c r="GY510" s="465"/>
      <c r="GZ510" s="465"/>
      <c r="HA510" s="465"/>
      <c r="HB510" s="465"/>
      <c r="HC510" s="465"/>
      <c r="HD510" s="465"/>
      <c r="HE510" s="465"/>
      <c r="HF510" s="465"/>
      <c r="HG510" s="465"/>
      <c r="HH510" s="465"/>
      <c r="HI510" s="465"/>
      <c r="HJ510" s="465"/>
      <c r="HK510" s="465"/>
      <c r="HL510" s="465"/>
      <c r="HM510" s="465"/>
      <c r="HN510" s="465"/>
      <c r="HO510" s="465"/>
      <c r="HP510" s="465"/>
      <c r="HQ510" s="465"/>
      <c r="HR510" s="465"/>
      <c r="HS510" s="465"/>
      <c r="HT510" s="465"/>
      <c r="HU510" s="465"/>
      <c r="HV510" s="465"/>
      <c r="HW510" s="465"/>
      <c r="HX510" s="465"/>
      <c r="HY510" s="465"/>
      <c r="HZ510" s="465"/>
      <c r="IA510" s="465"/>
      <c r="IB510" s="465"/>
      <c r="IC510" s="465"/>
      <c r="ID510" s="465"/>
      <c r="IE510" s="465"/>
      <c r="IF510" s="465"/>
      <c r="IG510" s="465"/>
      <c r="IH510" s="465"/>
      <c r="II510" s="465"/>
      <c r="IJ510" s="465"/>
      <c r="IK510" s="465"/>
      <c r="IL510" s="465"/>
      <c r="IM510" s="465"/>
      <c r="IN510" s="465"/>
      <c r="IO510" s="465"/>
      <c r="IP510" s="465"/>
      <c r="IQ510" s="465"/>
      <c r="IR510" s="465"/>
      <c r="IS510" s="465"/>
      <c r="IT510" s="465"/>
      <c r="IU510" s="465"/>
      <c r="IV510" s="465"/>
      <c r="IW510" s="465"/>
    </row>
    <row r="511" customFormat="false" ht="12.75" hidden="false" customHeight="false" outlineLevel="1" collapsed="false">
      <c r="A511" s="339"/>
      <c r="B511" s="461"/>
      <c r="C511" s="461"/>
      <c r="D511" s="461"/>
      <c r="E511" s="461"/>
      <c r="F511" s="461"/>
      <c r="G511" s="461"/>
      <c r="H511" s="461"/>
      <c r="I511" s="461"/>
      <c r="J511" s="461"/>
      <c r="K511" s="461"/>
      <c r="L511" s="461"/>
      <c r="M511" s="461"/>
      <c r="N511" s="461"/>
      <c r="O511" s="461"/>
      <c r="P511" s="461"/>
      <c r="Q511" s="461"/>
      <c r="R511" s="461"/>
      <c r="S511" s="461"/>
      <c r="T511" s="461"/>
      <c r="U511" s="461"/>
      <c r="V511" s="454"/>
      <c r="W511" s="454"/>
      <c r="X511" s="454"/>
      <c r="Y511" s="454"/>
      <c r="Z511" s="454"/>
      <c r="AA511" s="454"/>
      <c r="AB511" s="454"/>
      <c r="AC511" s="454"/>
      <c r="AD511" s="454"/>
      <c r="AE511" s="454"/>
      <c r="AF511" s="454"/>
      <c r="AG511" s="454"/>
      <c r="AH511" s="454"/>
      <c r="AI511" s="454"/>
      <c r="AJ511" s="454"/>
      <c r="AK511" s="454"/>
      <c r="AL511" s="454"/>
      <c r="AM511" s="454"/>
      <c r="AN511" s="454"/>
      <c r="AO511" s="454"/>
      <c r="AP511" s="454"/>
      <c r="AQ511" s="454"/>
      <c r="AR511" s="454"/>
      <c r="AS511" s="454"/>
      <c r="AT511" s="454"/>
      <c r="AU511" s="454"/>
      <c r="AV511" s="454"/>
      <c r="AW511" s="454"/>
      <c r="AX511" s="454"/>
      <c r="AY511" s="454"/>
      <c r="AZ511" s="454"/>
      <c r="BA511" s="454"/>
      <c r="BB511" s="454"/>
      <c r="BC511" s="454"/>
      <c r="BD511" s="454"/>
      <c r="BE511" s="454"/>
      <c r="BF511" s="454"/>
      <c r="BG511" s="454"/>
      <c r="BH511" s="454"/>
      <c r="BI511" s="454"/>
      <c r="BJ511" s="454"/>
      <c r="BK511" s="454"/>
      <c r="BL511" s="454"/>
      <c r="BM511" s="454"/>
      <c r="BN511" s="454"/>
      <c r="BO511" s="454"/>
      <c r="BP511" s="454"/>
      <c r="BQ511" s="454"/>
      <c r="BR511" s="454"/>
      <c r="BS511" s="454"/>
      <c r="BT511" s="454"/>
      <c r="BU511" s="454"/>
      <c r="BV511" s="454"/>
      <c r="BW511" s="454"/>
      <c r="BX511" s="454"/>
      <c r="BY511" s="454"/>
      <c r="BZ511" s="454"/>
      <c r="CA511" s="454"/>
      <c r="CB511" s="454"/>
      <c r="CC511" s="454"/>
      <c r="CD511" s="454"/>
      <c r="CE511" s="454"/>
      <c r="CF511" s="454"/>
      <c r="CG511" s="454"/>
      <c r="CH511" s="454"/>
      <c r="CI511" s="454"/>
      <c r="CJ511" s="454"/>
      <c r="CK511" s="454"/>
      <c r="CL511" s="454"/>
      <c r="CM511" s="454"/>
      <c r="CN511" s="454"/>
      <c r="CO511" s="454"/>
      <c r="CP511" s="454"/>
      <c r="CQ511" s="454"/>
      <c r="CR511" s="454"/>
      <c r="CS511" s="454"/>
      <c r="CT511" s="454"/>
      <c r="CU511" s="454"/>
      <c r="CV511" s="454"/>
      <c r="CW511" s="454"/>
      <c r="CX511" s="454"/>
      <c r="CY511" s="454"/>
      <c r="CZ511" s="454"/>
      <c r="DA511" s="454"/>
      <c r="DB511" s="454"/>
      <c r="DC511" s="454"/>
      <c r="DD511" s="454"/>
      <c r="DE511" s="454"/>
      <c r="DF511" s="454"/>
      <c r="DG511" s="454"/>
      <c r="DH511" s="454"/>
      <c r="DI511" s="454"/>
      <c r="DJ511" s="454"/>
      <c r="DK511" s="454"/>
      <c r="DL511" s="454"/>
      <c r="DM511" s="454"/>
      <c r="DN511" s="454"/>
      <c r="DO511" s="454"/>
      <c r="DP511" s="454"/>
      <c r="DQ511" s="454"/>
      <c r="DR511" s="454"/>
      <c r="DS511" s="454"/>
      <c r="DT511" s="454"/>
      <c r="DU511" s="454"/>
      <c r="DV511" s="454"/>
      <c r="DW511" s="454"/>
      <c r="DX511" s="454"/>
      <c r="DY511" s="454"/>
      <c r="DZ511" s="454"/>
      <c r="EA511" s="454"/>
      <c r="EB511" s="454"/>
      <c r="EC511" s="454"/>
      <c r="ED511" s="454"/>
      <c r="EE511" s="454"/>
      <c r="EF511" s="454"/>
      <c r="EG511" s="454"/>
      <c r="EH511" s="454"/>
      <c r="EI511" s="454"/>
      <c r="EJ511" s="454"/>
      <c r="EK511" s="454"/>
      <c r="EL511" s="454"/>
      <c r="EM511" s="454"/>
      <c r="EN511" s="454"/>
      <c r="EO511" s="454"/>
      <c r="EP511" s="454"/>
      <c r="EQ511" s="454"/>
      <c r="ER511" s="454"/>
      <c r="ES511" s="454"/>
      <c r="ET511" s="454"/>
      <c r="EU511" s="454"/>
      <c r="EV511" s="454"/>
      <c r="EW511" s="454"/>
      <c r="EX511" s="454"/>
      <c r="EY511" s="454"/>
      <c r="EZ511" s="454"/>
      <c r="FA511" s="454"/>
      <c r="FB511" s="454"/>
      <c r="FC511" s="454"/>
      <c r="FD511" s="454"/>
      <c r="FE511" s="454"/>
      <c r="FF511" s="454"/>
      <c r="FG511" s="454"/>
      <c r="FH511" s="454"/>
      <c r="FI511" s="454"/>
      <c r="FJ511" s="454"/>
      <c r="FK511" s="454"/>
      <c r="FL511" s="454"/>
      <c r="FM511" s="454"/>
      <c r="FN511" s="454"/>
      <c r="FO511" s="454"/>
      <c r="FP511" s="454"/>
      <c r="FQ511" s="454"/>
      <c r="FR511" s="454"/>
      <c r="FS511" s="454"/>
      <c r="FT511" s="454"/>
      <c r="FU511" s="454"/>
      <c r="FV511" s="454"/>
      <c r="FW511" s="454"/>
      <c r="FX511" s="454"/>
      <c r="FY511" s="454"/>
      <c r="FZ511" s="454"/>
      <c r="GA511" s="454"/>
      <c r="GB511" s="454"/>
      <c r="GC511" s="454"/>
      <c r="GD511" s="454"/>
      <c r="GE511" s="454"/>
      <c r="GF511" s="454"/>
      <c r="GG511" s="454"/>
      <c r="GH511" s="454"/>
      <c r="GI511" s="454"/>
      <c r="GJ511" s="454"/>
      <c r="GK511" s="454"/>
      <c r="GL511" s="454"/>
      <c r="GM511" s="454"/>
      <c r="GN511" s="454"/>
      <c r="GO511" s="454"/>
      <c r="GP511" s="454"/>
      <c r="GQ511" s="454"/>
      <c r="GR511" s="454"/>
      <c r="GS511" s="454"/>
      <c r="GT511" s="454"/>
      <c r="GU511" s="454"/>
      <c r="GV511" s="454"/>
      <c r="GW511" s="454"/>
      <c r="GX511" s="454"/>
      <c r="GY511" s="454"/>
      <c r="GZ511" s="454"/>
      <c r="HA511" s="454"/>
      <c r="HB511" s="454"/>
      <c r="HC511" s="454"/>
      <c r="HD511" s="454"/>
      <c r="HE511" s="454"/>
      <c r="HF511" s="454"/>
      <c r="HG511" s="454"/>
      <c r="HH511" s="454"/>
      <c r="HI511" s="454"/>
      <c r="HJ511" s="454"/>
      <c r="HK511" s="454"/>
      <c r="HL511" s="454"/>
      <c r="HM511" s="454"/>
      <c r="HN511" s="454"/>
      <c r="HO511" s="454"/>
      <c r="HP511" s="454"/>
      <c r="HQ511" s="454"/>
      <c r="HR511" s="454"/>
      <c r="HS511" s="454"/>
      <c r="HT511" s="454"/>
      <c r="HU511" s="454"/>
      <c r="HV511" s="454"/>
      <c r="HW511" s="454"/>
      <c r="HX511" s="454"/>
      <c r="HY511" s="454"/>
      <c r="HZ511" s="454"/>
      <c r="IA511" s="454"/>
      <c r="IB511" s="454"/>
      <c r="IC511" s="454"/>
      <c r="ID511" s="454"/>
      <c r="IE511" s="454"/>
      <c r="IF511" s="454"/>
      <c r="IG511" s="454"/>
      <c r="IH511" s="454"/>
      <c r="II511" s="454"/>
      <c r="IJ511" s="454"/>
      <c r="IK511" s="454"/>
      <c r="IL511" s="454"/>
      <c r="IM511" s="454"/>
      <c r="IN511" s="454"/>
      <c r="IO511" s="454"/>
      <c r="IP511" s="454"/>
      <c r="IQ511" s="454"/>
      <c r="IR511" s="454"/>
      <c r="IS511" s="454"/>
      <c r="IT511" s="454"/>
      <c r="IU511" s="454"/>
      <c r="IV511" s="454"/>
      <c r="IW511" s="454"/>
    </row>
    <row r="512" customFormat="false" ht="12.75" hidden="false" customHeight="false" outlineLevel="1" collapsed="false">
      <c r="A512" s="436"/>
      <c r="B512" s="461"/>
      <c r="C512" s="461"/>
      <c r="D512" s="461"/>
      <c r="E512" s="461"/>
      <c r="F512" s="461"/>
      <c r="G512" s="461"/>
      <c r="H512" s="461"/>
      <c r="I512" s="461"/>
      <c r="J512" s="461"/>
      <c r="K512" s="461"/>
      <c r="L512" s="461"/>
      <c r="M512" s="461"/>
      <c r="N512" s="461"/>
      <c r="O512" s="461"/>
      <c r="P512" s="461"/>
      <c r="Q512" s="461"/>
      <c r="R512" s="461"/>
      <c r="S512" s="461"/>
      <c r="T512" s="461"/>
      <c r="U512" s="461"/>
      <c r="V512" s="454"/>
      <c r="W512" s="454"/>
      <c r="X512" s="454"/>
      <c r="Y512" s="454"/>
      <c r="Z512" s="454"/>
      <c r="AA512" s="454"/>
      <c r="AB512" s="454"/>
      <c r="AC512" s="454"/>
      <c r="AD512" s="454"/>
      <c r="AE512" s="454"/>
      <c r="AF512" s="454"/>
      <c r="AG512" s="454"/>
      <c r="AH512" s="454"/>
      <c r="AI512" s="454"/>
      <c r="AJ512" s="454"/>
      <c r="AK512" s="454"/>
      <c r="AL512" s="454"/>
      <c r="AM512" s="454"/>
      <c r="AN512" s="454"/>
      <c r="AO512" s="454"/>
      <c r="AP512" s="454"/>
      <c r="AQ512" s="454"/>
      <c r="AR512" s="454"/>
      <c r="AS512" s="454"/>
      <c r="AT512" s="454"/>
      <c r="AU512" s="454"/>
      <c r="AV512" s="454"/>
      <c r="AW512" s="454"/>
      <c r="AX512" s="454"/>
      <c r="AY512" s="454"/>
      <c r="AZ512" s="454"/>
      <c r="BA512" s="454"/>
      <c r="BB512" s="454"/>
      <c r="BC512" s="454"/>
      <c r="BD512" s="454"/>
      <c r="BE512" s="454"/>
      <c r="BF512" s="454"/>
      <c r="BG512" s="454"/>
      <c r="BH512" s="454"/>
      <c r="BI512" s="454"/>
      <c r="BJ512" s="454"/>
      <c r="BK512" s="454"/>
      <c r="BL512" s="454"/>
      <c r="BM512" s="454"/>
      <c r="BN512" s="454"/>
      <c r="BO512" s="454"/>
      <c r="BP512" s="454"/>
      <c r="BQ512" s="454"/>
      <c r="BR512" s="454"/>
      <c r="BS512" s="454"/>
      <c r="BT512" s="454"/>
      <c r="BU512" s="454"/>
      <c r="BV512" s="454"/>
      <c r="BW512" s="454"/>
      <c r="BX512" s="454"/>
      <c r="BY512" s="454"/>
      <c r="BZ512" s="454"/>
      <c r="CA512" s="454"/>
      <c r="CB512" s="454"/>
      <c r="CC512" s="454"/>
      <c r="CD512" s="454"/>
      <c r="CE512" s="454"/>
      <c r="CF512" s="454"/>
      <c r="CG512" s="454"/>
      <c r="CH512" s="454"/>
      <c r="CI512" s="454"/>
      <c r="CJ512" s="454"/>
      <c r="CK512" s="454"/>
      <c r="CL512" s="454"/>
      <c r="CM512" s="454"/>
      <c r="CN512" s="454"/>
      <c r="CO512" s="454"/>
      <c r="CP512" s="454"/>
      <c r="CQ512" s="454"/>
      <c r="CR512" s="454"/>
      <c r="CS512" s="454"/>
      <c r="CT512" s="454"/>
      <c r="CU512" s="454"/>
      <c r="CV512" s="454"/>
      <c r="CW512" s="454"/>
      <c r="CX512" s="454"/>
      <c r="CY512" s="454"/>
      <c r="CZ512" s="454"/>
      <c r="DA512" s="454"/>
      <c r="DB512" s="454"/>
      <c r="DC512" s="454"/>
      <c r="DD512" s="454"/>
      <c r="DE512" s="454"/>
      <c r="DF512" s="454"/>
      <c r="DG512" s="454"/>
      <c r="DH512" s="454"/>
      <c r="DI512" s="454"/>
      <c r="DJ512" s="454"/>
      <c r="DK512" s="454"/>
      <c r="DL512" s="454"/>
      <c r="DM512" s="454"/>
      <c r="DN512" s="454"/>
      <c r="DO512" s="454"/>
      <c r="DP512" s="454"/>
      <c r="DQ512" s="454"/>
      <c r="DR512" s="454"/>
      <c r="DS512" s="454"/>
      <c r="DT512" s="454"/>
      <c r="DU512" s="454"/>
      <c r="DV512" s="454"/>
      <c r="DW512" s="454"/>
      <c r="DX512" s="454"/>
      <c r="DY512" s="454"/>
      <c r="DZ512" s="454"/>
      <c r="EA512" s="454"/>
      <c r="EB512" s="454"/>
      <c r="EC512" s="454"/>
      <c r="ED512" s="454"/>
      <c r="EE512" s="454"/>
      <c r="EF512" s="454"/>
      <c r="EG512" s="454"/>
      <c r="EH512" s="454"/>
      <c r="EI512" s="454"/>
      <c r="EJ512" s="454"/>
      <c r="EK512" s="454"/>
      <c r="EL512" s="454"/>
      <c r="EM512" s="454"/>
      <c r="EN512" s="454"/>
      <c r="EO512" s="454"/>
      <c r="EP512" s="454"/>
      <c r="EQ512" s="454"/>
      <c r="ER512" s="454"/>
      <c r="ES512" s="454"/>
      <c r="ET512" s="454"/>
      <c r="EU512" s="454"/>
      <c r="EV512" s="454"/>
      <c r="EW512" s="454"/>
      <c r="EX512" s="454"/>
      <c r="EY512" s="454"/>
      <c r="EZ512" s="454"/>
      <c r="FA512" s="454"/>
      <c r="FB512" s="454"/>
      <c r="FC512" s="454"/>
      <c r="FD512" s="454"/>
      <c r="FE512" s="454"/>
      <c r="FF512" s="454"/>
      <c r="FG512" s="454"/>
      <c r="FH512" s="454"/>
      <c r="FI512" s="454"/>
      <c r="FJ512" s="454"/>
      <c r="FK512" s="454"/>
      <c r="FL512" s="454"/>
      <c r="FM512" s="454"/>
      <c r="FN512" s="454"/>
      <c r="FO512" s="454"/>
      <c r="FP512" s="454"/>
      <c r="FQ512" s="454"/>
      <c r="FR512" s="454"/>
      <c r="FS512" s="454"/>
      <c r="FT512" s="454"/>
      <c r="FU512" s="454"/>
      <c r="FV512" s="454"/>
      <c r="FW512" s="454"/>
      <c r="FX512" s="454"/>
      <c r="FY512" s="454"/>
      <c r="FZ512" s="454"/>
      <c r="GA512" s="454"/>
      <c r="GB512" s="454"/>
      <c r="GC512" s="454"/>
      <c r="GD512" s="454"/>
      <c r="GE512" s="454"/>
      <c r="GF512" s="454"/>
      <c r="GG512" s="454"/>
      <c r="GH512" s="454"/>
      <c r="GI512" s="454"/>
      <c r="GJ512" s="454"/>
      <c r="GK512" s="454"/>
      <c r="GL512" s="454"/>
      <c r="GM512" s="454"/>
      <c r="GN512" s="454"/>
      <c r="GO512" s="454"/>
      <c r="GP512" s="454"/>
      <c r="GQ512" s="454"/>
      <c r="GR512" s="454"/>
      <c r="GS512" s="454"/>
      <c r="GT512" s="454"/>
      <c r="GU512" s="454"/>
      <c r="GV512" s="454"/>
      <c r="GW512" s="454"/>
      <c r="GX512" s="454"/>
      <c r="GY512" s="454"/>
      <c r="GZ512" s="454"/>
      <c r="HA512" s="454"/>
      <c r="HB512" s="454"/>
      <c r="HC512" s="454"/>
      <c r="HD512" s="454"/>
      <c r="HE512" s="454"/>
      <c r="HF512" s="454"/>
      <c r="HG512" s="454"/>
      <c r="HH512" s="454"/>
      <c r="HI512" s="454"/>
      <c r="HJ512" s="454"/>
      <c r="HK512" s="454"/>
      <c r="HL512" s="454"/>
      <c r="HM512" s="454"/>
      <c r="HN512" s="454"/>
      <c r="HO512" s="454"/>
      <c r="HP512" s="454"/>
      <c r="HQ512" s="454"/>
      <c r="HR512" s="454"/>
      <c r="HS512" s="454"/>
      <c r="HT512" s="454"/>
      <c r="HU512" s="454"/>
      <c r="HV512" s="454"/>
      <c r="HW512" s="454"/>
      <c r="HX512" s="454"/>
      <c r="HY512" s="454"/>
      <c r="HZ512" s="454"/>
      <c r="IA512" s="454"/>
      <c r="IB512" s="454"/>
      <c r="IC512" s="454"/>
      <c r="ID512" s="454"/>
      <c r="IE512" s="454"/>
      <c r="IF512" s="454"/>
      <c r="IG512" s="454"/>
      <c r="IH512" s="454"/>
      <c r="II512" s="454"/>
      <c r="IJ512" s="454"/>
      <c r="IK512" s="454"/>
      <c r="IL512" s="454"/>
      <c r="IM512" s="454"/>
      <c r="IN512" s="454"/>
      <c r="IO512" s="454"/>
      <c r="IP512" s="454"/>
      <c r="IQ512" s="454"/>
      <c r="IR512" s="454"/>
      <c r="IS512" s="454"/>
      <c r="IT512" s="454"/>
      <c r="IU512" s="454"/>
      <c r="IV512" s="454"/>
      <c r="IW512" s="454"/>
    </row>
    <row r="513" customFormat="false" ht="12.75" hidden="false" customHeight="false" outlineLevel="1" collapsed="false">
      <c r="A513" s="436"/>
      <c r="B513" s="461"/>
      <c r="C513" s="461"/>
      <c r="D513" s="461"/>
      <c r="E513" s="461"/>
      <c r="F513" s="461"/>
      <c r="G513" s="461"/>
      <c r="H513" s="461"/>
      <c r="I513" s="461"/>
      <c r="J513" s="461"/>
      <c r="K513" s="461"/>
      <c r="L513" s="461"/>
      <c r="M513" s="461"/>
      <c r="N513" s="461"/>
      <c r="O513" s="461"/>
      <c r="P513" s="461"/>
      <c r="Q513" s="461"/>
      <c r="R513" s="461"/>
      <c r="S513" s="461"/>
      <c r="T513" s="461"/>
      <c r="U513" s="461"/>
      <c r="V513" s="454"/>
      <c r="W513" s="454"/>
      <c r="X513" s="454"/>
      <c r="Y513" s="454"/>
      <c r="Z513" s="454"/>
      <c r="AA513" s="454"/>
      <c r="AB513" s="454"/>
      <c r="AC513" s="454"/>
      <c r="AD513" s="454"/>
      <c r="AE513" s="454"/>
      <c r="AF513" s="454"/>
      <c r="AG513" s="454"/>
      <c r="AH513" s="454"/>
      <c r="AI513" s="454"/>
      <c r="AJ513" s="454"/>
      <c r="AK513" s="454"/>
      <c r="AL513" s="454"/>
      <c r="AM513" s="454"/>
      <c r="AN513" s="454"/>
      <c r="AO513" s="454"/>
      <c r="AP513" s="454"/>
      <c r="AQ513" s="454"/>
      <c r="AR513" s="454"/>
      <c r="AS513" s="454"/>
      <c r="AT513" s="454"/>
      <c r="AU513" s="454"/>
      <c r="AV513" s="454"/>
      <c r="AW513" s="454"/>
      <c r="AX513" s="454"/>
      <c r="AY513" s="454"/>
      <c r="AZ513" s="454"/>
      <c r="BA513" s="454"/>
      <c r="BB513" s="454"/>
      <c r="BC513" s="454"/>
      <c r="BD513" s="454"/>
      <c r="BE513" s="454"/>
      <c r="BF513" s="454"/>
      <c r="BG513" s="454"/>
      <c r="BH513" s="454"/>
      <c r="BI513" s="454"/>
      <c r="BJ513" s="454"/>
      <c r="BK513" s="454"/>
      <c r="BL513" s="454"/>
      <c r="BM513" s="454"/>
      <c r="BN513" s="454"/>
      <c r="BO513" s="454"/>
      <c r="BP513" s="454"/>
      <c r="BQ513" s="454"/>
      <c r="BR513" s="454"/>
      <c r="BS513" s="454"/>
      <c r="BT513" s="454"/>
      <c r="BU513" s="454"/>
      <c r="BV513" s="454"/>
      <c r="BW513" s="454"/>
      <c r="BX513" s="454"/>
      <c r="BY513" s="454"/>
      <c r="BZ513" s="454"/>
      <c r="CA513" s="454"/>
      <c r="CB513" s="454"/>
      <c r="CC513" s="454"/>
      <c r="CD513" s="454"/>
      <c r="CE513" s="454"/>
      <c r="CF513" s="454"/>
      <c r="CG513" s="454"/>
      <c r="CH513" s="454"/>
      <c r="CI513" s="454"/>
      <c r="CJ513" s="454"/>
      <c r="CK513" s="454"/>
      <c r="CL513" s="454"/>
      <c r="CM513" s="454"/>
      <c r="CN513" s="454"/>
      <c r="CO513" s="454"/>
      <c r="CP513" s="454"/>
      <c r="CQ513" s="454"/>
      <c r="CR513" s="454"/>
      <c r="CS513" s="454"/>
      <c r="CT513" s="454"/>
      <c r="CU513" s="454"/>
      <c r="CV513" s="454"/>
      <c r="CW513" s="454"/>
      <c r="CX513" s="454"/>
      <c r="CY513" s="454"/>
      <c r="CZ513" s="454"/>
      <c r="DA513" s="454"/>
      <c r="DB513" s="454"/>
      <c r="DC513" s="454"/>
      <c r="DD513" s="454"/>
      <c r="DE513" s="454"/>
      <c r="DF513" s="454"/>
      <c r="DG513" s="454"/>
      <c r="DH513" s="454"/>
      <c r="DI513" s="454"/>
      <c r="DJ513" s="454"/>
      <c r="DK513" s="454"/>
      <c r="DL513" s="454"/>
      <c r="DM513" s="454"/>
      <c r="DN513" s="454"/>
      <c r="DO513" s="454"/>
      <c r="DP513" s="454"/>
      <c r="DQ513" s="454"/>
      <c r="DR513" s="454"/>
      <c r="DS513" s="454"/>
      <c r="DT513" s="454"/>
      <c r="DU513" s="454"/>
      <c r="DV513" s="454"/>
      <c r="DW513" s="454"/>
      <c r="DX513" s="454"/>
      <c r="DY513" s="454"/>
      <c r="DZ513" s="454"/>
      <c r="EA513" s="454"/>
      <c r="EB513" s="454"/>
      <c r="EC513" s="454"/>
      <c r="ED513" s="454"/>
      <c r="EE513" s="454"/>
      <c r="EF513" s="454"/>
      <c r="EG513" s="454"/>
      <c r="EH513" s="454"/>
      <c r="EI513" s="454"/>
      <c r="EJ513" s="454"/>
      <c r="EK513" s="454"/>
      <c r="EL513" s="454"/>
      <c r="EM513" s="454"/>
      <c r="EN513" s="454"/>
      <c r="EO513" s="454"/>
      <c r="EP513" s="454"/>
      <c r="EQ513" s="454"/>
      <c r="ER513" s="454"/>
      <c r="ES513" s="454"/>
      <c r="ET513" s="454"/>
      <c r="EU513" s="454"/>
      <c r="EV513" s="454"/>
      <c r="EW513" s="454"/>
      <c r="EX513" s="454"/>
      <c r="EY513" s="454"/>
      <c r="EZ513" s="454"/>
      <c r="FA513" s="454"/>
      <c r="FB513" s="454"/>
      <c r="FC513" s="454"/>
      <c r="FD513" s="454"/>
      <c r="FE513" s="454"/>
      <c r="FF513" s="454"/>
      <c r="FG513" s="454"/>
      <c r="FH513" s="454"/>
      <c r="FI513" s="454"/>
      <c r="FJ513" s="454"/>
      <c r="FK513" s="454"/>
      <c r="FL513" s="454"/>
      <c r="FM513" s="454"/>
      <c r="FN513" s="454"/>
      <c r="FO513" s="454"/>
      <c r="FP513" s="454"/>
      <c r="FQ513" s="454"/>
      <c r="FR513" s="454"/>
      <c r="FS513" s="454"/>
      <c r="FT513" s="454"/>
      <c r="FU513" s="454"/>
      <c r="FV513" s="454"/>
      <c r="FW513" s="454"/>
      <c r="FX513" s="454"/>
      <c r="FY513" s="454"/>
      <c r="FZ513" s="454"/>
      <c r="GA513" s="454"/>
      <c r="GB513" s="454"/>
      <c r="GC513" s="454"/>
      <c r="GD513" s="454"/>
      <c r="GE513" s="454"/>
      <c r="GF513" s="454"/>
      <c r="GG513" s="454"/>
      <c r="GH513" s="454"/>
      <c r="GI513" s="454"/>
      <c r="GJ513" s="454"/>
      <c r="GK513" s="454"/>
      <c r="GL513" s="454"/>
      <c r="GM513" s="454"/>
      <c r="GN513" s="454"/>
      <c r="GO513" s="454"/>
      <c r="GP513" s="454"/>
      <c r="GQ513" s="454"/>
      <c r="GR513" s="454"/>
      <c r="GS513" s="454"/>
      <c r="GT513" s="454"/>
      <c r="GU513" s="454"/>
      <c r="GV513" s="454"/>
      <c r="GW513" s="454"/>
      <c r="GX513" s="454"/>
      <c r="GY513" s="454"/>
      <c r="GZ513" s="454"/>
      <c r="HA513" s="454"/>
      <c r="HB513" s="454"/>
      <c r="HC513" s="454"/>
      <c r="HD513" s="454"/>
      <c r="HE513" s="454"/>
      <c r="HF513" s="454"/>
      <c r="HG513" s="454"/>
      <c r="HH513" s="454"/>
      <c r="HI513" s="454"/>
      <c r="HJ513" s="454"/>
      <c r="HK513" s="454"/>
      <c r="HL513" s="454"/>
      <c r="HM513" s="454"/>
      <c r="HN513" s="454"/>
      <c r="HO513" s="454"/>
      <c r="HP513" s="454"/>
      <c r="HQ513" s="454"/>
      <c r="HR513" s="454"/>
      <c r="HS513" s="454"/>
      <c r="HT513" s="454"/>
      <c r="HU513" s="454"/>
      <c r="HV513" s="454"/>
      <c r="HW513" s="454"/>
      <c r="HX513" s="454"/>
      <c r="HY513" s="454"/>
      <c r="HZ513" s="454"/>
      <c r="IA513" s="454"/>
      <c r="IB513" s="454"/>
      <c r="IC513" s="454"/>
      <c r="ID513" s="454"/>
      <c r="IE513" s="454"/>
      <c r="IF513" s="454"/>
      <c r="IG513" s="454"/>
      <c r="IH513" s="454"/>
      <c r="II513" s="454"/>
      <c r="IJ513" s="454"/>
      <c r="IK513" s="454"/>
      <c r="IL513" s="454"/>
      <c r="IM513" s="454"/>
      <c r="IN513" s="454"/>
      <c r="IO513" s="454"/>
      <c r="IP513" s="454"/>
      <c r="IQ513" s="454"/>
      <c r="IR513" s="454"/>
      <c r="IS513" s="454"/>
      <c r="IT513" s="454"/>
      <c r="IU513" s="454"/>
      <c r="IV513" s="454"/>
      <c r="IW513" s="454"/>
    </row>
    <row r="514" customFormat="false" ht="12.75" hidden="false" customHeight="false" outlineLevel="1" collapsed="false">
      <c r="A514" s="436"/>
      <c r="B514" s="461"/>
      <c r="C514" s="461"/>
      <c r="D514" s="461"/>
      <c r="E514" s="461"/>
      <c r="F514" s="461"/>
      <c r="G514" s="461"/>
      <c r="H514" s="461"/>
      <c r="I514" s="461"/>
      <c r="J514" s="461"/>
      <c r="K514" s="461"/>
      <c r="L514" s="461"/>
      <c r="M514" s="461"/>
      <c r="N514" s="461"/>
      <c r="O514" s="461"/>
      <c r="P514" s="461"/>
      <c r="Q514" s="461"/>
      <c r="R514" s="461"/>
      <c r="S514" s="461"/>
      <c r="T514" s="461"/>
      <c r="U514" s="461"/>
      <c r="V514" s="454"/>
      <c r="W514" s="454"/>
      <c r="X514" s="454"/>
      <c r="Y514" s="454"/>
      <c r="Z514" s="454"/>
      <c r="AA514" s="454"/>
      <c r="AB514" s="454"/>
      <c r="AC514" s="454"/>
      <c r="AD514" s="454"/>
      <c r="AE514" s="454"/>
      <c r="AF514" s="454"/>
      <c r="AG514" s="454"/>
      <c r="AH514" s="454"/>
      <c r="AI514" s="454"/>
      <c r="AJ514" s="454"/>
      <c r="AK514" s="454"/>
      <c r="AL514" s="454"/>
      <c r="AM514" s="454"/>
      <c r="AN514" s="454"/>
      <c r="AO514" s="454"/>
      <c r="AP514" s="454"/>
      <c r="AQ514" s="454"/>
      <c r="AR514" s="454"/>
      <c r="AS514" s="454"/>
      <c r="AT514" s="454"/>
      <c r="AU514" s="454"/>
      <c r="AV514" s="454"/>
      <c r="AW514" s="454"/>
      <c r="AX514" s="454"/>
      <c r="AY514" s="454"/>
      <c r="AZ514" s="454"/>
      <c r="BA514" s="454"/>
      <c r="BB514" s="454"/>
      <c r="BC514" s="454"/>
      <c r="BD514" s="454"/>
      <c r="BE514" s="454"/>
      <c r="BF514" s="454"/>
      <c r="BG514" s="454"/>
      <c r="BH514" s="454"/>
      <c r="BI514" s="454"/>
      <c r="BJ514" s="454"/>
      <c r="BK514" s="454"/>
      <c r="BL514" s="454"/>
      <c r="BM514" s="454"/>
      <c r="BN514" s="454"/>
      <c r="BO514" s="454"/>
      <c r="BP514" s="454"/>
      <c r="BQ514" s="454"/>
      <c r="BR514" s="454"/>
      <c r="BS514" s="454"/>
      <c r="BT514" s="454"/>
      <c r="BU514" s="454"/>
      <c r="BV514" s="454"/>
      <c r="BW514" s="454"/>
      <c r="BX514" s="454"/>
      <c r="BY514" s="454"/>
      <c r="BZ514" s="454"/>
      <c r="CA514" s="454"/>
      <c r="CB514" s="454"/>
      <c r="CC514" s="454"/>
      <c r="CD514" s="454"/>
      <c r="CE514" s="454"/>
      <c r="CF514" s="454"/>
      <c r="CG514" s="454"/>
      <c r="CH514" s="454"/>
      <c r="CI514" s="454"/>
      <c r="CJ514" s="454"/>
      <c r="CK514" s="454"/>
      <c r="CL514" s="454"/>
      <c r="CM514" s="454"/>
      <c r="CN514" s="454"/>
      <c r="CO514" s="454"/>
      <c r="CP514" s="454"/>
      <c r="CQ514" s="454"/>
      <c r="CR514" s="454"/>
      <c r="CS514" s="454"/>
      <c r="CT514" s="454"/>
      <c r="CU514" s="454"/>
      <c r="CV514" s="454"/>
      <c r="CW514" s="454"/>
      <c r="CX514" s="454"/>
      <c r="CY514" s="454"/>
      <c r="CZ514" s="454"/>
      <c r="DA514" s="454"/>
      <c r="DB514" s="454"/>
      <c r="DC514" s="454"/>
      <c r="DD514" s="454"/>
      <c r="DE514" s="454"/>
      <c r="DF514" s="454"/>
      <c r="DG514" s="454"/>
      <c r="DH514" s="454"/>
      <c r="DI514" s="454"/>
      <c r="DJ514" s="454"/>
      <c r="DK514" s="454"/>
      <c r="DL514" s="454"/>
      <c r="DM514" s="454"/>
      <c r="DN514" s="454"/>
      <c r="DO514" s="454"/>
      <c r="DP514" s="454"/>
      <c r="DQ514" s="454"/>
      <c r="DR514" s="454"/>
      <c r="DS514" s="454"/>
      <c r="DT514" s="454"/>
      <c r="DU514" s="454"/>
      <c r="DV514" s="454"/>
      <c r="DW514" s="454"/>
      <c r="DX514" s="454"/>
      <c r="DY514" s="454"/>
      <c r="DZ514" s="454"/>
      <c r="EA514" s="454"/>
      <c r="EB514" s="454"/>
      <c r="EC514" s="454"/>
      <c r="ED514" s="454"/>
      <c r="EE514" s="454"/>
      <c r="EF514" s="454"/>
      <c r="EG514" s="454"/>
      <c r="EH514" s="454"/>
      <c r="EI514" s="454"/>
      <c r="EJ514" s="454"/>
      <c r="EK514" s="454"/>
      <c r="EL514" s="454"/>
      <c r="EM514" s="454"/>
      <c r="EN514" s="454"/>
      <c r="EO514" s="454"/>
      <c r="EP514" s="454"/>
      <c r="EQ514" s="454"/>
      <c r="ER514" s="454"/>
      <c r="ES514" s="454"/>
      <c r="ET514" s="454"/>
      <c r="EU514" s="454"/>
      <c r="EV514" s="454"/>
      <c r="EW514" s="454"/>
      <c r="EX514" s="454"/>
      <c r="EY514" s="454"/>
      <c r="EZ514" s="454"/>
      <c r="FA514" s="454"/>
      <c r="FB514" s="454"/>
      <c r="FC514" s="454"/>
      <c r="FD514" s="454"/>
      <c r="FE514" s="454"/>
      <c r="FF514" s="454"/>
      <c r="FG514" s="454"/>
      <c r="FH514" s="454"/>
      <c r="FI514" s="454"/>
      <c r="FJ514" s="454"/>
      <c r="FK514" s="454"/>
      <c r="FL514" s="454"/>
      <c r="FM514" s="454"/>
      <c r="FN514" s="454"/>
      <c r="FO514" s="454"/>
      <c r="FP514" s="454"/>
      <c r="FQ514" s="454"/>
      <c r="FR514" s="454"/>
      <c r="FS514" s="454"/>
      <c r="FT514" s="454"/>
      <c r="FU514" s="454"/>
      <c r="FV514" s="454"/>
      <c r="FW514" s="454"/>
      <c r="FX514" s="454"/>
      <c r="FY514" s="454"/>
      <c r="FZ514" s="454"/>
      <c r="GA514" s="454"/>
      <c r="GB514" s="454"/>
      <c r="GC514" s="454"/>
      <c r="GD514" s="454"/>
      <c r="GE514" s="454"/>
      <c r="GF514" s="454"/>
      <c r="GG514" s="454"/>
      <c r="GH514" s="454"/>
      <c r="GI514" s="454"/>
      <c r="GJ514" s="454"/>
      <c r="GK514" s="454"/>
      <c r="GL514" s="454"/>
      <c r="GM514" s="454"/>
      <c r="GN514" s="454"/>
      <c r="GO514" s="454"/>
      <c r="GP514" s="454"/>
      <c r="GQ514" s="454"/>
      <c r="GR514" s="454"/>
      <c r="GS514" s="454"/>
      <c r="GT514" s="454"/>
      <c r="GU514" s="454"/>
      <c r="GV514" s="454"/>
      <c r="GW514" s="454"/>
      <c r="GX514" s="454"/>
      <c r="GY514" s="454"/>
      <c r="GZ514" s="454"/>
      <c r="HA514" s="454"/>
      <c r="HB514" s="454"/>
      <c r="HC514" s="454"/>
      <c r="HD514" s="454"/>
      <c r="HE514" s="454"/>
      <c r="HF514" s="454"/>
      <c r="HG514" s="454"/>
      <c r="HH514" s="454"/>
      <c r="HI514" s="454"/>
      <c r="HJ514" s="454"/>
      <c r="HK514" s="454"/>
      <c r="HL514" s="454"/>
      <c r="HM514" s="454"/>
      <c r="HN514" s="454"/>
      <c r="HO514" s="454"/>
      <c r="HP514" s="454"/>
      <c r="HQ514" s="454"/>
      <c r="HR514" s="454"/>
      <c r="HS514" s="454"/>
      <c r="HT514" s="454"/>
      <c r="HU514" s="454"/>
      <c r="HV514" s="454"/>
      <c r="HW514" s="454"/>
      <c r="HX514" s="454"/>
      <c r="HY514" s="454"/>
      <c r="HZ514" s="454"/>
      <c r="IA514" s="454"/>
      <c r="IB514" s="454"/>
      <c r="IC514" s="454"/>
      <c r="ID514" s="454"/>
      <c r="IE514" s="454"/>
      <c r="IF514" s="454"/>
      <c r="IG514" s="454"/>
      <c r="IH514" s="454"/>
      <c r="II514" s="454"/>
      <c r="IJ514" s="454"/>
      <c r="IK514" s="454"/>
      <c r="IL514" s="454"/>
      <c r="IM514" s="454"/>
      <c r="IN514" s="454"/>
      <c r="IO514" s="454"/>
      <c r="IP514" s="454"/>
      <c r="IQ514" s="454"/>
      <c r="IR514" s="454"/>
      <c r="IS514" s="454"/>
      <c r="IT514" s="454"/>
      <c r="IU514" s="454"/>
      <c r="IV514" s="454"/>
      <c r="IW514" s="454"/>
    </row>
    <row r="515" customFormat="false" ht="12.75" hidden="false" customHeight="false" outlineLevel="1" collapsed="false">
      <c r="A515" s="339"/>
      <c r="B515" s="461"/>
      <c r="C515" s="461"/>
      <c r="D515" s="461"/>
      <c r="E515" s="461"/>
      <c r="F515" s="461"/>
      <c r="G515" s="461"/>
      <c r="H515" s="461"/>
      <c r="I515" s="461"/>
      <c r="J515" s="461"/>
      <c r="K515" s="461"/>
      <c r="L515" s="461"/>
      <c r="M515" s="461"/>
      <c r="N515" s="461"/>
      <c r="O515" s="461"/>
      <c r="P515" s="461"/>
      <c r="Q515" s="461"/>
      <c r="R515" s="461"/>
      <c r="S515" s="461"/>
      <c r="T515" s="461"/>
      <c r="U515" s="461"/>
      <c r="V515" s="454"/>
      <c r="W515" s="454"/>
      <c r="X515" s="454"/>
      <c r="Y515" s="454"/>
      <c r="Z515" s="454"/>
      <c r="AA515" s="454"/>
      <c r="AB515" s="454"/>
      <c r="AC515" s="454"/>
      <c r="AD515" s="454"/>
      <c r="AE515" s="454"/>
      <c r="AF515" s="454"/>
      <c r="AG515" s="454"/>
      <c r="AH515" s="454"/>
      <c r="AI515" s="454"/>
      <c r="AJ515" s="454"/>
      <c r="AK515" s="454"/>
      <c r="AL515" s="454"/>
      <c r="AM515" s="454"/>
      <c r="AN515" s="454"/>
      <c r="AO515" s="454"/>
      <c r="AP515" s="454"/>
      <c r="AQ515" s="454"/>
      <c r="AR515" s="454"/>
      <c r="AS515" s="454"/>
      <c r="AT515" s="454"/>
      <c r="AU515" s="454"/>
      <c r="AV515" s="454"/>
      <c r="AW515" s="454"/>
      <c r="AX515" s="454"/>
      <c r="AY515" s="454"/>
      <c r="AZ515" s="454"/>
      <c r="BA515" s="454"/>
      <c r="BB515" s="454"/>
      <c r="BC515" s="454"/>
      <c r="BD515" s="454"/>
      <c r="BE515" s="454"/>
      <c r="BF515" s="454"/>
      <c r="BG515" s="454"/>
      <c r="BH515" s="454"/>
      <c r="BI515" s="454"/>
      <c r="BJ515" s="454"/>
      <c r="BK515" s="454"/>
      <c r="BL515" s="454"/>
      <c r="BM515" s="454"/>
      <c r="BN515" s="454"/>
      <c r="BO515" s="454"/>
      <c r="BP515" s="454"/>
      <c r="BQ515" s="454"/>
      <c r="BR515" s="454"/>
      <c r="BS515" s="454"/>
      <c r="BT515" s="454"/>
      <c r="BU515" s="454"/>
      <c r="BV515" s="454"/>
      <c r="BW515" s="454"/>
      <c r="BX515" s="454"/>
      <c r="BY515" s="454"/>
      <c r="BZ515" s="454"/>
      <c r="CA515" s="454"/>
      <c r="CB515" s="454"/>
      <c r="CC515" s="454"/>
      <c r="CD515" s="454"/>
      <c r="CE515" s="454"/>
      <c r="CF515" s="454"/>
      <c r="CG515" s="454"/>
      <c r="CH515" s="454"/>
      <c r="CI515" s="454"/>
      <c r="CJ515" s="454"/>
      <c r="CK515" s="454"/>
      <c r="CL515" s="454"/>
      <c r="CM515" s="454"/>
      <c r="CN515" s="454"/>
      <c r="CO515" s="454"/>
      <c r="CP515" s="454"/>
      <c r="CQ515" s="454"/>
      <c r="CR515" s="454"/>
      <c r="CS515" s="454"/>
      <c r="CT515" s="454"/>
      <c r="CU515" s="454"/>
      <c r="CV515" s="454"/>
      <c r="CW515" s="454"/>
      <c r="CX515" s="454"/>
      <c r="CY515" s="454"/>
      <c r="CZ515" s="454"/>
      <c r="DA515" s="454"/>
      <c r="DB515" s="454"/>
      <c r="DC515" s="454"/>
      <c r="DD515" s="454"/>
      <c r="DE515" s="454"/>
      <c r="DF515" s="454"/>
      <c r="DG515" s="454"/>
      <c r="DH515" s="454"/>
      <c r="DI515" s="454"/>
      <c r="DJ515" s="454"/>
      <c r="DK515" s="454"/>
      <c r="DL515" s="454"/>
      <c r="DM515" s="454"/>
      <c r="DN515" s="454"/>
      <c r="DO515" s="454"/>
      <c r="DP515" s="454"/>
      <c r="DQ515" s="454"/>
      <c r="DR515" s="454"/>
      <c r="DS515" s="454"/>
      <c r="DT515" s="454"/>
      <c r="DU515" s="454"/>
      <c r="DV515" s="454"/>
      <c r="DW515" s="454"/>
      <c r="DX515" s="454"/>
      <c r="DY515" s="454"/>
      <c r="DZ515" s="454"/>
      <c r="EA515" s="454"/>
      <c r="EB515" s="454"/>
      <c r="EC515" s="454"/>
      <c r="ED515" s="454"/>
      <c r="EE515" s="454"/>
      <c r="EF515" s="454"/>
      <c r="EG515" s="454"/>
      <c r="EH515" s="454"/>
      <c r="EI515" s="454"/>
      <c r="EJ515" s="454"/>
      <c r="EK515" s="454"/>
      <c r="EL515" s="454"/>
      <c r="EM515" s="454"/>
      <c r="EN515" s="454"/>
      <c r="EO515" s="454"/>
      <c r="EP515" s="454"/>
      <c r="EQ515" s="454"/>
      <c r="ER515" s="454"/>
      <c r="ES515" s="454"/>
      <c r="ET515" s="454"/>
      <c r="EU515" s="454"/>
      <c r="EV515" s="454"/>
      <c r="EW515" s="454"/>
      <c r="EX515" s="454"/>
      <c r="EY515" s="454"/>
      <c r="EZ515" s="454"/>
      <c r="FA515" s="454"/>
      <c r="FB515" s="454"/>
      <c r="FC515" s="454"/>
      <c r="FD515" s="454"/>
      <c r="FE515" s="454"/>
      <c r="FF515" s="454"/>
      <c r="FG515" s="454"/>
      <c r="FH515" s="454"/>
      <c r="FI515" s="454"/>
      <c r="FJ515" s="454"/>
      <c r="FK515" s="454"/>
      <c r="FL515" s="454"/>
      <c r="FM515" s="454"/>
      <c r="FN515" s="454"/>
      <c r="FO515" s="454"/>
      <c r="FP515" s="454"/>
      <c r="FQ515" s="454"/>
      <c r="FR515" s="454"/>
      <c r="FS515" s="454"/>
      <c r="FT515" s="454"/>
      <c r="FU515" s="454"/>
      <c r="FV515" s="454"/>
      <c r="FW515" s="454"/>
      <c r="FX515" s="454"/>
      <c r="FY515" s="454"/>
      <c r="FZ515" s="454"/>
      <c r="GA515" s="454"/>
      <c r="GB515" s="454"/>
      <c r="GC515" s="454"/>
      <c r="GD515" s="454"/>
      <c r="GE515" s="454"/>
      <c r="GF515" s="454"/>
      <c r="GG515" s="454"/>
      <c r="GH515" s="454"/>
      <c r="GI515" s="454"/>
      <c r="GJ515" s="454"/>
      <c r="GK515" s="454"/>
      <c r="GL515" s="454"/>
      <c r="GM515" s="454"/>
      <c r="GN515" s="454"/>
      <c r="GO515" s="454"/>
      <c r="GP515" s="454"/>
      <c r="GQ515" s="454"/>
      <c r="GR515" s="454"/>
      <c r="GS515" s="454"/>
      <c r="GT515" s="454"/>
      <c r="GU515" s="454"/>
      <c r="GV515" s="454"/>
      <c r="GW515" s="454"/>
      <c r="GX515" s="454"/>
      <c r="GY515" s="454"/>
      <c r="GZ515" s="454"/>
      <c r="HA515" s="454"/>
      <c r="HB515" s="454"/>
      <c r="HC515" s="454"/>
      <c r="HD515" s="454"/>
      <c r="HE515" s="454"/>
      <c r="HF515" s="454"/>
      <c r="HG515" s="454"/>
      <c r="HH515" s="454"/>
      <c r="HI515" s="454"/>
      <c r="HJ515" s="454"/>
      <c r="HK515" s="454"/>
      <c r="HL515" s="454"/>
      <c r="HM515" s="454"/>
      <c r="HN515" s="454"/>
      <c r="HO515" s="454"/>
      <c r="HP515" s="454"/>
      <c r="HQ515" s="454"/>
      <c r="HR515" s="454"/>
      <c r="HS515" s="454"/>
      <c r="HT515" s="454"/>
      <c r="HU515" s="454"/>
      <c r="HV515" s="454"/>
      <c r="HW515" s="454"/>
      <c r="HX515" s="454"/>
      <c r="HY515" s="454"/>
      <c r="HZ515" s="454"/>
      <c r="IA515" s="454"/>
      <c r="IB515" s="454"/>
      <c r="IC515" s="454"/>
      <c r="ID515" s="454"/>
      <c r="IE515" s="454"/>
      <c r="IF515" s="454"/>
      <c r="IG515" s="454"/>
      <c r="IH515" s="454"/>
      <c r="II515" s="454"/>
      <c r="IJ515" s="454"/>
      <c r="IK515" s="454"/>
      <c r="IL515" s="454"/>
      <c r="IM515" s="454"/>
      <c r="IN515" s="454"/>
      <c r="IO515" s="454"/>
      <c r="IP515" s="454"/>
      <c r="IQ515" s="454"/>
      <c r="IR515" s="454"/>
      <c r="IS515" s="454"/>
      <c r="IT515" s="454"/>
      <c r="IU515" s="454"/>
      <c r="IV515" s="454"/>
      <c r="IW515" s="454"/>
    </row>
    <row r="516" customFormat="false" ht="12.75" hidden="false" customHeight="false" outlineLevel="1" collapsed="false">
      <c r="A516" s="464"/>
      <c r="B516" s="461"/>
      <c r="C516" s="461"/>
      <c r="D516" s="461"/>
      <c r="E516" s="461"/>
      <c r="F516" s="461"/>
      <c r="G516" s="461"/>
      <c r="H516" s="461"/>
      <c r="I516" s="461"/>
      <c r="J516" s="461"/>
      <c r="K516" s="461"/>
      <c r="L516" s="461"/>
      <c r="M516" s="461"/>
      <c r="N516" s="461"/>
      <c r="O516" s="461"/>
      <c r="P516" s="461"/>
      <c r="Q516" s="461"/>
      <c r="R516" s="461"/>
      <c r="S516" s="461"/>
      <c r="T516" s="461"/>
      <c r="U516" s="461"/>
      <c r="V516" s="465"/>
      <c r="W516" s="465"/>
      <c r="X516" s="465"/>
      <c r="Y516" s="465"/>
      <c r="Z516" s="465"/>
      <c r="AA516" s="465"/>
      <c r="AB516" s="465"/>
      <c r="AC516" s="465"/>
      <c r="AD516" s="465"/>
      <c r="AE516" s="465"/>
      <c r="AF516" s="465"/>
      <c r="AG516" s="465"/>
      <c r="AH516" s="465"/>
      <c r="AI516" s="465"/>
      <c r="AJ516" s="465"/>
      <c r="AK516" s="465"/>
      <c r="AL516" s="465"/>
      <c r="AM516" s="465"/>
      <c r="AN516" s="465"/>
      <c r="AO516" s="465"/>
      <c r="AP516" s="465"/>
      <c r="AQ516" s="465"/>
      <c r="AR516" s="465"/>
      <c r="AS516" s="465"/>
      <c r="AT516" s="465"/>
      <c r="AU516" s="465"/>
      <c r="AV516" s="465"/>
      <c r="AW516" s="465"/>
      <c r="AX516" s="465"/>
      <c r="AY516" s="465"/>
      <c r="AZ516" s="465"/>
      <c r="BA516" s="465"/>
      <c r="BB516" s="465"/>
      <c r="BC516" s="465"/>
      <c r="BD516" s="465"/>
      <c r="BE516" s="465"/>
      <c r="BF516" s="465"/>
      <c r="BG516" s="465"/>
      <c r="BH516" s="465"/>
      <c r="BI516" s="465"/>
      <c r="BJ516" s="465"/>
      <c r="BK516" s="465"/>
      <c r="BL516" s="465"/>
      <c r="BM516" s="465"/>
      <c r="BN516" s="465"/>
      <c r="BO516" s="465"/>
      <c r="BP516" s="465"/>
      <c r="BQ516" s="465"/>
      <c r="BR516" s="465"/>
      <c r="BS516" s="465"/>
      <c r="BT516" s="465"/>
      <c r="BU516" s="465"/>
      <c r="BV516" s="465"/>
      <c r="BW516" s="465"/>
      <c r="BX516" s="465"/>
      <c r="BY516" s="465"/>
      <c r="BZ516" s="465"/>
      <c r="CA516" s="465"/>
      <c r="CB516" s="465"/>
      <c r="CC516" s="465"/>
      <c r="CD516" s="465"/>
      <c r="CE516" s="465"/>
      <c r="CF516" s="465"/>
      <c r="CG516" s="465"/>
      <c r="CH516" s="465"/>
      <c r="CI516" s="465"/>
      <c r="CJ516" s="465"/>
      <c r="CK516" s="465"/>
      <c r="CL516" s="465"/>
      <c r="CM516" s="465"/>
      <c r="CN516" s="465"/>
      <c r="CO516" s="465"/>
      <c r="CP516" s="465"/>
      <c r="CQ516" s="465"/>
      <c r="CR516" s="465"/>
      <c r="CS516" s="465"/>
      <c r="CT516" s="465"/>
      <c r="CU516" s="465"/>
      <c r="CV516" s="465"/>
      <c r="CW516" s="465"/>
      <c r="CX516" s="465"/>
      <c r="CY516" s="465"/>
      <c r="CZ516" s="465"/>
      <c r="DA516" s="465"/>
      <c r="DB516" s="465"/>
      <c r="DC516" s="465"/>
      <c r="DD516" s="465"/>
      <c r="DE516" s="465"/>
      <c r="DF516" s="465"/>
      <c r="DG516" s="465"/>
      <c r="DH516" s="465"/>
      <c r="DI516" s="465"/>
      <c r="DJ516" s="465"/>
      <c r="DK516" s="465"/>
      <c r="DL516" s="465"/>
      <c r="DM516" s="465"/>
      <c r="DN516" s="465"/>
      <c r="DO516" s="465"/>
      <c r="DP516" s="465"/>
      <c r="DQ516" s="465"/>
      <c r="DR516" s="465"/>
      <c r="DS516" s="465"/>
      <c r="DT516" s="465"/>
      <c r="DU516" s="465"/>
      <c r="DV516" s="465"/>
      <c r="DW516" s="465"/>
      <c r="DX516" s="465"/>
      <c r="DY516" s="465"/>
      <c r="DZ516" s="465"/>
      <c r="EA516" s="465"/>
      <c r="EB516" s="465"/>
      <c r="EC516" s="465"/>
      <c r="ED516" s="465"/>
      <c r="EE516" s="465"/>
      <c r="EF516" s="465"/>
      <c r="EG516" s="465"/>
      <c r="EH516" s="465"/>
      <c r="EI516" s="465"/>
      <c r="EJ516" s="465"/>
      <c r="EK516" s="465"/>
      <c r="EL516" s="465"/>
      <c r="EM516" s="465"/>
      <c r="EN516" s="465"/>
      <c r="EO516" s="465"/>
      <c r="EP516" s="465"/>
      <c r="EQ516" s="465"/>
      <c r="ER516" s="465"/>
      <c r="ES516" s="465"/>
      <c r="ET516" s="465"/>
      <c r="EU516" s="465"/>
      <c r="EV516" s="465"/>
      <c r="EW516" s="465"/>
      <c r="EX516" s="465"/>
      <c r="EY516" s="465"/>
      <c r="EZ516" s="465"/>
      <c r="FA516" s="465"/>
      <c r="FB516" s="465"/>
      <c r="FC516" s="465"/>
      <c r="FD516" s="465"/>
      <c r="FE516" s="465"/>
      <c r="FF516" s="465"/>
      <c r="FG516" s="465"/>
      <c r="FH516" s="465"/>
      <c r="FI516" s="465"/>
      <c r="FJ516" s="465"/>
      <c r="FK516" s="465"/>
      <c r="FL516" s="465"/>
      <c r="FM516" s="465"/>
      <c r="FN516" s="465"/>
      <c r="FO516" s="465"/>
      <c r="FP516" s="465"/>
      <c r="FQ516" s="465"/>
      <c r="FR516" s="465"/>
      <c r="FS516" s="465"/>
      <c r="FT516" s="465"/>
      <c r="FU516" s="465"/>
      <c r="FV516" s="465"/>
      <c r="FW516" s="465"/>
      <c r="FX516" s="465"/>
      <c r="FY516" s="465"/>
      <c r="FZ516" s="465"/>
      <c r="GA516" s="465"/>
      <c r="GB516" s="465"/>
      <c r="GC516" s="465"/>
      <c r="GD516" s="465"/>
      <c r="GE516" s="465"/>
      <c r="GF516" s="465"/>
      <c r="GG516" s="465"/>
      <c r="GH516" s="465"/>
      <c r="GI516" s="465"/>
      <c r="GJ516" s="465"/>
      <c r="GK516" s="465"/>
      <c r="GL516" s="465"/>
      <c r="GM516" s="465"/>
      <c r="GN516" s="465"/>
      <c r="GO516" s="465"/>
      <c r="GP516" s="465"/>
      <c r="GQ516" s="465"/>
      <c r="GR516" s="465"/>
      <c r="GS516" s="465"/>
      <c r="GT516" s="465"/>
      <c r="GU516" s="465"/>
      <c r="GV516" s="465"/>
      <c r="GW516" s="465"/>
      <c r="GX516" s="465"/>
      <c r="GY516" s="465"/>
      <c r="GZ516" s="465"/>
      <c r="HA516" s="465"/>
      <c r="HB516" s="465"/>
      <c r="HC516" s="465"/>
      <c r="HD516" s="465"/>
      <c r="HE516" s="465"/>
      <c r="HF516" s="465"/>
      <c r="HG516" s="465"/>
      <c r="HH516" s="465"/>
      <c r="HI516" s="465"/>
      <c r="HJ516" s="465"/>
      <c r="HK516" s="465"/>
      <c r="HL516" s="465"/>
      <c r="HM516" s="465"/>
      <c r="HN516" s="465"/>
      <c r="HO516" s="465"/>
      <c r="HP516" s="465"/>
      <c r="HQ516" s="465"/>
      <c r="HR516" s="465"/>
      <c r="HS516" s="465"/>
      <c r="HT516" s="465"/>
      <c r="HU516" s="465"/>
      <c r="HV516" s="465"/>
      <c r="HW516" s="465"/>
      <c r="HX516" s="465"/>
      <c r="HY516" s="465"/>
      <c r="HZ516" s="465"/>
      <c r="IA516" s="465"/>
      <c r="IB516" s="465"/>
      <c r="IC516" s="465"/>
      <c r="ID516" s="465"/>
      <c r="IE516" s="465"/>
      <c r="IF516" s="465"/>
      <c r="IG516" s="465"/>
      <c r="IH516" s="465"/>
      <c r="II516" s="465"/>
      <c r="IJ516" s="465"/>
      <c r="IK516" s="465"/>
      <c r="IL516" s="465"/>
      <c r="IM516" s="465"/>
      <c r="IN516" s="465"/>
      <c r="IO516" s="465"/>
      <c r="IP516" s="465"/>
      <c r="IQ516" s="465"/>
      <c r="IR516" s="465"/>
      <c r="IS516" s="465"/>
      <c r="IT516" s="465"/>
      <c r="IU516" s="465"/>
      <c r="IV516" s="465"/>
      <c r="IW516" s="465"/>
    </row>
    <row r="517" customFormat="false" ht="12.75" hidden="false" customHeight="false" outlineLevel="1" collapsed="false">
      <c r="A517" s="339"/>
      <c r="B517" s="461"/>
      <c r="C517" s="461"/>
      <c r="D517" s="461"/>
      <c r="E517" s="461"/>
      <c r="F517" s="461"/>
      <c r="G517" s="461"/>
      <c r="H517" s="461"/>
      <c r="I517" s="461"/>
      <c r="J517" s="461"/>
      <c r="K517" s="461"/>
      <c r="L517" s="461"/>
      <c r="M517" s="461"/>
      <c r="N517" s="461"/>
      <c r="O517" s="461"/>
      <c r="P517" s="461"/>
      <c r="Q517" s="461"/>
      <c r="R517" s="461"/>
      <c r="S517" s="461"/>
      <c r="T517" s="461"/>
      <c r="U517" s="461"/>
      <c r="V517" s="454"/>
      <c r="W517" s="454"/>
      <c r="X517" s="454"/>
      <c r="Y517" s="454"/>
      <c r="Z517" s="454"/>
      <c r="AA517" s="454"/>
      <c r="AB517" s="454"/>
      <c r="AC517" s="454"/>
      <c r="AD517" s="454"/>
      <c r="AE517" s="454"/>
      <c r="AF517" s="454"/>
      <c r="AG517" s="454"/>
      <c r="AH517" s="454"/>
      <c r="AI517" s="454"/>
      <c r="AJ517" s="454"/>
      <c r="AK517" s="454"/>
      <c r="AL517" s="454"/>
      <c r="AM517" s="454"/>
      <c r="AN517" s="454"/>
      <c r="AO517" s="454"/>
      <c r="AP517" s="454"/>
      <c r="AQ517" s="454"/>
      <c r="AR517" s="454"/>
      <c r="AS517" s="454"/>
      <c r="AT517" s="454"/>
      <c r="AU517" s="454"/>
      <c r="AV517" s="454"/>
      <c r="AW517" s="454"/>
      <c r="AX517" s="454"/>
      <c r="AY517" s="454"/>
      <c r="AZ517" s="454"/>
      <c r="BA517" s="454"/>
      <c r="BB517" s="454"/>
      <c r="BC517" s="454"/>
      <c r="BD517" s="454"/>
      <c r="BE517" s="454"/>
      <c r="BF517" s="454"/>
      <c r="BG517" s="454"/>
      <c r="BH517" s="454"/>
      <c r="BI517" s="454"/>
      <c r="BJ517" s="454"/>
      <c r="BK517" s="454"/>
      <c r="BL517" s="454"/>
      <c r="BM517" s="454"/>
      <c r="BN517" s="454"/>
      <c r="BO517" s="454"/>
      <c r="BP517" s="454"/>
      <c r="BQ517" s="454"/>
      <c r="BR517" s="454"/>
      <c r="BS517" s="454"/>
      <c r="BT517" s="454"/>
      <c r="BU517" s="454"/>
      <c r="BV517" s="454"/>
      <c r="BW517" s="454"/>
      <c r="BX517" s="454"/>
      <c r="BY517" s="454"/>
      <c r="BZ517" s="454"/>
      <c r="CA517" s="454"/>
      <c r="CB517" s="454"/>
      <c r="CC517" s="454"/>
      <c r="CD517" s="454"/>
      <c r="CE517" s="454"/>
      <c r="CF517" s="454"/>
      <c r="CG517" s="454"/>
      <c r="CH517" s="454"/>
      <c r="CI517" s="454"/>
      <c r="CJ517" s="454"/>
      <c r="CK517" s="454"/>
      <c r="CL517" s="454"/>
      <c r="CM517" s="454"/>
      <c r="CN517" s="454"/>
      <c r="CO517" s="454"/>
      <c r="CP517" s="454"/>
      <c r="CQ517" s="454"/>
      <c r="CR517" s="454"/>
      <c r="CS517" s="454"/>
      <c r="CT517" s="454"/>
      <c r="CU517" s="454"/>
      <c r="CV517" s="454"/>
      <c r="CW517" s="454"/>
      <c r="CX517" s="454"/>
      <c r="CY517" s="454"/>
      <c r="CZ517" s="454"/>
      <c r="DA517" s="454"/>
      <c r="DB517" s="454"/>
      <c r="DC517" s="454"/>
      <c r="DD517" s="454"/>
      <c r="DE517" s="454"/>
      <c r="DF517" s="454"/>
      <c r="DG517" s="454"/>
      <c r="DH517" s="454"/>
      <c r="DI517" s="454"/>
      <c r="DJ517" s="454"/>
      <c r="DK517" s="454"/>
      <c r="DL517" s="454"/>
      <c r="DM517" s="454"/>
      <c r="DN517" s="454"/>
      <c r="DO517" s="454"/>
      <c r="DP517" s="454"/>
      <c r="DQ517" s="454"/>
      <c r="DR517" s="454"/>
      <c r="DS517" s="454"/>
      <c r="DT517" s="454"/>
      <c r="DU517" s="454"/>
      <c r="DV517" s="454"/>
      <c r="DW517" s="454"/>
      <c r="DX517" s="454"/>
      <c r="DY517" s="454"/>
      <c r="DZ517" s="454"/>
      <c r="EA517" s="454"/>
      <c r="EB517" s="454"/>
      <c r="EC517" s="454"/>
      <c r="ED517" s="454"/>
      <c r="EE517" s="454"/>
      <c r="EF517" s="454"/>
      <c r="EG517" s="454"/>
      <c r="EH517" s="454"/>
      <c r="EI517" s="454"/>
      <c r="EJ517" s="454"/>
      <c r="EK517" s="454"/>
      <c r="EL517" s="454"/>
      <c r="EM517" s="454"/>
      <c r="EN517" s="454"/>
      <c r="EO517" s="454"/>
      <c r="EP517" s="454"/>
      <c r="EQ517" s="454"/>
      <c r="ER517" s="454"/>
      <c r="ES517" s="454"/>
      <c r="ET517" s="454"/>
      <c r="EU517" s="454"/>
      <c r="EV517" s="454"/>
      <c r="EW517" s="454"/>
      <c r="EX517" s="454"/>
      <c r="EY517" s="454"/>
      <c r="EZ517" s="454"/>
      <c r="FA517" s="454"/>
      <c r="FB517" s="454"/>
      <c r="FC517" s="454"/>
      <c r="FD517" s="454"/>
      <c r="FE517" s="454"/>
      <c r="FF517" s="454"/>
      <c r="FG517" s="454"/>
      <c r="FH517" s="454"/>
      <c r="FI517" s="454"/>
      <c r="FJ517" s="454"/>
      <c r="FK517" s="454"/>
      <c r="FL517" s="454"/>
      <c r="FM517" s="454"/>
      <c r="FN517" s="454"/>
      <c r="FO517" s="454"/>
      <c r="FP517" s="454"/>
      <c r="FQ517" s="454"/>
      <c r="FR517" s="454"/>
      <c r="FS517" s="454"/>
      <c r="FT517" s="454"/>
      <c r="FU517" s="454"/>
      <c r="FV517" s="454"/>
      <c r="FW517" s="454"/>
      <c r="FX517" s="454"/>
      <c r="FY517" s="454"/>
      <c r="FZ517" s="454"/>
      <c r="GA517" s="454"/>
      <c r="GB517" s="454"/>
      <c r="GC517" s="454"/>
      <c r="GD517" s="454"/>
      <c r="GE517" s="454"/>
      <c r="GF517" s="454"/>
      <c r="GG517" s="454"/>
      <c r="GH517" s="454"/>
      <c r="GI517" s="454"/>
      <c r="GJ517" s="454"/>
      <c r="GK517" s="454"/>
      <c r="GL517" s="454"/>
      <c r="GM517" s="454"/>
      <c r="GN517" s="454"/>
      <c r="GO517" s="454"/>
      <c r="GP517" s="454"/>
      <c r="GQ517" s="454"/>
      <c r="GR517" s="454"/>
      <c r="GS517" s="454"/>
      <c r="GT517" s="454"/>
      <c r="GU517" s="454"/>
      <c r="GV517" s="454"/>
      <c r="GW517" s="454"/>
      <c r="GX517" s="454"/>
      <c r="GY517" s="454"/>
      <c r="GZ517" s="454"/>
      <c r="HA517" s="454"/>
      <c r="HB517" s="454"/>
      <c r="HC517" s="454"/>
      <c r="HD517" s="454"/>
      <c r="HE517" s="454"/>
      <c r="HF517" s="454"/>
      <c r="HG517" s="454"/>
      <c r="HH517" s="454"/>
      <c r="HI517" s="454"/>
      <c r="HJ517" s="454"/>
      <c r="HK517" s="454"/>
      <c r="HL517" s="454"/>
      <c r="HM517" s="454"/>
      <c r="HN517" s="454"/>
      <c r="HO517" s="454"/>
      <c r="HP517" s="454"/>
      <c r="HQ517" s="454"/>
      <c r="HR517" s="454"/>
      <c r="HS517" s="454"/>
      <c r="HT517" s="454"/>
      <c r="HU517" s="454"/>
      <c r="HV517" s="454"/>
      <c r="HW517" s="454"/>
      <c r="HX517" s="454"/>
      <c r="HY517" s="454"/>
      <c r="HZ517" s="454"/>
      <c r="IA517" s="454"/>
      <c r="IB517" s="454"/>
      <c r="IC517" s="454"/>
      <c r="ID517" s="454"/>
      <c r="IE517" s="454"/>
      <c r="IF517" s="454"/>
      <c r="IG517" s="454"/>
      <c r="IH517" s="454"/>
      <c r="II517" s="454"/>
      <c r="IJ517" s="454"/>
      <c r="IK517" s="454"/>
      <c r="IL517" s="454"/>
      <c r="IM517" s="454"/>
      <c r="IN517" s="454"/>
      <c r="IO517" s="454"/>
      <c r="IP517" s="454"/>
      <c r="IQ517" s="454"/>
      <c r="IR517" s="454"/>
      <c r="IS517" s="454"/>
      <c r="IT517" s="454"/>
      <c r="IU517" s="454"/>
      <c r="IV517" s="454"/>
      <c r="IW517" s="454"/>
    </row>
    <row r="518" customFormat="false" ht="12.75" hidden="false" customHeight="false" outlineLevel="1" collapsed="false">
      <c r="A518" s="436"/>
      <c r="B518" s="461"/>
      <c r="C518" s="461"/>
      <c r="D518" s="461"/>
      <c r="E518" s="461"/>
      <c r="F518" s="461"/>
      <c r="G518" s="461"/>
      <c r="H518" s="461"/>
      <c r="I518" s="461"/>
      <c r="J518" s="461"/>
      <c r="K518" s="461"/>
      <c r="L518" s="461"/>
      <c r="M518" s="461"/>
      <c r="N518" s="461"/>
      <c r="O518" s="461"/>
      <c r="P518" s="461"/>
      <c r="Q518" s="461"/>
      <c r="R518" s="461"/>
      <c r="S518" s="461"/>
      <c r="T518" s="461"/>
      <c r="U518" s="461"/>
      <c r="V518" s="454"/>
      <c r="W518" s="454"/>
      <c r="X518" s="454"/>
      <c r="Y518" s="454"/>
      <c r="Z518" s="454"/>
      <c r="AA518" s="454"/>
      <c r="AB518" s="454"/>
      <c r="AC518" s="454"/>
      <c r="AD518" s="454"/>
      <c r="AE518" s="454"/>
      <c r="AF518" s="454"/>
      <c r="AG518" s="454"/>
      <c r="AH518" s="454"/>
      <c r="AI518" s="454"/>
      <c r="AJ518" s="454"/>
      <c r="AK518" s="454"/>
      <c r="AL518" s="454"/>
      <c r="AM518" s="454"/>
      <c r="AN518" s="454"/>
      <c r="AO518" s="454"/>
      <c r="AP518" s="454"/>
      <c r="AQ518" s="454"/>
      <c r="AR518" s="454"/>
      <c r="AS518" s="454"/>
      <c r="AT518" s="454"/>
      <c r="AU518" s="454"/>
      <c r="AV518" s="454"/>
      <c r="AW518" s="454"/>
      <c r="AX518" s="454"/>
      <c r="AY518" s="454"/>
      <c r="AZ518" s="454"/>
      <c r="BA518" s="454"/>
      <c r="BB518" s="454"/>
      <c r="BC518" s="454"/>
      <c r="BD518" s="454"/>
      <c r="BE518" s="454"/>
      <c r="BF518" s="454"/>
      <c r="BG518" s="454"/>
      <c r="BH518" s="454"/>
      <c r="BI518" s="454"/>
      <c r="BJ518" s="454"/>
      <c r="BK518" s="454"/>
      <c r="BL518" s="454"/>
      <c r="BM518" s="454"/>
      <c r="BN518" s="454"/>
      <c r="BO518" s="454"/>
      <c r="BP518" s="454"/>
      <c r="BQ518" s="454"/>
      <c r="BR518" s="454"/>
      <c r="BS518" s="454"/>
      <c r="BT518" s="454"/>
      <c r="BU518" s="454"/>
      <c r="BV518" s="454"/>
      <c r="BW518" s="454"/>
      <c r="BX518" s="454"/>
      <c r="BY518" s="454"/>
      <c r="BZ518" s="454"/>
      <c r="CA518" s="454"/>
      <c r="CB518" s="454"/>
      <c r="CC518" s="454"/>
      <c r="CD518" s="454"/>
      <c r="CE518" s="454"/>
      <c r="CF518" s="454"/>
      <c r="CG518" s="454"/>
      <c r="CH518" s="454"/>
      <c r="CI518" s="454"/>
      <c r="CJ518" s="454"/>
      <c r="CK518" s="454"/>
      <c r="CL518" s="454"/>
      <c r="CM518" s="454"/>
      <c r="CN518" s="454"/>
      <c r="CO518" s="454"/>
      <c r="CP518" s="454"/>
      <c r="CQ518" s="454"/>
      <c r="CR518" s="454"/>
      <c r="CS518" s="454"/>
      <c r="CT518" s="454"/>
      <c r="CU518" s="454"/>
      <c r="CV518" s="454"/>
      <c r="CW518" s="454"/>
      <c r="CX518" s="454"/>
      <c r="CY518" s="454"/>
      <c r="CZ518" s="454"/>
      <c r="DA518" s="454"/>
      <c r="DB518" s="454"/>
      <c r="DC518" s="454"/>
      <c r="DD518" s="454"/>
      <c r="DE518" s="454"/>
      <c r="DF518" s="454"/>
      <c r="DG518" s="454"/>
      <c r="DH518" s="454"/>
      <c r="DI518" s="454"/>
      <c r="DJ518" s="454"/>
      <c r="DK518" s="454"/>
      <c r="DL518" s="454"/>
      <c r="DM518" s="454"/>
      <c r="DN518" s="454"/>
      <c r="DO518" s="454"/>
      <c r="DP518" s="454"/>
      <c r="DQ518" s="454"/>
      <c r="DR518" s="454"/>
      <c r="DS518" s="454"/>
      <c r="DT518" s="454"/>
      <c r="DU518" s="454"/>
      <c r="DV518" s="454"/>
      <c r="DW518" s="454"/>
      <c r="DX518" s="454"/>
      <c r="DY518" s="454"/>
      <c r="DZ518" s="454"/>
      <c r="EA518" s="454"/>
      <c r="EB518" s="454"/>
      <c r="EC518" s="454"/>
      <c r="ED518" s="454"/>
      <c r="EE518" s="454"/>
      <c r="EF518" s="454"/>
      <c r="EG518" s="454"/>
      <c r="EH518" s="454"/>
      <c r="EI518" s="454"/>
      <c r="EJ518" s="454"/>
      <c r="EK518" s="454"/>
      <c r="EL518" s="454"/>
      <c r="EM518" s="454"/>
      <c r="EN518" s="454"/>
      <c r="EO518" s="454"/>
      <c r="EP518" s="454"/>
      <c r="EQ518" s="454"/>
      <c r="ER518" s="454"/>
      <c r="ES518" s="454"/>
      <c r="ET518" s="454"/>
      <c r="EU518" s="454"/>
      <c r="EV518" s="454"/>
      <c r="EW518" s="454"/>
      <c r="EX518" s="454"/>
      <c r="EY518" s="454"/>
      <c r="EZ518" s="454"/>
      <c r="FA518" s="454"/>
      <c r="FB518" s="454"/>
      <c r="FC518" s="454"/>
      <c r="FD518" s="454"/>
      <c r="FE518" s="454"/>
      <c r="FF518" s="454"/>
      <c r="FG518" s="454"/>
      <c r="FH518" s="454"/>
      <c r="FI518" s="454"/>
      <c r="FJ518" s="454"/>
      <c r="FK518" s="454"/>
      <c r="FL518" s="454"/>
      <c r="FM518" s="454"/>
      <c r="FN518" s="454"/>
      <c r="FO518" s="454"/>
      <c r="FP518" s="454"/>
      <c r="FQ518" s="454"/>
      <c r="FR518" s="454"/>
      <c r="FS518" s="454"/>
      <c r="FT518" s="454"/>
      <c r="FU518" s="454"/>
      <c r="FV518" s="454"/>
      <c r="FW518" s="454"/>
      <c r="FX518" s="454"/>
      <c r="FY518" s="454"/>
      <c r="FZ518" s="454"/>
      <c r="GA518" s="454"/>
      <c r="GB518" s="454"/>
      <c r="GC518" s="454"/>
      <c r="GD518" s="454"/>
      <c r="GE518" s="454"/>
      <c r="GF518" s="454"/>
      <c r="GG518" s="454"/>
      <c r="GH518" s="454"/>
      <c r="GI518" s="454"/>
      <c r="GJ518" s="454"/>
      <c r="GK518" s="454"/>
      <c r="GL518" s="454"/>
      <c r="GM518" s="454"/>
      <c r="GN518" s="454"/>
      <c r="GO518" s="454"/>
      <c r="GP518" s="454"/>
      <c r="GQ518" s="454"/>
      <c r="GR518" s="454"/>
      <c r="GS518" s="454"/>
      <c r="GT518" s="454"/>
      <c r="GU518" s="454"/>
      <c r="GV518" s="454"/>
      <c r="GW518" s="454"/>
      <c r="GX518" s="454"/>
      <c r="GY518" s="454"/>
      <c r="GZ518" s="454"/>
      <c r="HA518" s="454"/>
      <c r="HB518" s="454"/>
      <c r="HC518" s="454"/>
      <c r="HD518" s="454"/>
      <c r="HE518" s="454"/>
      <c r="HF518" s="454"/>
      <c r="HG518" s="454"/>
      <c r="HH518" s="454"/>
      <c r="HI518" s="454"/>
      <c r="HJ518" s="454"/>
      <c r="HK518" s="454"/>
      <c r="HL518" s="454"/>
      <c r="HM518" s="454"/>
      <c r="HN518" s="454"/>
      <c r="HO518" s="454"/>
      <c r="HP518" s="454"/>
      <c r="HQ518" s="454"/>
      <c r="HR518" s="454"/>
      <c r="HS518" s="454"/>
      <c r="HT518" s="454"/>
      <c r="HU518" s="454"/>
      <c r="HV518" s="454"/>
      <c r="HW518" s="454"/>
      <c r="HX518" s="454"/>
      <c r="HY518" s="454"/>
      <c r="HZ518" s="454"/>
      <c r="IA518" s="454"/>
      <c r="IB518" s="454"/>
      <c r="IC518" s="454"/>
      <c r="ID518" s="454"/>
      <c r="IE518" s="454"/>
      <c r="IF518" s="454"/>
      <c r="IG518" s="454"/>
      <c r="IH518" s="454"/>
      <c r="II518" s="454"/>
      <c r="IJ518" s="454"/>
      <c r="IK518" s="454"/>
      <c r="IL518" s="454"/>
      <c r="IM518" s="454"/>
      <c r="IN518" s="454"/>
      <c r="IO518" s="454"/>
      <c r="IP518" s="454"/>
      <c r="IQ518" s="454"/>
      <c r="IR518" s="454"/>
      <c r="IS518" s="454"/>
      <c r="IT518" s="454"/>
      <c r="IU518" s="454"/>
      <c r="IV518" s="454"/>
      <c r="IW518" s="454"/>
    </row>
    <row r="519" customFormat="false" ht="12.75" hidden="false" customHeight="false" outlineLevel="1" collapsed="false">
      <c r="A519" s="336"/>
      <c r="B519" s="461"/>
      <c r="C519" s="461"/>
      <c r="D519" s="461"/>
      <c r="E519" s="461"/>
      <c r="F519" s="461"/>
      <c r="G519" s="461"/>
      <c r="H519" s="461"/>
      <c r="I519" s="461"/>
      <c r="J519" s="461"/>
      <c r="K519" s="461"/>
      <c r="L519" s="461"/>
      <c r="M519" s="461"/>
      <c r="N519" s="461"/>
      <c r="O519" s="461"/>
      <c r="P519" s="461"/>
      <c r="Q519" s="461"/>
      <c r="R519" s="461"/>
      <c r="S519" s="461"/>
      <c r="T519" s="461"/>
      <c r="U519" s="461"/>
      <c r="V519" s="454"/>
      <c r="W519" s="454"/>
      <c r="X519" s="454"/>
      <c r="Y519" s="454"/>
      <c r="Z519" s="454"/>
      <c r="AA519" s="454"/>
      <c r="AB519" s="454"/>
      <c r="AC519" s="454"/>
      <c r="AD519" s="454"/>
      <c r="AE519" s="454"/>
      <c r="AF519" s="454"/>
      <c r="AG519" s="454"/>
      <c r="AH519" s="454"/>
      <c r="AI519" s="454"/>
      <c r="AJ519" s="454"/>
      <c r="AK519" s="454"/>
      <c r="AL519" s="454"/>
      <c r="AM519" s="454"/>
      <c r="AN519" s="454"/>
      <c r="AO519" s="454"/>
      <c r="AP519" s="454"/>
      <c r="AQ519" s="454"/>
      <c r="AR519" s="454"/>
      <c r="AS519" s="454"/>
      <c r="AT519" s="454"/>
      <c r="AU519" s="454"/>
      <c r="AV519" s="454"/>
      <c r="AW519" s="454"/>
      <c r="AX519" s="454"/>
      <c r="AY519" s="454"/>
      <c r="AZ519" s="454"/>
      <c r="BA519" s="454"/>
      <c r="BB519" s="454"/>
      <c r="BC519" s="454"/>
      <c r="BD519" s="454"/>
      <c r="BE519" s="454"/>
      <c r="BF519" s="454"/>
      <c r="BG519" s="454"/>
      <c r="BH519" s="454"/>
      <c r="BI519" s="454"/>
      <c r="BJ519" s="454"/>
      <c r="BK519" s="454"/>
      <c r="BL519" s="454"/>
      <c r="BM519" s="454"/>
      <c r="BN519" s="454"/>
      <c r="BO519" s="454"/>
      <c r="BP519" s="454"/>
      <c r="BQ519" s="454"/>
      <c r="BR519" s="454"/>
      <c r="BS519" s="454"/>
      <c r="BT519" s="454"/>
      <c r="BU519" s="454"/>
      <c r="BV519" s="454"/>
      <c r="BW519" s="454"/>
      <c r="BX519" s="454"/>
      <c r="BY519" s="454"/>
      <c r="BZ519" s="454"/>
      <c r="CA519" s="454"/>
      <c r="CB519" s="454"/>
      <c r="CC519" s="454"/>
      <c r="CD519" s="454"/>
      <c r="CE519" s="454"/>
      <c r="CF519" s="454"/>
      <c r="CG519" s="454"/>
      <c r="CH519" s="454"/>
      <c r="CI519" s="454"/>
      <c r="CJ519" s="454"/>
      <c r="CK519" s="454"/>
      <c r="CL519" s="454"/>
      <c r="CM519" s="454"/>
      <c r="CN519" s="454"/>
      <c r="CO519" s="454"/>
      <c r="CP519" s="454"/>
      <c r="CQ519" s="454"/>
      <c r="CR519" s="454"/>
      <c r="CS519" s="454"/>
      <c r="CT519" s="454"/>
      <c r="CU519" s="454"/>
      <c r="CV519" s="454"/>
      <c r="CW519" s="454"/>
      <c r="CX519" s="454"/>
      <c r="CY519" s="454"/>
      <c r="CZ519" s="454"/>
      <c r="DA519" s="454"/>
      <c r="DB519" s="454"/>
      <c r="DC519" s="454"/>
      <c r="DD519" s="454"/>
      <c r="DE519" s="454"/>
      <c r="DF519" s="454"/>
      <c r="DG519" s="454"/>
      <c r="DH519" s="454"/>
      <c r="DI519" s="454"/>
      <c r="DJ519" s="454"/>
      <c r="DK519" s="454"/>
      <c r="DL519" s="454"/>
      <c r="DM519" s="454"/>
      <c r="DN519" s="454"/>
      <c r="DO519" s="454"/>
      <c r="DP519" s="454"/>
      <c r="DQ519" s="454"/>
      <c r="DR519" s="454"/>
      <c r="DS519" s="454"/>
      <c r="DT519" s="454"/>
      <c r="DU519" s="454"/>
      <c r="DV519" s="454"/>
      <c r="DW519" s="454"/>
      <c r="DX519" s="454"/>
      <c r="DY519" s="454"/>
      <c r="DZ519" s="454"/>
      <c r="EA519" s="454"/>
      <c r="EB519" s="454"/>
      <c r="EC519" s="454"/>
      <c r="ED519" s="454"/>
      <c r="EE519" s="454"/>
      <c r="EF519" s="454"/>
      <c r="EG519" s="454"/>
      <c r="EH519" s="454"/>
      <c r="EI519" s="454"/>
      <c r="EJ519" s="454"/>
      <c r="EK519" s="454"/>
      <c r="EL519" s="454"/>
      <c r="EM519" s="454"/>
      <c r="EN519" s="454"/>
      <c r="EO519" s="454"/>
      <c r="EP519" s="454"/>
      <c r="EQ519" s="454"/>
      <c r="ER519" s="454"/>
      <c r="ES519" s="454"/>
      <c r="ET519" s="454"/>
      <c r="EU519" s="454"/>
      <c r="EV519" s="454"/>
      <c r="EW519" s="454"/>
      <c r="EX519" s="454"/>
      <c r="EY519" s="454"/>
      <c r="EZ519" s="454"/>
      <c r="FA519" s="454"/>
      <c r="FB519" s="454"/>
      <c r="FC519" s="454"/>
      <c r="FD519" s="454"/>
      <c r="FE519" s="454"/>
      <c r="FF519" s="454"/>
      <c r="FG519" s="454"/>
      <c r="FH519" s="454"/>
      <c r="FI519" s="454"/>
      <c r="FJ519" s="454"/>
      <c r="FK519" s="454"/>
      <c r="FL519" s="454"/>
      <c r="FM519" s="454"/>
      <c r="FN519" s="454"/>
      <c r="FO519" s="454"/>
      <c r="FP519" s="454"/>
      <c r="FQ519" s="454"/>
      <c r="FR519" s="454"/>
      <c r="FS519" s="454"/>
      <c r="FT519" s="454"/>
      <c r="FU519" s="454"/>
      <c r="FV519" s="454"/>
      <c r="FW519" s="454"/>
      <c r="FX519" s="454"/>
      <c r="FY519" s="454"/>
      <c r="FZ519" s="454"/>
      <c r="GA519" s="454"/>
      <c r="GB519" s="454"/>
      <c r="GC519" s="454"/>
      <c r="GD519" s="454"/>
      <c r="GE519" s="454"/>
      <c r="GF519" s="454"/>
      <c r="GG519" s="454"/>
      <c r="GH519" s="454"/>
      <c r="GI519" s="454"/>
      <c r="GJ519" s="454"/>
      <c r="GK519" s="454"/>
      <c r="GL519" s="454"/>
      <c r="GM519" s="454"/>
      <c r="GN519" s="454"/>
      <c r="GO519" s="454"/>
      <c r="GP519" s="454"/>
      <c r="GQ519" s="454"/>
      <c r="GR519" s="454"/>
      <c r="GS519" s="454"/>
      <c r="GT519" s="454"/>
      <c r="GU519" s="454"/>
      <c r="GV519" s="454"/>
      <c r="GW519" s="454"/>
      <c r="GX519" s="454"/>
      <c r="GY519" s="454"/>
      <c r="GZ519" s="454"/>
      <c r="HA519" s="454"/>
      <c r="HB519" s="454"/>
      <c r="HC519" s="454"/>
      <c r="HD519" s="454"/>
      <c r="HE519" s="454"/>
      <c r="HF519" s="454"/>
      <c r="HG519" s="454"/>
      <c r="HH519" s="454"/>
      <c r="HI519" s="454"/>
      <c r="HJ519" s="454"/>
      <c r="HK519" s="454"/>
      <c r="HL519" s="454"/>
      <c r="HM519" s="454"/>
      <c r="HN519" s="454"/>
      <c r="HO519" s="454"/>
      <c r="HP519" s="454"/>
      <c r="HQ519" s="454"/>
      <c r="HR519" s="454"/>
      <c r="HS519" s="454"/>
      <c r="HT519" s="454"/>
      <c r="HU519" s="454"/>
      <c r="HV519" s="454"/>
      <c r="HW519" s="454"/>
      <c r="HX519" s="454"/>
      <c r="HY519" s="454"/>
      <c r="HZ519" s="454"/>
      <c r="IA519" s="454"/>
      <c r="IB519" s="454"/>
      <c r="IC519" s="454"/>
      <c r="ID519" s="454"/>
      <c r="IE519" s="454"/>
      <c r="IF519" s="454"/>
      <c r="IG519" s="454"/>
      <c r="IH519" s="454"/>
      <c r="II519" s="454"/>
      <c r="IJ519" s="454"/>
      <c r="IK519" s="454"/>
      <c r="IL519" s="454"/>
      <c r="IM519" s="454"/>
      <c r="IN519" s="454"/>
      <c r="IO519" s="454"/>
      <c r="IP519" s="454"/>
      <c r="IQ519" s="454"/>
      <c r="IR519" s="454"/>
      <c r="IS519" s="454"/>
      <c r="IT519" s="454"/>
      <c r="IU519" s="454"/>
      <c r="IV519" s="454"/>
      <c r="IW519" s="454"/>
    </row>
    <row r="520" customFormat="false" ht="12.75" hidden="false" customHeight="false" outlineLevel="1" collapsed="false">
      <c r="A520" s="466"/>
      <c r="B520" s="461"/>
      <c r="C520" s="461"/>
      <c r="D520" s="461"/>
      <c r="E520" s="461"/>
      <c r="F520" s="461"/>
      <c r="G520" s="461"/>
      <c r="H520" s="461"/>
      <c r="I520" s="461"/>
      <c r="J520" s="461"/>
      <c r="K520" s="461"/>
      <c r="L520" s="461"/>
      <c r="M520" s="461"/>
      <c r="N520" s="461"/>
      <c r="O520" s="461"/>
      <c r="P520" s="461"/>
      <c r="Q520" s="461"/>
      <c r="R520" s="461"/>
      <c r="S520" s="461"/>
      <c r="T520" s="461"/>
      <c r="U520" s="461"/>
      <c r="V520" s="465"/>
      <c r="W520" s="465"/>
      <c r="X520" s="465"/>
      <c r="Y520" s="465"/>
      <c r="Z520" s="465"/>
      <c r="AA520" s="465"/>
      <c r="AB520" s="465"/>
      <c r="AC520" s="465"/>
      <c r="AD520" s="465"/>
      <c r="AE520" s="465"/>
      <c r="AF520" s="465"/>
      <c r="AG520" s="465"/>
      <c r="AH520" s="465"/>
      <c r="AI520" s="465"/>
      <c r="AJ520" s="465"/>
      <c r="AK520" s="465"/>
      <c r="AL520" s="465"/>
      <c r="AM520" s="465"/>
      <c r="AN520" s="465"/>
      <c r="AO520" s="465"/>
      <c r="AP520" s="465"/>
      <c r="AQ520" s="465"/>
      <c r="AR520" s="465"/>
      <c r="AS520" s="465"/>
      <c r="AT520" s="465"/>
      <c r="AU520" s="465"/>
      <c r="AV520" s="465"/>
      <c r="AW520" s="465"/>
      <c r="AX520" s="465"/>
      <c r="AY520" s="465"/>
      <c r="AZ520" s="465"/>
      <c r="BA520" s="465"/>
      <c r="BB520" s="465"/>
      <c r="BC520" s="465"/>
      <c r="BD520" s="465"/>
      <c r="BE520" s="465"/>
      <c r="BF520" s="465"/>
      <c r="BG520" s="465"/>
      <c r="BH520" s="465"/>
      <c r="BI520" s="465"/>
      <c r="BJ520" s="465"/>
      <c r="BK520" s="465"/>
      <c r="BL520" s="465"/>
      <c r="BM520" s="465"/>
      <c r="BN520" s="465"/>
      <c r="BO520" s="465"/>
      <c r="BP520" s="465"/>
      <c r="BQ520" s="465"/>
      <c r="BR520" s="465"/>
      <c r="BS520" s="465"/>
      <c r="BT520" s="465"/>
      <c r="BU520" s="465"/>
      <c r="BV520" s="465"/>
      <c r="BW520" s="465"/>
      <c r="BX520" s="465"/>
      <c r="BY520" s="465"/>
      <c r="BZ520" s="465"/>
      <c r="CA520" s="465"/>
      <c r="CB520" s="465"/>
      <c r="CC520" s="465"/>
      <c r="CD520" s="465"/>
      <c r="CE520" s="465"/>
      <c r="CF520" s="465"/>
      <c r="CG520" s="465"/>
      <c r="CH520" s="465"/>
      <c r="CI520" s="465"/>
      <c r="CJ520" s="465"/>
      <c r="CK520" s="465"/>
      <c r="CL520" s="465"/>
      <c r="CM520" s="465"/>
      <c r="CN520" s="465"/>
      <c r="CO520" s="465"/>
      <c r="CP520" s="465"/>
      <c r="CQ520" s="465"/>
      <c r="CR520" s="465"/>
      <c r="CS520" s="465"/>
      <c r="CT520" s="465"/>
      <c r="CU520" s="465"/>
      <c r="CV520" s="465"/>
      <c r="CW520" s="465"/>
      <c r="CX520" s="465"/>
      <c r="CY520" s="465"/>
      <c r="CZ520" s="465"/>
      <c r="DA520" s="465"/>
      <c r="DB520" s="465"/>
      <c r="DC520" s="465"/>
      <c r="DD520" s="465"/>
      <c r="DE520" s="465"/>
      <c r="DF520" s="465"/>
      <c r="DG520" s="465"/>
      <c r="DH520" s="465"/>
      <c r="DI520" s="465"/>
      <c r="DJ520" s="465"/>
      <c r="DK520" s="465"/>
      <c r="DL520" s="465"/>
      <c r="DM520" s="465"/>
      <c r="DN520" s="465"/>
      <c r="DO520" s="465"/>
      <c r="DP520" s="465"/>
      <c r="DQ520" s="465"/>
      <c r="DR520" s="465"/>
      <c r="DS520" s="465"/>
      <c r="DT520" s="465"/>
      <c r="DU520" s="465"/>
      <c r="DV520" s="465"/>
      <c r="DW520" s="465"/>
      <c r="DX520" s="465"/>
      <c r="DY520" s="465"/>
      <c r="DZ520" s="465"/>
      <c r="EA520" s="465"/>
      <c r="EB520" s="465"/>
      <c r="EC520" s="465"/>
      <c r="ED520" s="465"/>
      <c r="EE520" s="465"/>
      <c r="EF520" s="465"/>
      <c r="EG520" s="465"/>
      <c r="EH520" s="465"/>
      <c r="EI520" s="465"/>
      <c r="EJ520" s="465"/>
      <c r="EK520" s="465"/>
      <c r="EL520" s="465"/>
      <c r="EM520" s="465"/>
      <c r="EN520" s="465"/>
      <c r="EO520" s="465"/>
      <c r="EP520" s="465"/>
      <c r="EQ520" s="465"/>
      <c r="ER520" s="465"/>
      <c r="ES520" s="465"/>
      <c r="ET520" s="465"/>
      <c r="EU520" s="465"/>
      <c r="EV520" s="465"/>
      <c r="EW520" s="465"/>
      <c r="EX520" s="465"/>
      <c r="EY520" s="465"/>
      <c r="EZ520" s="465"/>
      <c r="FA520" s="465"/>
      <c r="FB520" s="465"/>
      <c r="FC520" s="465"/>
      <c r="FD520" s="465"/>
      <c r="FE520" s="465"/>
      <c r="FF520" s="465"/>
      <c r="FG520" s="465"/>
      <c r="FH520" s="465"/>
      <c r="FI520" s="465"/>
      <c r="FJ520" s="465"/>
      <c r="FK520" s="465"/>
      <c r="FL520" s="465"/>
      <c r="FM520" s="465"/>
      <c r="FN520" s="465"/>
      <c r="FO520" s="465"/>
      <c r="FP520" s="465"/>
      <c r="FQ520" s="465"/>
      <c r="FR520" s="465"/>
      <c r="FS520" s="465"/>
      <c r="FT520" s="465"/>
      <c r="FU520" s="465"/>
      <c r="FV520" s="465"/>
      <c r="FW520" s="465"/>
      <c r="FX520" s="465"/>
      <c r="FY520" s="465"/>
      <c r="FZ520" s="465"/>
      <c r="GA520" s="465"/>
      <c r="GB520" s="465"/>
      <c r="GC520" s="465"/>
      <c r="GD520" s="465"/>
      <c r="GE520" s="465"/>
      <c r="GF520" s="465"/>
      <c r="GG520" s="465"/>
      <c r="GH520" s="465"/>
      <c r="GI520" s="465"/>
      <c r="GJ520" s="465"/>
      <c r="GK520" s="465"/>
      <c r="GL520" s="465"/>
      <c r="GM520" s="465"/>
      <c r="GN520" s="465"/>
      <c r="GO520" s="465"/>
      <c r="GP520" s="465"/>
      <c r="GQ520" s="465"/>
      <c r="GR520" s="465"/>
      <c r="GS520" s="465"/>
      <c r="GT520" s="465"/>
      <c r="GU520" s="465"/>
      <c r="GV520" s="465"/>
      <c r="GW520" s="465"/>
      <c r="GX520" s="465"/>
      <c r="GY520" s="465"/>
      <c r="GZ520" s="465"/>
      <c r="HA520" s="465"/>
      <c r="HB520" s="465"/>
      <c r="HC520" s="465"/>
      <c r="HD520" s="465"/>
      <c r="HE520" s="465"/>
      <c r="HF520" s="465"/>
      <c r="HG520" s="465"/>
      <c r="HH520" s="465"/>
      <c r="HI520" s="465"/>
      <c r="HJ520" s="465"/>
      <c r="HK520" s="465"/>
      <c r="HL520" s="465"/>
      <c r="HM520" s="465"/>
      <c r="HN520" s="465"/>
      <c r="HO520" s="465"/>
      <c r="HP520" s="465"/>
      <c r="HQ520" s="465"/>
      <c r="HR520" s="465"/>
      <c r="HS520" s="465"/>
      <c r="HT520" s="465"/>
      <c r="HU520" s="465"/>
      <c r="HV520" s="465"/>
      <c r="HW520" s="465"/>
      <c r="HX520" s="465"/>
      <c r="HY520" s="465"/>
      <c r="HZ520" s="465"/>
      <c r="IA520" s="465"/>
      <c r="IB520" s="465"/>
      <c r="IC520" s="465"/>
      <c r="ID520" s="465"/>
      <c r="IE520" s="465"/>
      <c r="IF520" s="465"/>
      <c r="IG520" s="465"/>
      <c r="IH520" s="465"/>
      <c r="II520" s="465"/>
      <c r="IJ520" s="465"/>
      <c r="IK520" s="465"/>
      <c r="IL520" s="465"/>
      <c r="IM520" s="465"/>
      <c r="IN520" s="465"/>
      <c r="IO520" s="465"/>
      <c r="IP520" s="465"/>
      <c r="IQ520" s="465"/>
      <c r="IR520" s="465"/>
      <c r="IS520" s="465"/>
      <c r="IT520" s="465"/>
      <c r="IU520" s="465"/>
      <c r="IV520" s="465"/>
      <c r="IW520" s="465"/>
    </row>
    <row r="521" customFormat="false" ht="12.75" hidden="false" customHeight="false" outlineLevel="1" collapsed="false">
      <c r="A521" s="419"/>
      <c r="B521" s="461"/>
      <c r="C521" s="461"/>
      <c r="D521" s="461"/>
      <c r="E521" s="461"/>
      <c r="F521" s="461"/>
      <c r="G521" s="461"/>
      <c r="H521" s="461"/>
      <c r="I521" s="461"/>
      <c r="J521" s="461"/>
      <c r="K521" s="461"/>
      <c r="L521" s="461"/>
      <c r="M521" s="461"/>
      <c r="N521" s="461"/>
      <c r="O521" s="461"/>
      <c r="P521" s="461"/>
      <c r="Q521" s="461"/>
      <c r="R521" s="461"/>
      <c r="S521" s="461"/>
      <c r="T521" s="461"/>
      <c r="U521" s="461"/>
      <c r="V521" s="454"/>
      <c r="W521" s="454"/>
      <c r="X521" s="454"/>
      <c r="Y521" s="454"/>
      <c r="Z521" s="454"/>
      <c r="AA521" s="454"/>
      <c r="AB521" s="454"/>
      <c r="AC521" s="454"/>
      <c r="AD521" s="454"/>
      <c r="AE521" s="454"/>
      <c r="AF521" s="454"/>
      <c r="AG521" s="454"/>
      <c r="AH521" s="454"/>
      <c r="AI521" s="454"/>
      <c r="AJ521" s="454"/>
      <c r="AK521" s="454"/>
      <c r="AL521" s="454"/>
      <c r="AM521" s="454"/>
      <c r="AN521" s="454"/>
      <c r="AO521" s="454"/>
      <c r="AP521" s="454"/>
      <c r="AQ521" s="454"/>
      <c r="AR521" s="454"/>
      <c r="AS521" s="454"/>
      <c r="AT521" s="454"/>
      <c r="AU521" s="454"/>
      <c r="AV521" s="454"/>
      <c r="AW521" s="454"/>
      <c r="AX521" s="454"/>
      <c r="AY521" s="454"/>
      <c r="AZ521" s="454"/>
      <c r="BA521" s="454"/>
      <c r="BB521" s="454"/>
      <c r="BC521" s="454"/>
      <c r="BD521" s="454"/>
      <c r="BE521" s="454"/>
      <c r="BF521" s="454"/>
      <c r="BG521" s="454"/>
      <c r="BH521" s="454"/>
      <c r="BI521" s="454"/>
      <c r="BJ521" s="454"/>
      <c r="BK521" s="454"/>
      <c r="BL521" s="454"/>
      <c r="BM521" s="454"/>
      <c r="BN521" s="454"/>
      <c r="BO521" s="454"/>
      <c r="BP521" s="454"/>
      <c r="BQ521" s="454"/>
      <c r="BR521" s="454"/>
      <c r="BS521" s="454"/>
      <c r="BT521" s="454"/>
      <c r="BU521" s="454"/>
      <c r="BV521" s="454"/>
      <c r="BW521" s="454"/>
      <c r="BX521" s="454"/>
      <c r="BY521" s="454"/>
      <c r="BZ521" s="454"/>
      <c r="CA521" s="454"/>
      <c r="CB521" s="454"/>
      <c r="CC521" s="454"/>
      <c r="CD521" s="454"/>
      <c r="CE521" s="454"/>
      <c r="CF521" s="454"/>
      <c r="CG521" s="454"/>
      <c r="CH521" s="454"/>
      <c r="CI521" s="454"/>
      <c r="CJ521" s="454"/>
      <c r="CK521" s="454"/>
      <c r="CL521" s="454"/>
      <c r="CM521" s="454"/>
      <c r="CN521" s="454"/>
      <c r="CO521" s="454"/>
      <c r="CP521" s="454"/>
      <c r="CQ521" s="454"/>
      <c r="CR521" s="454"/>
      <c r="CS521" s="454"/>
      <c r="CT521" s="454"/>
      <c r="CU521" s="454"/>
      <c r="CV521" s="454"/>
      <c r="CW521" s="454"/>
      <c r="CX521" s="454"/>
      <c r="CY521" s="454"/>
      <c r="CZ521" s="454"/>
      <c r="DA521" s="454"/>
      <c r="DB521" s="454"/>
      <c r="DC521" s="454"/>
      <c r="DD521" s="454"/>
      <c r="DE521" s="454"/>
      <c r="DF521" s="454"/>
      <c r="DG521" s="454"/>
      <c r="DH521" s="454"/>
      <c r="DI521" s="454"/>
      <c r="DJ521" s="454"/>
      <c r="DK521" s="454"/>
      <c r="DL521" s="454"/>
      <c r="DM521" s="454"/>
      <c r="DN521" s="454"/>
      <c r="DO521" s="454"/>
      <c r="DP521" s="454"/>
      <c r="DQ521" s="454"/>
      <c r="DR521" s="454"/>
      <c r="DS521" s="454"/>
      <c r="DT521" s="454"/>
      <c r="DU521" s="454"/>
      <c r="DV521" s="454"/>
      <c r="DW521" s="454"/>
      <c r="DX521" s="454"/>
      <c r="DY521" s="454"/>
      <c r="DZ521" s="454"/>
      <c r="EA521" s="454"/>
      <c r="EB521" s="454"/>
      <c r="EC521" s="454"/>
      <c r="ED521" s="454"/>
      <c r="EE521" s="454"/>
      <c r="EF521" s="454"/>
      <c r="EG521" s="454"/>
      <c r="EH521" s="454"/>
      <c r="EI521" s="454"/>
      <c r="EJ521" s="454"/>
      <c r="EK521" s="454"/>
      <c r="EL521" s="454"/>
      <c r="EM521" s="454"/>
      <c r="EN521" s="454"/>
      <c r="EO521" s="454"/>
      <c r="EP521" s="454"/>
      <c r="EQ521" s="454"/>
      <c r="ER521" s="454"/>
      <c r="ES521" s="454"/>
      <c r="ET521" s="454"/>
      <c r="EU521" s="454"/>
      <c r="EV521" s="454"/>
      <c r="EW521" s="454"/>
      <c r="EX521" s="454"/>
      <c r="EY521" s="454"/>
      <c r="EZ521" s="454"/>
      <c r="FA521" s="454"/>
      <c r="FB521" s="454"/>
      <c r="FC521" s="454"/>
      <c r="FD521" s="454"/>
      <c r="FE521" s="454"/>
      <c r="FF521" s="454"/>
      <c r="FG521" s="454"/>
      <c r="FH521" s="454"/>
      <c r="FI521" s="454"/>
      <c r="FJ521" s="454"/>
      <c r="FK521" s="454"/>
      <c r="FL521" s="454"/>
      <c r="FM521" s="454"/>
      <c r="FN521" s="454"/>
      <c r="FO521" s="454"/>
      <c r="FP521" s="454"/>
      <c r="FQ521" s="454"/>
      <c r="FR521" s="454"/>
      <c r="FS521" s="454"/>
      <c r="FT521" s="454"/>
      <c r="FU521" s="454"/>
      <c r="FV521" s="454"/>
      <c r="FW521" s="454"/>
      <c r="FX521" s="454"/>
      <c r="FY521" s="454"/>
      <c r="FZ521" s="454"/>
      <c r="GA521" s="454"/>
      <c r="GB521" s="454"/>
      <c r="GC521" s="454"/>
      <c r="GD521" s="454"/>
      <c r="GE521" s="454"/>
      <c r="GF521" s="454"/>
      <c r="GG521" s="454"/>
      <c r="GH521" s="454"/>
      <c r="GI521" s="454"/>
      <c r="GJ521" s="454"/>
      <c r="GK521" s="454"/>
      <c r="GL521" s="454"/>
      <c r="GM521" s="454"/>
      <c r="GN521" s="454"/>
      <c r="GO521" s="454"/>
      <c r="GP521" s="454"/>
      <c r="GQ521" s="454"/>
      <c r="GR521" s="454"/>
      <c r="GS521" s="454"/>
      <c r="GT521" s="454"/>
      <c r="GU521" s="454"/>
      <c r="GV521" s="454"/>
      <c r="GW521" s="454"/>
      <c r="GX521" s="454"/>
      <c r="GY521" s="454"/>
      <c r="GZ521" s="454"/>
      <c r="HA521" s="454"/>
      <c r="HB521" s="454"/>
      <c r="HC521" s="454"/>
      <c r="HD521" s="454"/>
      <c r="HE521" s="454"/>
      <c r="HF521" s="454"/>
      <c r="HG521" s="454"/>
      <c r="HH521" s="454"/>
      <c r="HI521" s="454"/>
      <c r="HJ521" s="454"/>
      <c r="HK521" s="454"/>
      <c r="HL521" s="454"/>
      <c r="HM521" s="454"/>
      <c r="HN521" s="454"/>
      <c r="HO521" s="454"/>
      <c r="HP521" s="454"/>
      <c r="HQ521" s="454"/>
      <c r="HR521" s="454"/>
      <c r="HS521" s="454"/>
      <c r="HT521" s="454"/>
      <c r="HU521" s="454"/>
      <c r="HV521" s="454"/>
      <c r="HW521" s="454"/>
      <c r="HX521" s="454"/>
      <c r="HY521" s="454"/>
      <c r="HZ521" s="454"/>
      <c r="IA521" s="454"/>
      <c r="IB521" s="454"/>
      <c r="IC521" s="454"/>
      <c r="ID521" s="454"/>
      <c r="IE521" s="454"/>
      <c r="IF521" s="454"/>
      <c r="IG521" s="454"/>
      <c r="IH521" s="454"/>
      <c r="II521" s="454"/>
      <c r="IJ521" s="454"/>
      <c r="IK521" s="454"/>
      <c r="IL521" s="454"/>
      <c r="IM521" s="454"/>
      <c r="IN521" s="454"/>
      <c r="IO521" s="454"/>
      <c r="IP521" s="454"/>
      <c r="IQ521" s="454"/>
      <c r="IR521" s="454"/>
      <c r="IS521" s="454"/>
      <c r="IT521" s="454"/>
      <c r="IU521" s="454"/>
      <c r="IV521" s="454"/>
      <c r="IW521" s="454"/>
    </row>
    <row r="522" customFormat="false" ht="12.75" hidden="false" customHeight="false" outlineLevel="1" collapsed="false">
      <c r="A522" s="466"/>
      <c r="B522" s="461"/>
      <c r="C522" s="461"/>
      <c r="D522" s="461"/>
      <c r="E522" s="461"/>
      <c r="F522" s="461"/>
      <c r="G522" s="461"/>
      <c r="H522" s="461"/>
      <c r="I522" s="461"/>
      <c r="J522" s="461"/>
      <c r="K522" s="461"/>
      <c r="L522" s="461"/>
      <c r="M522" s="461"/>
      <c r="N522" s="461"/>
      <c r="O522" s="461"/>
      <c r="P522" s="461"/>
      <c r="Q522" s="461"/>
      <c r="R522" s="461"/>
      <c r="S522" s="461"/>
      <c r="T522" s="461"/>
      <c r="U522" s="461"/>
      <c r="V522" s="465"/>
      <c r="W522" s="465"/>
      <c r="X522" s="465"/>
      <c r="Y522" s="465"/>
      <c r="Z522" s="465"/>
      <c r="AA522" s="465"/>
      <c r="AB522" s="465"/>
      <c r="AC522" s="465"/>
      <c r="AD522" s="465"/>
      <c r="AE522" s="465"/>
      <c r="AF522" s="465"/>
      <c r="AG522" s="465"/>
      <c r="AH522" s="465"/>
      <c r="AI522" s="465"/>
      <c r="AJ522" s="465"/>
      <c r="AK522" s="465"/>
      <c r="AL522" s="465"/>
      <c r="AM522" s="465"/>
      <c r="AN522" s="465"/>
      <c r="AO522" s="465"/>
      <c r="AP522" s="465"/>
      <c r="AQ522" s="465"/>
      <c r="AR522" s="465"/>
      <c r="AS522" s="465"/>
      <c r="AT522" s="465"/>
      <c r="AU522" s="465"/>
      <c r="AV522" s="465"/>
      <c r="AW522" s="465"/>
      <c r="AX522" s="465"/>
      <c r="AY522" s="465"/>
      <c r="AZ522" s="465"/>
      <c r="BA522" s="465"/>
      <c r="BB522" s="465"/>
      <c r="BC522" s="465"/>
      <c r="BD522" s="465"/>
      <c r="BE522" s="465"/>
      <c r="BF522" s="465"/>
      <c r="BG522" s="465"/>
      <c r="BH522" s="465"/>
      <c r="BI522" s="465"/>
      <c r="BJ522" s="465"/>
      <c r="BK522" s="465"/>
      <c r="BL522" s="465"/>
      <c r="BM522" s="465"/>
      <c r="BN522" s="465"/>
      <c r="BO522" s="465"/>
      <c r="BP522" s="465"/>
      <c r="BQ522" s="465"/>
      <c r="BR522" s="465"/>
      <c r="BS522" s="465"/>
      <c r="BT522" s="465"/>
      <c r="BU522" s="465"/>
      <c r="BV522" s="465"/>
      <c r="BW522" s="465"/>
      <c r="BX522" s="465"/>
      <c r="BY522" s="465"/>
      <c r="BZ522" s="465"/>
      <c r="CA522" s="465"/>
      <c r="CB522" s="465"/>
      <c r="CC522" s="465"/>
      <c r="CD522" s="465"/>
      <c r="CE522" s="465"/>
      <c r="CF522" s="465"/>
      <c r="CG522" s="465"/>
      <c r="CH522" s="465"/>
      <c r="CI522" s="465"/>
      <c r="CJ522" s="465"/>
      <c r="CK522" s="465"/>
      <c r="CL522" s="465"/>
      <c r="CM522" s="465"/>
      <c r="CN522" s="465"/>
      <c r="CO522" s="465"/>
      <c r="CP522" s="465"/>
      <c r="CQ522" s="465"/>
      <c r="CR522" s="465"/>
      <c r="CS522" s="465"/>
      <c r="CT522" s="465"/>
      <c r="CU522" s="465"/>
      <c r="CV522" s="465"/>
      <c r="CW522" s="465"/>
      <c r="CX522" s="465"/>
      <c r="CY522" s="465"/>
      <c r="CZ522" s="465"/>
      <c r="DA522" s="465"/>
      <c r="DB522" s="465"/>
      <c r="DC522" s="465"/>
      <c r="DD522" s="465"/>
      <c r="DE522" s="465"/>
      <c r="DF522" s="465"/>
      <c r="DG522" s="465"/>
      <c r="DH522" s="465"/>
      <c r="DI522" s="465"/>
      <c r="DJ522" s="465"/>
      <c r="DK522" s="465"/>
      <c r="DL522" s="465"/>
      <c r="DM522" s="465"/>
      <c r="DN522" s="465"/>
      <c r="DO522" s="465"/>
      <c r="DP522" s="465"/>
      <c r="DQ522" s="465"/>
      <c r="DR522" s="465"/>
      <c r="DS522" s="465"/>
      <c r="DT522" s="465"/>
      <c r="DU522" s="465"/>
      <c r="DV522" s="465"/>
      <c r="DW522" s="465"/>
      <c r="DX522" s="465"/>
      <c r="DY522" s="465"/>
      <c r="DZ522" s="465"/>
      <c r="EA522" s="465"/>
      <c r="EB522" s="465"/>
      <c r="EC522" s="465"/>
      <c r="ED522" s="465"/>
      <c r="EE522" s="465"/>
      <c r="EF522" s="465"/>
      <c r="EG522" s="465"/>
      <c r="EH522" s="465"/>
      <c r="EI522" s="465"/>
      <c r="EJ522" s="465"/>
      <c r="EK522" s="465"/>
      <c r="EL522" s="465"/>
      <c r="EM522" s="465"/>
      <c r="EN522" s="465"/>
      <c r="EO522" s="465"/>
      <c r="EP522" s="465"/>
      <c r="EQ522" s="465"/>
      <c r="ER522" s="465"/>
      <c r="ES522" s="465"/>
      <c r="ET522" s="465"/>
      <c r="EU522" s="465"/>
      <c r="EV522" s="465"/>
      <c r="EW522" s="465"/>
      <c r="EX522" s="465"/>
      <c r="EY522" s="465"/>
      <c r="EZ522" s="465"/>
      <c r="FA522" s="465"/>
      <c r="FB522" s="465"/>
      <c r="FC522" s="465"/>
      <c r="FD522" s="465"/>
      <c r="FE522" s="465"/>
      <c r="FF522" s="465"/>
      <c r="FG522" s="465"/>
      <c r="FH522" s="465"/>
      <c r="FI522" s="465"/>
      <c r="FJ522" s="465"/>
      <c r="FK522" s="465"/>
      <c r="FL522" s="465"/>
      <c r="FM522" s="465"/>
      <c r="FN522" s="465"/>
      <c r="FO522" s="465"/>
      <c r="FP522" s="465"/>
      <c r="FQ522" s="465"/>
      <c r="FR522" s="465"/>
      <c r="FS522" s="465"/>
      <c r="FT522" s="465"/>
      <c r="FU522" s="465"/>
      <c r="FV522" s="465"/>
      <c r="FW522" s="465"/>
      <c r="FX522" s="465"/>
      <c r="FY522" s="465"/>
      <c r="FZ522" s="465"/>
      <c r="GA522" s="465"/>
      <c r="GB522" s="465"/>
      <c r="GC522" s="465"/>
      <c r="GD522" s="465"/>
      <c r="GE522" s="465"/>
      <c r="GF522" s="465"/>
      <c r="GG522" s="465"/>
      <c r="GH522" s="465"/>
      <c r="GI522" s="465"/>
      <c r="GJ522" s="465"/>
      <c r="GK522" s="465"/>
      <c r="GL522" s="465"/>
      <c r="GM522" s="465"/>
      <c r="GN522" s="465"/>
      <c r="GO522" s="465"/>
      <c r="GP522" s="465"/>
      <c r="GQ522" s="465"/>
      <c r="GR522" s="465"/>
      <c r="GS522" s="465"/>
      <c r="GT522" s="465"/>
      <c r="GU522" s="465"/>
      <c r="GV522" s="465"/>
      <c r="GW522" s="465"/>
      <c r="GX522" s="465"/>
      <c r="GY522" s="465"/>
      <c r="GZ522" s="465"/>
      <c r="HA522" s="465"/>
      <c r="HB522" s="465"/>
      <c r="HC522" s="465"/>
      <c r="HD522" s="465"/>
      <c r="HE522" s="465"/>
      <c r="HF522" s="465"/>
      <c r="HG522" s="465"/>
      <c r="HH522" s="465"/>
      <c r="HI522" s="465"/>
      <c r="HJ522" s="465"/>
      <c r="HK522" s="465"/>
      <c r="HL522" s="465"/>
      <c r="HM522" s="465"/>
      <c r="HN522" s="465"/>
      <c r="HO522" s="465"/>
      <c r="HP522" s="465"/>
      <c r="HQ522" s="465"/>
      <c r="HR522" s="465"/>
      <c r="HS522" s="465"/>
      <c r="HT522" s="465"/>
      <c r="HU522" s="465"/>
      <c r="HV522" s="465"/>
      <c r="HW522" s="465"/>
      <c r="HX522" s="465"/>
      <c r="HY522" s="465"/>
      <c r="HZ522" s="465"/>
      <c r="IA522" s="465"/>
      <c r="IB522" s="465"/>
      <c r="IC522" s="465"/>
      <c r="ID522" s="465"/>
      <c r="IE522" s="465"/>
      <c r="IF522" s="465"/>
      <c r="IG522" s="465"/>
      <c r="IH522" s="465"/>
      <c r="II522" s="465"/>
      <c r="IJ522" s="465"/>
      <c r="IK522" s="465"/>
      <c r="IL522" s="465"/>
      <c r="IM522" s="465"/>
      <c r="IN522" s="465"/>
      <c r="IO522" s="465"/>
      <c r="IP522" s="465"/>
      <c r="IQ522" s="465"/>
      <c r="IR522" s="465"/>
      <c r="IS522" s="465"/>
      <c r="IT522" s="465"/>
      <c r="IU522" s="465"/>
      <c r="IV522" s="465"/>
      <c r="IW522" s="465"/>
    </row>
    <row r="523" customFormat="false" ht="12.75" hidden="false" customHeight="false" outlineLevel="1" collapsed="false">
      <c r="A523" s="419"/>
      <c r="B523" s="461"/>
      <c r="C523" s="461"/>
      <c r="D523" s="461"/>
      <c r="E523" s="461"/>
      <c r="F523" s="461"/>
      <c r="G523" s="461"/>
      <c r="H523" s="461"/>
      <c r="I523" s="461"/>
      <c r="J523" s="461"/>
      <c r="K523" s="461"/>
      <c r="L523" s="461"/>
      <c r="M523" s="461"/>
      <c r="N523" s="461"/>
      <c r="O523" s="461"/>
      <c r="P523" s="461"/>
      <c r="Q523" s="461"/>
      <c r="R523" s="461"/>
      <c r="S523" s="461"/>
      <c r="T523" s="461"/>
      <c r="U523" s="461"/>
      <c r="V523" s="454"/>
      <c r="W523" s="454"/>
      <c r="X523" s="454"/>
      <c r="Y523" s="454"/>
      <c r="Z523" s="454"/>
      <c r="AA523" s="454"/>
      <c r="AB523" s="454"/>
      <c r="AC523" s="454"/>
      <c r="AD523" s="454"/>
      <c r="AE523" s="454"/>
      <c r="AF523" s="454"/>
      <c r="AG523" s="454"/>
      <c r="AH523" s="454"/>
      <c r="AI523" s="454"/>
      <c r="AJ523" s="454"/>
      <c r="AK523" s="454"/>
      <c r="AL523" s="454"/>
      <c r="AM523" s="454"/>
      <c r="AN523" s="454"/>
      <c r="AO523" s="454"/>
      <c r="AP523" s="454"/>
      <c r="AQ523" s="454"/>
      <c r="AR523" s="454"/>
      <c r="AS523" s="454"/>
      <c r="AT523" s="454"/>
      <c r="AU523" s="454"/>
      <c r="AV523" s="454"/>
      <c r="AW523" s="454"/>
      <c r="AX523" s="454"/>
      <c r="AY523" s="454"/>
      <c r="AZ523" s="454"/>
      <c r="BA523" s="454"/>
      <c r="BB523" s="454"/>
      <c r="BC523" s="454"/>
      <c r="BD523" s="454"/>
      <c r="BE523" s="454"/>
      <c r="BF523" s="454"/>
      <c r="BG523" s="454"/>
      <c r="BH523" s="454"/>
      <c r="BI523" s="454"/>
      <c r="BJ523" s="454"/>
      <c r="BK523" s="454"/>
      <c r="BL523" s="454"/>
      <c r="BM523" s="454"/>
      <c r="BN523" s="454"/>
      <c r="BO523" s="454"/>
      <c r="BP523" s="454"/>
      <c r="BQ523" s="454"/>
      <c r="BR523" s="454"/>
      <c r="BS523" s="454"/>
      <c r="BT523" s="454"/>
      <c r="BU523" s="454"/>
      <c r="BV523" s="454"/>
      <c r="BW523" s="454"/>
      <c r="BX523" s="454"/>
      <c r="BY523" s="454"/>
      <c r="BZ523" s="454"/>
      <c r="CA523" s="454"/>
      <c r="CB523" s="454"/>
      <c r="CC523" s="454"/>
      <c r="CD523" s="454"/>
      <c r="CE523" s="454"/>
      <c r="CF523" s="454"/>
      <c r="CG523" s="454"/>
      <c r="CH523" s="454"/>
      <c r="CI523" s="454"/>
      <c r="CJ523" s="454"/>
      <c r="CK523" s="454"/>
      <c r="CL523" s="454"/>
      <c r="CM523" s="454"/>
      <c r="CN523" s="454"/>
      <c r="CO523" s="454"/>
      <c r="CP523" s="454"/>
      <c r="CQ523" s="454"/>
      <c r="CR523" s="454"/>
      <c r="CS523" s="454"/>
      <c r="CT523" s="454"/>
      <c r="CU523" s="454"/>
      <c r="CV523" s="454"/>
      <c r="CW523" s="454"/>
      <c r="CX523" s="454"/>
      <c r="CY523" s="454"/>
      <c r="CZ523" s="454"/>
      <c r="DA523" s="454"/>
      <c r="DB523" s="454"/>
      <c r="DC523" s="454"/>
      <c r="DD523" s="454"/>
      <c r="DE523" s="454"/>
      <c r="DF523" s="454"/>
      <c r="DG523" s="454"/>
      <c r="DH523" s="454"/>
      <c r="DI523" s="454"/>
      <c r="DJ523" s="454"/>
      <c r="DK523" s="454"/>
      <c r="DL523" s="454"/>
      <c r="DM523" s="454"/>
      <c r="DN523" s="454"/>
      <c r="DO523" s="454"/>
      <c r="DP523" s="454"/>
      <c r="DQ523" s="454"/>
      <c r="DR523" s="454"/>
      <c r="DS523" s="454"/>
      <c r="DT523" s="454"/>
      <c r="DU523" s="454"/>
      <c r="DV523" s="454"/>
      <c r="DW523" s="454"/>
      <c r="DX523" s="454"/>
      <c r="DY523" s="454"/>
      <c r="DZ523" s="454"/>
      <c r="EA523" s="454"/>
      <c r="EB523" s="454"/>
      <c r="EC523" s="454"/>
      <c r="ED523" s="454"/>
      <c r="EE523" s="454"/>
      <c r="EF523" s="454"/>
      <c r="EG523" s="454"/>
      <c r="EH523" s="454"/>
      <c r="EI523" s="454"/>
      <c r="EJ523" s="454"/>
      <c r="EK523" s="454"/>
      <c r="EL523" s="454"/>
      <c r="EM523" s="454"/>
      <c r="EN523" s="454"/>
      <c r="EO523" s="454"/>
      <c r="EP523" s="454"/>
      <c r="EQ523" s="454"/>
      <c r="ER523" s="454"/>
      <c r="ES523" s="454"/>
      <c r="ET523" s="454"/>
      <c r="EU523" s="454"/>
      <c r="EV523" s="454"/>
      <c r="EW523" s="454"/>
      <c r="EX523" s="454"/>
      <c r="EY523" s="454"/>
      <c r="EZ523" s="454"/>
      <c r="FA523" s="454"/>
      <c r="FB523" s="454"/>
      <c r="FC523" s="454"/>
      <c r="FD523" s="454"/>
      <c r="FE523" s="454"/>
      <c r="FF523" s="454"/>
      <c r="FG523" s="454"/>
      <c r="FH523" s="454"/>
      <c r="FI523" s="454"/>
      <c r="FJ523" s="454"/>
      <c r="FK523" s="454"/>
      <c r="FL523" s="454"/>
      <c r="FM523" s="454"/>
      <c r="FN523" s="454"/>
      <c r="FO523" s="454"/>
      <c r="FP523" s="454"/>
      <c r="FQ523" s="454"/>
      <c r="FR523" s="454"/>
      <c r="FS523" s="454"/>
      <c r="FT523" s="454"/>
      <c r="FU523" s="454"/>
      <c r="FV523" s="454"/>
      <c r="FW523" s="454"/>
      <c r="FX523" s="454"/>
      <c r="FY523" s="454"/>
      <c r="FZ523" s="454"/>
      <c r="GA523" s="454"/>
      <c r="GB523" s="454"/>
      <c r="GC523" s="454"/>
      <c r="GD523" s="454"/>
      <c r="GE523" s="454"/>
      <c r="GF523" s="454"/>
      <c r="GG523" s="454"/>
      <c r="GH523" s="454"/>
      <c r="GI523" s="454"/>
      <c r="GJ523" s="454"/>
      <c r="GK523" s="454"/>
      <c r="GL523" s="454"/>
      <c r="GM523" s="454"/>
      <c r="GN523" s="454"/>
      <c r="GO523" s="454"/>
      <c r="GP523" s="454"/>
      <c r="GQ523" s="454"/>
      <c r="GR523" s="454"/>
      <c r="GS523" s="454"/>
      <c r="GT523" s="454"/>
      <c r="GU523" s="454"/>
      <c r="GV523" s="454"/>
      <c r="GW523" s="454"/>
      <c r="GX523" s="454"/>
      <c r="GY523" s="454"/>
      <c r="GZ523" s="454"/>
      <c r="HA523" s="454"/>
      <c r="HB523" s="454"/>
      <c r="HC523" s="454"/>
      <c r="HD523" s="454"/>
      <c r="HE523" s="454"/>
      <c r="HF523" s="454"/>
      <c r="HG523" s="454"/>
      <c r="HH523" s="454"/>
      <c r="HI523" s="454"/>
      <c r="HJ523" s="454"/>
      <c r="HK523" s="454"/>
      <c r="HL523" s="454"/>
      <c r="HM523" s="454"/>
      <c r="HN523" s="454"/>
      <c r="HO523" s="454"/>
      <c r="HP523" s="454"/>
      <c r="HQ523" s="454"/>
      <c r="HR523" s="454"/>
      <c r="HS523" s="454"/>
      <c r="HT523" s="454"/>
      <c r="HU523" s="454"/>
      <c r="HV523" s="454"/>
      <c r="HW523" s="454"/>
      <c r="HX523" s="454"/>
      <c r="HY523" s="454"/>
      <c r="HZ523" s="454"/>
      <c r="IA523" s="454"/>
      <c r="IB523" s="454"/>
      <c r="IC523" s="454"/>
      <c r="ID523" s="454"/>
      <c r="IE523" s="454"/>
      <c r="IF523" s="454"/>
      <c r="IG523" s="454"/>
      <c r="IH523" s="454"/>
      <c r="II523" s="454"/>
      <c r="IJ523" s="454"/>
      <c r="IK523" s="454"/>
      <c r="IL523" s="454"/>
      <c r="IM523" s="454"/>
      <c r="IN523" s="454"/>
      <c r="IO523" s="454"/>
      <c r="IP523" s="454"/>
      <c r="IQ523" s="454"/>
      <c r="IR523" s="454"/>
      <c r="IS523" s="454"/>
      <c r="IT523" s="454"/>
      <c r="IU523" s="454"/>
      <c r="IV523" s="454"/>
      <c r="IW523" s="454"/>
    </row>
    <row r="524" customFormat="false" ht="12.75" hidden="false" customHeight="false" outlineLevel="1" collapsed="false">
      <c r="A524" s="419"/>
      <c r="B524" s="461"/>
      <c r="C524" s="461"/>
      <c r="D524" s="461"/>
      <c r="E524" s="461"/>
      <c r="F524" s="461"/>
      <c r="G524" s="461"/>
      <c r="H524" s="461"/>
      <c r="I524" s="461"/>
      <c r="J524" s="461"/>
      <c r="K524" s="461"/>
      <c r="L524" s="461"/>
      <c r="M524" s="461"/>
      <c r="N524" s="461"/>
      <c r="O524" s="461"/>
      <c r="P524" s="461"/>
      <c r="Q524" s="461"/>
      <c r="R524" s="461"/>
      <c r="S524" s="461"/>
      <c r="T524" s="461"/>
      <c r="U524" s="461"/>
      <c r="V524" s="454"/>
      <c r="W524" s="454"/>
      <c r="X524" s="454"/>
      <c r="Y524" s="454"/>
      <c r="Z524" s="454"/>
      <c r="AA524" s="454"/>
      <c r="AB524" s="454"/>
      <c r="AC524" s="454"/>
      <c r="AD524" s="454"/>
      <c r="AE524" s="454"/>
      <c r="AF524" s="454"/>
      <c r="AG524" s="454"/>
      <c r="AH524" s="454"/>
      <c r="AI524" s="454"/>
      <c r="AJ524" s="454"/>
      <c r="AK524" s="454"/>
      <c r="AL524" s="454"/>
      <c r="AM524" s="454"/>
      <c r="AN524" s="454"/>
      <c r="AO524" s="454"/>
      <c r="AP524" s="454"/>
      <c r="AQ524" s="454"/>
      <c r="AR524" s="454"/>
      <c r="AS524" s="454"/>
      <c r="AT524" s="454"/>
      <c r="AU524" s="454"/>
      <c r="AV524" s="454"/>
      <c r="AW524" s="454"/>
      <c r="AX524" s="454"/>
      <c r="AY524" s="454"/>
      <c r="AZ524" s="454"/>
      <c r="BA524" s="454"/>
      <c r="BB524" s="454"/>
      <c r="BC524" s="454"/>
      <c r="BD524" s="454"/>
      <c r="BE524" s="454"/>
      <c r="BF524" s="454"/>
      <c r="BG524" s="454"/>
      <c r="BH524" s="454"/>
      <c r="BI524" s="454"/>
      <c r="BJ524" s="454"/>
      <c r="BK524" s="454"/>
      <c r="BL524" s="454"/>
      <c r="BM524" s="454"/>
      <c r="BN524" s="454"/>
      <c r="BO524" s="454"/>
      <c r="BP524" s="454"/>
      <c r="BQ524" s="454"/>
      <c r="BR524" s="454"/>
      <c r="BS524" s="454"/>
      <c r="BT524" s="454"/>
      <c r="BU524" s="454"/>
      <c r="BV524" s="454"/>
      <c r="BW524" s="454"/>
      <c r="BX524" s="454"/>
      <c r="BY524" s="454"/>
      <c r="BZ524" s="454"/>
      <c r="CA524" s="454"/>
      <c r="CB524" s="454"/>
      <c r="CC524" s="454"/>
      <c r="CD524" s="454"/>
      <c r="CE524" s="454"/>
      <c r="CF524" s="454"/>
      <c r="CG524" s="454"/>
      <c r="CH524" s="454"/>
      <c r="CI524" s="454"/>
      <c r="CJ524" s="454"/>
      <c r="CK524" s="454"/>
      <c r="CL524" s="454"/>
      <c r="CM524" s="454"/>
      <c r="CN524" s="454"/>
      <c r="CO524" s="454"/>
      <c r="CP524" s="454"/>
      <c r="CQ524" s="454"/>
      <c r="CR524" s="454"/>
      <c r="CS524" s="454"/>
      <c r="CT524" s="454"/>
      <c r="CU524" s="454"/>
      <c r="CV524" s="454"/>
      <c r="CW524" s="454"/>
      <c r="CX524" s="454"/>
      <c r="CY524" s="454"/>
      <c r="CZ524" s="454"/>
      <c r="DA524" s="454"/>
      <c r="DB524" s="454"/>
      <c r="DC524" s="454"/>
      <c r="DD524" s="454"/>
      <c r="DE524" s="454"/>
      <c r="DF524" s="454"/>
      <c r="DG524" s="454"/>
      <c r="DH524" s="454"/>
      <c r="DI524" s="454"/>
      <c r="DJ524" s="454"/>
      <c r="DK524" s="454"/>
      <c r="DL524" s="454"/>
      <c r="DM524" s="454"/>
      <c r="DN524" s="454"/>
      <c r="DO524" s="454"/>
      <c r="DP524" s="454"/>
      <c r="DQ524" s="454"/>
      <c r="DR524" s="454"/>
      <c r="DS524" s="454"/>
      <c r="DT524" s="454"/>
      <c r="DU524" s="454"/>
      <c r="DV524" s="454"/>
      <c r="DW524" s="454"/>
      <c r="DX524" s="454"/>
      <c r="DY524" s="454"/>
      <c r="DZ524" s="454"/>
      <c r="EA524" s="454"/>
      <c r="EB524" s="454"/>
      <c r="EC524" s="454"/>
      <c r="ED524" s="454"/>
      <c r="EE524" s="454"/>
      <c r="EF524" s="454"/>
      <c r="EG524" s="454"/>
      <c r="EH524" s="454"/>
      <c r="EI524" s="454"/>
      <c r="EJ524" s="454"/>
      <c r="EK524" s="454"/>
      <c r="EL524" s="454"/>
      <c r="EM524" s="454"/>
      <c r="EN524" s="454"/>
      <c r="EO524" s="454"/>
      <c r="EP524" s="454"/>
      <c r="EQ524" s="454"/>
      <c r="ER524" s="454"/>
      <c r="ES524" s="454"/>
      <c r="ET524" s="454"/>
      <c r="EU524" s="454"/>
      <c r="EV524" s="454"/>
      <c r="EW524" s="454"/>
      <c r="EX524" s="454"/>
      <c r="EY524" s="454"/>
      <c r="EZ524" s="454"/>
      <c r="FA524" s="454"/>
      <c r="FB524" s="454"/>
      <c r="FC524" s="454"/>
      <c r="FD524" s="454"/>
      <c r="FE524" s="454"/>
      <c r="FF524" s="454"/>
      <c r="FG524" s="454"/>
      <c r="FH524" s="454"/>
      <c r="FI524" s="454"/>
      <c r="FJ524" s="454"/>
      <c r="FK524" s="454"/>
      <c r="FL524" s="454"/>
      <c r="FM524" s="454"/>
      <c r="FN524" s="454"/>
      <c r="FO524" s="454"/>
      <c r="FP524" s="454"/>
      <c r="FQ524" s="454"/>
      <c r="FR524" s="454"/>
      <c r="FS524" s="454"/>
      <c r="FT524" s="454"/>
      <c r="FU524" s="454"/>
      <c r="FV524" s="454"/>
      <c r="FW524" s="454"/>
      <c r="FX524" s="454"/>
      <c r="FY524" s="454"/>
      <c r="FZ524" s="454"/>
      <c r="GA524" s="454"/>
      <c r="GB524" s="454"/>
      <c r="GC524" s="454"/>
      <c r="GD524" s="454"/>
      <c r="GE524" s="454"/>
      <c r="GF524" s="454"/>
      <c r="GG524" s="454"/>
      <c r="GH524" s="454"/>
      <c r="GI524" s="454"/>
      <c r="GJ524" s="454"/>
      <c r="GK524" s="454"/>
      <c r="GL524" s="454"/>
      <c r="GM524" s="454"/>
      <c r="GN524" s="454"/>
      <c r="GO524" s="454"/>
      <c r="GP524" s="454"/>
      <c r="GQ524" s="454"/>
      <c r="GR524" s="454"/>
      <c r="GS524" s="454"/>
      <c r="GT524" s="454"/>
      <c r="GU524" s="454"/>
      <c r="GV524" s="454"/>
      <c r="GW524" s="454"/>
      <c r="GX524" s="454"/>
      <c r="GY524" s="454"/>
      <c r="GZ524" s="454"/>
      <c r="HA524" s="454"/>
      <c r="HB524" s="454"/>
      <c r="HC524" s="454"/>
      <c r="HD524" s="454"/>
      <c r="HE524" s="454"/>
      <c r="HF524" s="454"/>
      <c r="HG524" s="454"/>
      <c r="HH524" s="454"/>
      <c r="HI524" s="454"/>
      <c r="HJ524" s="454"/>
      <c r="HK524" s="454"/>
      <c r="HL524" s="454"/>
      <c r="HM524" s="454"/>
      <c r="HN524" s="454"/>
      <c r="HO524" s="454"/>
      <c r="HP524" s="454"/>
      <c r="HQ524" s="454"/>
      <c r="HR524" s="454"/>
      <c r="HS524" s="454"/>
      <c r="HT524" s="454"/>
      <c r="HU524" s="454"/>
      <c r="HV524" s="454"/>
      <c r="HW524" s="454"/>
      <c r="HX524" s="454"/>
      <c r="HY524" s="454"/>
      <c r="HZ524" s="454"/>
      <c r="IA524" s="454"/>
      <c r="IB524" s="454"/>
      <c r="IC524" s="454"/>
      <c r="ID524" s="454"/>
      <c r="IE524" s="454"/>
      <c r="IF524" s="454"/>
      <c r="IG524" s="454"/>
      <c r="IH524" s="454"/>
      <c r="II524" s="454"/>
      <c r="IJ524" s="454"/>
      <c r="IK524" s="454"/>
      <c r="IL524" s="454"/>
      <c r="IM524" s="454"/>
      <c r="IN524" s="454"/>
      <c r="IO524" s="454"/>
      <c r="IP524" s="454"/>
      <c r="IQ524" s="454"/>
      <c r="IR524" s="454"/>
      <c r="IS524" s="454"/>
      <c r="IT524" s="454"/>
      <c r="IU524" s="454"/>
      <c r="IV524" s="454"/>
      <c r="IW524" s="454"/>
    </row>
    <row r="525" customFormat="false" ht="12.75" hidden="false" customHeight="false" outlineLevel="1" collapsed="false">
      <c r="A525" s="419"/>
      <c r="B525" s="461"/>
      <c r="C525" s="461"/>
      <c r="D525" s="461"/>
      <c r="E525" s="461"/>
      <c r="F525" s="461"/>
      <c r="G525" s="461"/>
      <c r="H525" s="461"/>
      <c r="I525" s="461"/>
      <c r="J525" s="461"/>
      <c r="K525" s="461"/>
      <c r="L525" s="461"/>
      <c r="M525" s="461"/>
      <c r="N525" s="461"/>
      <c r="O525" s="461"/>
      <c r="P525" s="461"/>
      <c r="Q525" s="461"/>
      <c r="R525" s="461"/>
      <c r="S525" s="461"/>
      <c r="T525" s="461"/>
      <c r="U525" s="461"/>
      <c r="V525" s="454"/>
      <c r="W525" s="454"/>
      <c r="X525" s="454"/>
      <c r="Y525" s="454"/>
      <c r="Z525" s="454"/>
      <c r="AA525" s="454"/>
      <c r="AB525" s="454"/>
      <c r="AC525" s="454"/>
      <c r="AD525" s="454"/>
      <c r="AE525" s="454"/>
      <c r="AF525" s="454"/>
      <c r="AG525" s="454"/>
      <c r="AH525" s="454"/>
      <c r="AI525" s="454"/>
      <c r="AJ525" s="454"/>
      <c r="AK525" s="454"/>
      <c r="AL525" s="454"/>
      <c r="AM525" s="454"/>
      <c r="AN525" s="454"/>
      <c r="AO525" s="454"/>
      <c r="AP525" s="454"/>
      <c r="AQ525" s="454"/>
      <c r="AR525" s="454"/>
      <c r="AS525" s="454"/>
      <c r="AT525" s="454"/>
      <c r="AU525" s="454"/>
      <c r="AV525" s="454"/>
      <c r="AW525" s="454"/>
      <c r="AX525" s="454"/>
      <c r="AY525" s="454"/>
      <c r="AZ525" s="454"/>
      <c r="BA525" s="454"/>
      <c r="BB525" s="454"/>
      <c r="BC525" s="454"/>
      <c r="BD525" s="454"/>
      <c r="BE525" s="454"/>
      <c r="BF525" s="454"/>
      <c r="BG525" s="454"/>
      <c r="BH525" s="454"/>
      <c r="BI525" s="454"/>
      <c r="BJ525" s="454"/>
      <c r="BK525" s="454"/>
      <c r="BL525" s="454"/>
      <c r="BM525" s="454"/>
      <c r="BN525" s="454"/>
      <c r="BO525" s="454"/>
      <c r="BP525" s="454"/>
      <c r="BQ525" s="454"/>
      <c r="BR525" s="454"/>
      <c r="BS525" s="454"/>
      <c r="BT525" s="454"/>
      <c r="BU525" s="454"/>
      <c r="BV525" s="454"/>
      <c r="BW525" s="454"/>
      <c r="BX525" s="454"/>
      <c r="BY525" s="454"/>
      <c r="BZ525" s="454"/>
      <c r="CA525" s="454"/>
      <c r="CB525" s="454"/>
      <c r="CC525" s="454"/>
      <c r="CD525" s="454"/>
      <c r="CE525" s="454"/>
      <c r="CF525" s="454"/>
      <c r="CG525" s="454"/>
      <c r="CH525" s="454"/>
      <c r="CI525" s="454"/>
      <c r="CJ525" s="454"/>
      <c r="CK525" s="454"/>
      <c r="CL525" s="454"/>
      <c r="CM525" s="454"/>
      <c r="CN525" s="454"/>
      <c r="CO525" s="454"/>
      <c r="CP525" s="454"/>
      <c r="CQ525" s="454"/>
      <c r="CR525" s="454"/>
      <c r="CS525" s="454"/>
      <c r="CT525" s="454"/>
      <c r="CU525" s="454"/>
      <c r="CV525" s="454"/>
      <c r="CW525" s="454"/>
      <c r="CX525" s="454"/>
      <c r="CY525" s="454"/>
      <c r="CZ525" s="454"/>
      <c r="DA525" s="454"/>
      <c r="DB525" s="454"/>
      <c r="DC525" s="454"/>
      <c r="DD525" s="454"/>
      <c r="DE525" s="454"/>
      <c r="DF525" s="454"/>
      <c r="DG525" s="454"/>
      <c r="DH525" s="454"/>
      <c r="DI525" s="454"/>
      <c r="DJ525" s="454"/>
      <c r="DK525" s="454"/>
      <c r="DL525" s="454"/>
      <c r="DM525" s="454"/>
      <c r="DN525" s="454"/>
      <c r="DO525" s="454"/>
      <c r="DP525" s="454"/>
      <c r="DQ525" s="454"/>
      <c r="DR525" s="454"/>
      <c r="DS525" s="454"/>
      <c r="DT525" s="454"/>
      <c r="DU525" s="454"/>
      <c r="DV525" s="454"/>
      <c r="DW525" s="454"/>
      <c r="DX525" s="454"/>
      <c r="DY525" s="454"/>
      <c r="DZ525" s="454"/>
      <c r="EA525" s="454"/>
      <c r="EB525" s="454"/>
      <c r="EC525" s="454"/>
      <c r="ED525" s="454"/>
      <c r="EE525" s="454"/>
      <c r="EF525" s="454"/>
      <c r="EG525" s="454"/>
      <c r="EH525" s="454"/>
      <c r="EI525" s="454"/>
      <c r="EJ525" s="454"/>
      <c r="EK525" s="454"/>
      <c r="EL525" s="454"/>
      <c r="EM525" s="454"/>
      <c r="EN525" s="454"/>
      <c r="EO525" s="454"/>
      <c r="EP525" s="454"/>
      <c r="EQ525" s="454"/>
      <c r="ER525" s="454"/>
      <c r="ES525" s="454"/>
      <c r="ET525" s="454"/>
      <c r="EU525" s="454"/>
      <c r="EV525" s="454"/>
      <c r="EW525" s="454"/>
      <c r="EX525" s="454"/>
      <c r="EY525" s="454"/>
      <c r="EZ525" s="454"/>
      <c r="FA525" s="454"/>
      <c r="FB525" s="454"/>
      <c r="FC525" s="454"/>
      <c r="FD525" s="454"/>
      <c r="FE525" s="454"/>
      <c r="FF525" s="454"/>
      <c r="FG525" s="454"/>
      <c r="FH525" s="454"/>
      <c r="FI525" s="454"/>
      <c r="FJ525" s="454"/>
      <c r="FK525" s="454"/>
      <c r="FL525" s="454"/>
      <c r="FM525" s="454"/>
      <c r="FN525" s="454"/>
      <c r="FO525" s="454"/>
      <c r="FP525" s="454"/>
      <c r="FQ525" s="454"/>
      <c r="FR525" s="454"/>
      <c r="FS525" s="454"/>
      <c r="FT525" s="454"/>
      <c r="FU525" s="454"/>
      <c r="FV525" s="454"/>
      <c r="FW525" s="454"/>
      <c r="FX525" s="454"/>
      <c r="FY525" s="454"/>
      <c r="FZ525" s="454"/>
      <c r="GA525" s="454"/>
      <c r="GB525" s="454"/>
      <c r="GC525" s="454"/>
      <c r="GD525" s="454"/>
      <c r="GE525" s="454"/>
      <c r="GF525" s="454"/>
      <c r="GG525" s="454"/>
      <c r="GH525" s="454"/>
      <c r="GI525" s="454"/>
      <c r="GJ525" s="454"/>
      <c r="GK525" s="454"/>
      <c r="GL525" s="454"/>
      <c r="GM525" s="454"/>
      <c r="GN525" s="454"/>
      <c r="GO525" s="454"/>
      <c r="GP525" s="454"/>
      <c r="GQ525" s="454"/>
      <c r="GR525" s="454"/>
      <c r="GS525" s="454"/>
      <c r="GT525" s="454"/>
      <c r="GU525" s="454"/>
      <c r="GV525" s="454"/>
      <c r="GW525" s="454"/>
      <c r="GX525" s="454"/>
      <c r="GY525" s="454"/>
      <c r="GZ525" s="454"/>
      <c r="HA525" s="454"/>
      <c r="HB525" s="454"/>
      <c r="HC525" s="454"/>
      <c r="HD525" s="454"/>
      <c r="HE525" s="454"/>
      <c r="HF525" s="454"/>
      <c r="HG525" s="454"/>
      <c r="HH525" s="454"/>
      <c r="HI525" s="454"/>
      <c r="HJ525" s="454"/>
      <c r="HK525" s="454"/>
      <c r="HL525" s="454"/>
      <c r="HM525" s="454"/>
      <c r="HN525" s="454"/>
      <c r="HO525" s="454"/>
      <c r="HP525" s="454"/>
      <c r="HQ525" s="454"/>
      <c r="HR525" s="454"/>
      <c r="HS525" s="454"/>
      <c r="HT525" s="454"/>
      <c r="HU525" s="454"/>
      <c r="HV525" s="454"/>
      <c r="HW525" s="454"/>
      <c r="HX525" s="454"/>
      <c r="HY525" s="454"/>
      <c r="HZ525" s="454"/>
      <c r="IA525" s="454"/>
      <c r="IB525" s="454"/>
      <c r="IC525" s="454"/>
      <c r="ID525" s="454"/>
      <c r="IE525" s="454"/>
      <c r="IF525" s="454"/>
      <c r="IG525" s="454"/>
      <c r="IH525" s="454"/>
      <c r="II525" s="454"/>
      <c r="IJ525" s="454"/>
      <c r="IK525" s="454"/>
      <c r="IL525" s="454"/>
      <c r="IM525" s="454"/>
      <c r="IN525" s="454"/>
      <c r="IO525" s="454"/>
      <c r="IP525" s="454"/>
      <c r="IQ525" s="454"/>
      <c r="IR525" s="454"/>
      <c r="IS525" s="454"/>
      <c r="IT525" s="454"/>
      <c r="IU525" s="454"/>
      <c r="IV525" s="454"/>
      <c r="IW525" s="454"/>
    </row>
    <row r="526" customFormat="false" ht="12.75" hidden="false" customHeight="false" outlineLevel="1" collapsed="false">
      <c r="A526" s="142"/>
      <c r="B526" s="142"/>
      <c r="C526" s="142"/>
      <c r="D526" s="142"/>
      <c r="E526" s="142"/>
      <c r="F526" s="142"/>
      <c r="G526" s="142"/>
      <c r="H526" s="142"/>
      <c r="I526" s="142"/>
      <c r="J526" s="142"/>
      <c r="K526" s="142"/>
      <c r="L526" s="142"/>
      <c r="M526" s="142"/>
      <c r="N526" s="142"/>
      <c r="O526" s="142"/>
      <c r="P526" s="142"/>
      <c r="Q526" s="142"/>
      <c r="R526" s="142"/>
      <c r="S526" s="142"/>
      <c r="T526" s="142"/>
      <c r="U526" s="142"/>
    </row>
    <row r="527" customFormat="false" ht="12.75" hidden="false" customHeight="false" outlineLevel="1" collapsed="false">
      <c r="A527" s="142"/>
      <c r="B527" s="142"/>
      <c r="C527" s="142"/>
      <c r="D527" s="142"/>
      <c r="E527" s="142"/>
      <c r="F527" s="142"/>
      <c r="G527" s="142"/>
      <c r="H527" s="142"/>
      <c r="I527" s="142"/>
      <c r="J527" s="142"/>
      <c r="K527" s="142"/>
      <c r="L527" s="142"/>
      <c r="M527" s="142"/>
      <c r="N527" s="142"/>
      <c r="O527" s="142"/>
      <c r="P527" s="142"/>
      <c r="Q527" s="142"/>
      <c r="R527" s="142"/>
      <c r="S527" s="142"/>
      <c r="T527" s="142"/>
      <c r="U527" s="142"/>
    </row>
    <row r="528" customFormat="false" ht="12.75" hidden="false" customHeight="false" outlineLevel="1" collapsed="false">
      <c r="A528" s="142"/>
      <c r="B528" s="142"/>
      <c r="C528" s="142"/>
      <c r="D528" s="142"/>
      <c r="E528" s="142"/>
      <c r="F528" s="142"/>
      <c r="G528" s="142"/>
      <c r="H528" s="142"/>
      <c r="I528" s="142"/>
      <c r="J528" s="142"/>
      <c r="K528" s="142"/>
      <c r="L528" s="142"/>
      <c r="M528" s="142"/>
      <c r="N528" s="142"/>
      <c r="O528" s="142"/>
      <c r="P528" s="142"/>
      <c r="Q528" s="142"/>
      <c r="R528" s="142"/>
      <c r="S528" s="142"/>
      <c r="T528" s="142"/>
      <c r="U528" s="142"/>
    </row>
    <row r="529" customFormat="false" ht="18.75" hidden="false" customHeight="false" outlineLevel="1" collapsed="false">
      <c r="A529" s="438"/>
      <c r="B529" s="142"/>
      <c r="C529" s="142"/>
      <c r="D529" s="142"/>
      <c r="E529" s="142"/>
      <c r="F529" s="142"/>
      <c r="G529" s="142"/>
      <c r="H529" s="142"/>
      <c r="I529" s="142"/>
      <c r="J529" s="142"/>
      <c r="K529" s="142"/>
      <c r="L529" s="142"/>
      <c r="M529" s="142"/>
      <c r="N529" s="142"/>
      <c r="O529" s="142"/>
      <c r="P529" s="142"/>
      <c r="Q529" s="142"/>
      <c r="R529" s="142"/>
      <c r="S529" s="142"/>
      <c r="T529" s="142"/>
      <c r="U529" s="142"/>
    </row>
    <row r="530" customFormat="false" ht="12.75" hidden="false" customHeight="false" outlineLevel="1" collapsed="false">
      <c r="A530" s="376"/>
      <c r="B530" s="142"/>
      <c r="C530" s="142"/>
      <c r="D530" s="142"/>
      <c r="E530" s="142"/>
      <c r="F530" s="142"/>
      <c r="G530" s="142"/>
      <c r="H530" s="142"/>
      <c r="I530" s="142"/>
      <c r="J530" s="142"/>
      <c r="K530" s="142"/>
      <c r="L530" s="142"/>
      <c r="M530" s="142"/>
      <c r="N530" s="142"/>
      <c r="O530" s="142"/>
      <c r="P530" s="142"/>
      <c r="Q530" s="142"/>
      <c r="R530" s="142"/>
      <c r="S530" s="142"/>
      <c r="T530" s="142"/>
      <c r="U530" s="142"/>
    </row>
    <row r="531" customFormat="false" ht="12.75" hidden="false" customHeight="false" outlineLevel="1" collapsed="false">
      <c r="A531" s="467"/>
      <c r="B531" s="468"/>
      <c r="C531" s="468"/>
      <c r="D531" s="468"/>
      <c r="E531" s="468"/>
      <c r="F531" s="468"/>
      <c r="G531" s="468"/>
      <c r="H531" s="468"/>
      <c r="I531" s="468"/>
      <c r="J531" s="468"/>
      <c r="K531" s="468"/>
      <c r="L531" s="468"/>
      <c r="M531" s="142"/>
      <c r="N531" s="142"/>
      <c r="O531" s="142"/>
      <c r="P531" s="142"/>
      <c r="Q531" s="142"/>
      <c r="R531" s="142"/>
      <c r="S531" s="142"/>
      <c r="T531" s="142"/>
      <c r="U531" s="142"/>
    </row>
    <row r="532" customFormat="false" ht="12.75" hidden="false" customHeight="false" outlineLevel="1" collapsed="false">
      <c r="A532" s="142"/>
      <c r="B532" s="142"/>
      <c r="C532" s="142"/>
      <c r="D532" s="142"/>
      <c r="E532" s="142"/>
      <c r="F532" s="142"/>
      <c r="G532" s="142"/>
      <c r="H532" s="142"/>
      <c r="I532" s="142"/>
      <c r="J532" s="142"/>
      <c r="K532" s="142"/>
      <c r="L532" s="142"/>
      <c r="M532" s="142"/>
      <c r="N532" s="142"/>
      <c r="O532" s="142"/>
      <c r="P532" s="142"/>
      <c r="Q532" s="142"/>
      <c r="R532" s="142"/>
      <c r="S532" s="142"/>
      <c r="T532" s="142"/>
      <c r="U532" s="142"/>
    </row>
    <row r="533" customFormat="false" ht="12.75" hidden="false" customHeight="false" outlineLevel="1" collapsed="false">
      <c r="A533" s="227"/>
      <c r="B533" s="226"/>
      <c r="C533" s="226"/>
      <c r="D533" s="226"/>
      <c r="E533" s="226"/>
      <c r="F533" s="226"/>
      <c r="G533" s="226"/>
      <c r="H533" s="226"/>
      <c r="I533" s="226"/>
      <c r="J533" s="226"/>
      <c r="K533" s="226"/>
      <c r="L533" s="226"/>
      <c r="M533" s="142"/>
      <c r="N533" s="142"/>
      <c r="O533" s="142"/>
      <c r="P533" s="142"/>
      <c r="Q533" s="142"/>
      <c r="R533" s="142"/>
      <c r="S533" s="142"/>
      <c r="T533" s="142"/>
      <c r="U533" s="142"/>
    </row>
    <row r="534" customFormat="false" ht="12.75" hidden="false" customHeight="false" outlineLevel="2" collapsed="false">
      <c r="A534" s="376"/>
      <c r="B534" s="142"/>
      <c r="C534" s="142"/>
      <c r="D534" s="142"/>
      <c r="E534" s="142"/>
      <c r="F534" s="142"/>
      <c r="G534" s="142"/>
      <c r="H534" s="142"/>
      <c r="I534" s="142"/>
      <c r="J534" s="142"/>
      <c r="K534" s="142"/>
      <c r="L534" s="142"/>
      <c r="M534" s="142"/>
      <c r="N534" s="142"/>
      <c r="O534" s="142"/>
      <c r="P534" s="142"/>
      <c r="Q534" s="142"/>
      <c r="R534" s="142"/>
      <c r="S534" s="142"/>
      <c r="T534" s="142"/>
      <c r="U534" s="142"/>
    </row>
    <row r="535" customFormat="false" ht="12.75" hidden="false" customHeight="false" outlineLevel="2" collapsed="false">
      <c r="A535" s="188"/>
      <c r="B535" s="439"/>
      <c r="C535" s="439"/>
      <c r="D535" s="439"/>
      <c r="E535" s="439"/>
      <c r="F535" s="439"/>
      <c r="G535" s="439"/>
      <c r="H535" s="439"/>
      <c r="I535" s="439"/>
      <c r="J535" s="439"/>
      <c r="K535" s="439"/>
      <c r="L535" s="439"/>
      <c r="M535" s="142"/>
      <c r="N535" s="142"/>
      <c r="O535" s="142"/>
      <c r="P535" s="142"/>
      <c r="Q535" s="142"/>
      <c r="R535" s="142"/>
      <c r="S535" s="142"/>
      <c r="T535" s="142"/>
      <c r="U535" s="142"/>
    </row>
    <row r="536" customFormat="false" ht="12.75" hidden="false" customHeight="false" outlineLevel="2" collapsed="false">
      <c r="A536" s="188"/>
      <c r="B536" s="439"/>
      <c r="C536" s="439"/>
      <c r="D536" s="439"/>
      <c r="E536" s="439"/>
      <c r="F536" s="439"/>
      <c r="G536" s="439"/>
      <c r="H536" s="439"/>
      <c r="I536" s="439"/>
      <c r="J536" s="439"/>
      <c r="K536" s="439"/>
      <c r="L536" s="439"/>
      <c r="M536" s="142"/>
      <c r="N536" s="142"/>
      <c r="O536" s="142"/>
      <c r="P536" s="142"/>
      <c r="Q536" s="142"/>
      <c r="R536" s="142"/>
      <c r="S536" s="142"/>
      <c r="T536" s="142"/>
      <c r="U536" s="142"/>
    </row>
    <row r="537" customFormat="false" ht="12.75" hidden="false" customHeight="false" outlineLevel="2" collapsed="false">
      <c r="A537" s="469"/>
      <c r="B537" s="439"/>
      <c r="C537" s="439"/>
      <c r="D537" s="439"/>
      <c r="E537" s="439"/>
      <c r="F537" s="439"/>
      <c r="G537" s="439"/>
      <c r="H537" s="439"/>
      <c r="I537" s="439"/>
      <c r="J537" s="439"/>
      <c r="K537" s="439"/>
      <c r="L537" s="439"/>
      <c r="M537" s="142"/>
      <c r="N537" s="142"/>
      <c r="O537" s="142"/>
      <c r="P537" s="142"/>
      <c r="Q537" s="142"/>
      <c r="R537" s="142"/>
      <c r="S537" s="142"/>
      <c r="T537" s="142"/>
      <c r="U537" s="142"/>
    </row>
    <row r="538" customFormat="false" ht="12.75" hidden="false" customHeight="false" outlineLevel="2" collapsed="false">
      <c r="A538" s="188"/>
      <c r="B538" s="439"/>
      <c r="C538" s="439"/>
      <c r="D538" s="439"/>
      <c r="E538" s="439"/>
      <c r="F538" s="439"/>
      <c r="G538" s="439"/>
      <c r="H538" s="439"/>
      <c r="I538" s="439"/>
      <c r="J538" s="439"/>
      <c r="K538" s="439"/>
      <c r="L538" s="439"/>
      <c r="M538" s="142"/>
      <c r="N538" s="142"/>
      <c r="O538" s="142"/>
      <c r="P538" s="142"/>
      <c r="Q538" s="142"/>
      <c r="R538" s="142"/>
      <c r="S538" s="142"/>
      <c r="T538" s="142"/>
      <c r="U538" s="142"/>
    </row>
    <row r="539" customFormat="false" ht="12.75" hidden="false" customHeight="false" outlineLevel="2" collapsed="false">
      <c r="A539" s="142"/>
      <c r="B539" s="439"/>
      <c r="C539" s="439"/>
      <c r="D539" s="439"/>
      <c r="E539" s="439"/>
      <c r="F539" s="439"/>
      <c r="G539" s="439"/>
      <c r="H539" s="439"/>
      <c r="I539" s="439"/>
      <c r="J539" s="439"/>
      <c r="K539" s="439"/>
      <c r="L539" s="439"/>
      <c r="M539" s="142"/>
      <c r="N539" s="142"/>
      <c r="O539" s="142"/>
      <c r="P539" s="142"/>
      <c r="Q539" s="142"/>
      <c r="R539" s="142"/>
      <c r="S539" s="142"/>
      <c r="T539" s="142"/>
      <c r="U539" s="142"/>
    </row>
    <row r="540" customFormat="false" ht="12.75" hidden="false" customHeight="false" outlineLevel="2" collapsed="false">
      <c r="A540" s="376"/>
      <c r="B540" s="439"/>
      <c r="C540" s="439"/>
      <c r="D540" s="439"/>
      <c r="E540" s="439"/>
      <c r="F540" s="439"/>
      <c r="G540" s="439"/>
      <c r="H540" s="439"/>
      <c r="I540" s="439"/>
      <c r="J540" s="439"/>
      <c r="K540" s="439"/>
      <c r="L540" s="439"/>
      <c r="M540" s="142"/>
      <c r="N540" s="142"/>
      <c r="O540" s="142"/>
      <c r="P540" s="142"/>
      <c r="Q540" s="142"/>
      <c r="R540" s="142"/>
      <c r="S540" s="142"/>
      <c r="T540" s="142"/>
      <c r="U540" s="142"/>
    </row>
    <row r="541" customFormat="false" ht="12.75" hidden="false" customHeight="false" outlineLevel="2" collapsed="false">
      <c r="A541" s="188"/>
      <c r="B541" s="439"/>
      <c r="C541" s="439"/>
      <c r="D541" s="439"/>
      <c r="E541" s="439"/>
      <c r="F541" s="439"/>
      <c r="G541" s="439"/>
      <c r="H541" s="439"/>
      <c r="I541" s="439"/>
      <c r="J541" s="439"/>
      <c r="K541" s="439"/>
      <c r="L541" s="439"/>
      <c r="M541" s="142"/>
      <c r="N541" s="142"/>
      <c r="O541" s="142"/>
      <c r="P541" s="142"/>
      <c r="Q541" s="142"/>
      <c r="R541" s="142"/>
      <c r="S541" s="142"/>
      <c r="T541" s="142"/>
      <c r="U541" s="142"/>
    </row>
    <row r="542" customFormat="false" ht="12.75" hidden="false" customHeight="false" outlineLevel="2" collapsed="false">
      <c r="A542" s="188"/>
      <c r="B542" s="439"/>
      <c r="C542" s="439"/>
      <c r="D542" s="439"/>
      <c r="E542" s="439"/>
      <c r="F542" s="439"/>
      <c r="G542" s="439"/>
      <c r="H542" s="439"/>
      <c r="I542" s="439"/>
      <c r="J542" s="439"/>
      <c r="K542" s="439"/>
      <c r="L542" s="439"/>
      <c r="M542" s="142"/>
      <c r="N542" s="142"/>
      <c r="O542" s="142"/>
      <c r="P542" s="142"/>
      <c r="Q542" s="142"/>
      <c r="R542" s="142"/>
      <c r="S542" s="142"/>
      <c r="T542" s="142"/>
      <c r="U542" s="142"/>
    </row>
    <row r="543" customFormat="false" ht="12.75" hidden="false" customHeight="false" outlineLevel="2" collapsed="false">
      <c r="A543" s="188"/>
      <c r="B543" s="439"/>
      <c r="C543" s="439"/>
      <c r="D543" s="439"/>
      <c r="E543" s="439"/>
      <c r="F543" s="439"/>
      <c r="G543" s="439"/>
      <c r="H543" s="439"/>
      <c r="I543" s="439"/>
      <c r="J543" s="439"/>
      <c r="K543" s="439"/>
      <c r="L543" s="439"/>
      <c r="M543" s="142"/>
      <c r="N543" s="142"/>
      <c r="O543" s="142"/>
      <c r="P543" s="142"/>
      <c r="Q543" s="142"/>
      <c r="R543" s="142"/>
      <c r="S543" s="142"/>
      <c r="T543" s="142"/>
      <c r="U543" s="142"/>
    </row>
    <row r="544" customFormat="false" ht="12.75" hidden="false" customHeight="false" outlineLevel="2" collapsed="false">
      <c r="A544" s="188"/>
      <c r="B544" s="439"/>
      <c r="C544" s="439"/>
      <c r="D544" s="439"/>
      <c r="E544" s="439"/>
      <c r="F544" s="439"/>
      <c r="G544" s="439"/>
      <c r="H544" s="439"/>
      <c r="I544" s="439"/>
      <c r="J544" s="439"/>
      <c r="K544" s="439"/>
      <c r="L544" s="439"/>
      <c r="M544" s="142"/>
      <c r="N544" s="142"/>
      <c r="O544" s="142"/>
      <c r="P544" s="142"/>
      <c r="Q544" s="142"/>
      <c r="R544" s="142"/>
      <c r="S544" s="142"/>
      <c r="T544" s="142"/>
      <c r="U544" s="142"/>
    </row>
    <row r="545" customFormat="false" ht="12.75" hidden="false" customHeight="false" outlineLevel="2" collapsed="false">
      <c r="A545" s="188"/>
      <c r="B545" s="439"/>
      <c r="C545" s="439"/>
      <c r="D545" s="439"/>
      <c r="E545" s="439"/>
      <c r="F545" s="439"/>
      <c r="G545" s="439"/>
      <c r="H545" s="439"/>
      <c r="I545" s="439"/>
      <c r="J545" s="439"/>
      <c r="K545" s="439"/>
      <c r="L545" s="439"/>
      <c r="M545" s="142"/>
      <c r="N545" s="142"/>
      <c r="O545" s="142"/>
      <c r="P545" s="142"/>
      <c r="Q545" s="142"/>
      <c r="R545" s="142"/>
      <c r="S545" s="142"/>
      <c r="T545" s="142"/>
      <c r="U545" s="142"/>
    </row>
    <row r="546" customFormat="false" ht="12.75" hidden="false" customHeight="false" outlineLevel="2" collapsed="false">
      <c r="A546" s="188"/>
      <c r="B546" s="439"/>
      <c r="C546" s="439"/>
      <c r="D546" s="439"/>
      <c r="E546" s="439"/>
      <c r="F546" s="439"/>
      <c r="G546" s="439"/>
      <c r="H546" s="439"/>
      <c r="I546" s="439"/>
      <c r="J546" s="439"/>
      <c r="K546" s="439"/>
      <c r="L546" s="439"/>
      <c r="M546" s="142"/>
      <c r="N546" s="142"/>
      <c r="O546" s="142"/>
      <c r="P546" s="142"/>
      <c r="Q546" s="142"/>
      <c r="R546" s="142"/>
      <c r="S546" s="142"/>
      <c r="T546" s="142"/>
      <c r="U546" s="142"/>
    </row>
    <row r="547" customFormat="false" ht="12.75" hidden="false" customHeight="false" outlineLevel="2" collapsed="false">
      <c r="A547" s="188"/>
      <c r="B547" s="439"/>
      <c r="C547" s="439"/>
      <c r="D547" s="439"/>
      <c r="E547" s="439"/>
      <c r="F547" s="439"/>
      <c r="G547" s="439"/>
      <c r="H547" s="439"/>
      <c r="I547" s="439"/>
      <c r="J547" s="439"/>
      <c r="K547" s="439"/>
      <c r="L547" s="439"/>
      <c r="M547" s="142"/>
      <c r="N547" s="142"/>
      <c r="O547" s="142"/>
      <c r="P547" s="142"/>
      <c r="Q547" s="142"/>
      <c r="R547" s="142"/>
      <c r="S547" s="142"/>
      <c r="T547" s="142"/>
      <c r="U547" s="142"/>
    </row>
    <row r="548" customFormat="false" ht="12.75" hidden="false" customHeight="false" outlineLevel="2" collapsed="false">
      <c r="A548" s="188"/>
      <c r="B548" s="439"/>
      <c r="C548" s="439"/>
      <c r="D548" s="439"/>
      <c r="E548" s="439"/>
      <c r="F548" s="439"/>
      <c r="G548" s="439"/>
      <c r="H548" s="439"/>
      <c r="I548" s="439"/>
      <c r="J548" s="439"/>
      <c r="K548" s="439"/>
      <c r="L548" s="439"/>
      <c r="M548" s="142"/>
      <c r="N548" s="142"/>
      <c r="O548" s="142"/>
      <c r="P548" s="142"/>
      <c r="Q548" s="142"/>
      <c r="R548" s="142"/>
      <c r="S548" s="142"/>
      <c r="T548" s="142"/>
      <c r="U548" s="142"/>
    </row>
    <row r="549" customFormat="false" ht="12.75" hidden="false" customHeight="false" outlineLevel="2" collapsed="false">
      <c r="A549" s="188"/>
      <c r="B549" s="439"/>
      <c r="C549" s="439"/>
      <c r="D549" s="439"/>
      <c r="E549" s="439"/>
      <c r="F549" s="439"/>
      <c r="G549" s="439"/>
      <c r="H549" s="439"/>
      <c r="I549" s="439"/>
      <c r="J549" s="439"/>
      <c r="K549" s="439"/>
      <c r="L549" s="439"/>
      <c r="M549" s="142"/>
      <c r="N549" s="142"/>
      <c r="O549" s="142"/>
      <c r="P549" s="142"/>
      <c r="Q549" s="142"/>
      <c r="R549" s="142"/>
      <c r="S549" s="142"/>
      <c r="T549" s="142"/>
      <c r="U549" s="142"/>
    </row>
    <row r="550" customFormat="false" ht="12.75" hidden="false" customHeight="false" outlineLevel="2" collapsed="false">
      <c r="A550" s="188"/>
      <c r="B550" s="439"/>
      <c r="C550" s="439"/>
      <c r="D550" s="439"/>
      <c r="E550" s="439"/>
      <c r="F550" s="439"/>
      <c r="G550" s="439"/>
      <c r="H550" s="439"/>
      <c r="I550" s="439"/>
      <c r="J550" s="439"/>
      <c r="K550" s="439"/>
      <c r="L550" s="439"/>
      <c r="M550" s="142"/>
      <c r="N550" s="142"/>
      <c r="O550" s="142"/>
      <c r="P550" s="142"/>
      <c r="Q550" s="142"/>
      <c r="R550" s="142"/>
      <c r="S550" s="142"/>
      <c r="T550" s="142"/>
      <c r="U550" s="142"/>
    </row>
    <row r="551" customFormat="false" ht="12.75" hidden="false" customHeight="false" outlineLevel="2" collapsed="false">
      <c r="A551" s="142"/>
      <c r="B551" s="439"/>
      <c r="C551" s="439"/>
      <c r="D551" s="439"/>
      <c r="E551" s="439"/>
      <c r="F551" s="439"/>
      <c r="G551" s="439"/>
      <c r="H551" s="439"/>
      <c r="I551" s="439"/>
      <c r="J551" s="439"/>
      <c r="K551" s="439"/>
      <c r="L551" s="439"/>
      <c r="M551" s="142"/>
      <c r="N551" s="142"/>
      <c r="O551" s="142"/>
      <c r="P551" s="142"/>
      <c r="Q551" s="142"/>
      <c r="R551" s="142"/>
      <c r="S551" s="142"/>
      <c r="T551" s="142"/>
      <c r="U551" s="142"/>
    </row>
    <row r="552" customFormat="false" ht="12.75" hidden="false" customHeight="false" outlineLevel="2" collapsed="false">
      <c r="A552" s="142"/>
      <c r="B552" s="439"/>
      <c r="C552" s="439"/>
      <c r="D552" s="439"/>
      <c r="E552" s="439"/>
      <c r="F552" s="439"/>
      <c r="G552" s="439"/>
      <c r="H552" s="439"/>
      <c r="I552" s="439"/>
      <c r="J552" s="439"/>
      <c r="K552" s="439"/>
      <c r="L552" s="439"/>
      <c r="M552" s="142"/>
      <c r="N552" s="142"/>
      <c r="O552" s="142"/>
      <c r="P552" s="142"/>
      <c r="Q552" s="142"/>
      <c r="R552" s="142"/>
      <c r="S552" s="142"/>
      <c r="T552" s="142"/>
      <c r="U552" s="142"/>
    </row>
    <row r="553" customFormat="false" ht="12.75" hidden="false" customHeight="false" outlineLevel="2" collapsed="false">
      <c r="A553" s="142"/>
      <c r="B553" s="439"/>
      <c r="C553" s="439"/>
      <c r="D553" s="439"/>
      <c r="E553" s="439"/>
      <c r="F553" s="439"/>
      <c r="G553" s="439"/>
      <c r="H553" s="439"/>
      <c r="I553" s="439"/>
      <c r="J553" s="439"/>
      <c r="K553" s="439"/>
      <c r="L553" s="439"/>
      <c r="M553" s="142"/>
      <c r="N553" s="142"/>
      <c r="O553" s="142"/>
      <c r="P553" s="142"/>
      <c r="Q553" s="142"/>
      <c r="R553" s="142"/>
      <c r="S553" s="142"/>
      <c r="T553" s="142"/>
      <c r="U553" s="142"/>
    </row>
    <row r="554" customFormat="false" ht="12.75" hidden="false" customHeight="false" outlineLevel="2" collapsed="false">
      <c r="A554" s="188"/>
      <c r="B554" s="439"/>
      <c r="C554" s="439"/>
      <c r="D554" s="439"/>
      <c r="E554" s="439"/>
      <c r="F554" s="439"/>
      <c r="G554" s="439"/>
      <c r="H554" s="439"/>
      <c r="I554" s="439"/>
      <c r="J554" s="439"/>
      <c r="K554" s="439"/>
      <c r="L554" s="439"/>
      <c r="M554" s="142"/>
      <c r="N554" s="142"/>
      <c r="O554" s="142"/>
      <c r="P554" s="142"/>
      <c r="Q554" s="142"/>
      <c r="R554" s="142"/>
      <c r="S554" s="142"/>
      <c r="T554" s="142"/>
      <c r="U554" s="142"/>
    </row>
    <row r="555" customFormat="false" ht="12.75" hidden="false" customHeight="false" outlineLevel="2" collapsed="false">
      <c r="A555" s="142"/>
      <c r="B555" s="439"/>
      <c r="C555" s="439"/>
      <c r="D555" s="439"/>
      <c r="E555" s="439"/>
      <c r="F555" s="439"/>
      <c r="G555" s="439"/>
      <c r="H555" s="439"/>
      <c r="I555" s="439"/>
      <c r="J555" s="439"/>
      <c r="K555" s="439"/>
      <c r="L555" s="439"/>
      <c r="M555" s="142"/>
      <c r="N555" s="142"/>
      <c r="O555" s="142"/>
      <c r="P555" s="142"/>
      <c r="Q555" s="142"/>
      <c r="R555" s="142"/>
      <c r="S555" s="142"/>
      <c r="T555" s="142"/>
      <c r="U555" s="142"/>
    </row>
    <row r="556" customFormat="false" ht="12.75" hidden="false" customHeight="false" outlineLevel="2" collapsed="false">
      <c r="A556" s="142"/>
      <c r="B556" s="439"/>
      <c r="C556" s="439"/>
      <c r="D556" s="439"/>
      <c r="E556" s="439"/>
      <c r="F556" s="439"/>
      <c r="G556" s="439"/>
      <c r="H556" s="439"/>
      <c r="I556" s="439"/>
      <c r="J556" s="439"/>
      <c r="K556" s="439"/>
      <c r="L556" s="439"/>
      <c r="M556" s="142"/>
      <c r="N556" s="142"/>
      <c r="O556" s="142"/>
      <c r="P556" s="142"/>
      <c r="Q556" s="142"/>
      <c r="R556" s="142"/>
      <c r="S556" s="142"/>
      <c r="T556" s="142"/>
      <c r="U556" s="142"/>
    </row>
    <row r="557" customFormat="false" ht="12.75" hidden="false" customHeight="false" outlineLevel="2" collapsed="false">
      <c r="A557" s="376"/>
      <c r="B557" s="439"/>
      <c r="C557" s="439"/>
      <c r="D557" s="439"/>
      <c r="E557" s="439"/>
      <c r="F557" s="439"/>
      <c r="G557" s="439"/>
      <c r="H557" s="439"/>
      <c r="I557" s="439"/>
      <c r="J557" s="439"/>
      <c r="K557" s="439"/>
      <c r="L557" s="439"/>
      <c r="M557" s="142"/>
      <c r="N557" s="142"/>
      <c r="O557" s="142"/>
      <c r="P557" s="142"/>
      <c r="Q557" s="142"/>
      <c r="R557" s="142"/>
      <c r="S557" s="142"/>
      <c r="T557" s="142"/>
      <c r="U557" s="142"/>
    </row>
    <row r="558" customFormat="false" ht="12.75" hidden="false" customHeight="false" outlineLevel="2" collapsed="false">
      <c r="A558" s="188"/>
      <c r="B558" s="439"/>
      <c r="C558" s="439"/>
      <c r="D558" s="439"/>
      <c r="E558" s="439"/>
      <c r="F558" s="439"/>
      <c r="G558" s="439"/>
      <c r="H558" s="439"/>
      <c r="I558" s="439"/>
      <c r="J558" s="439"/>
      <c r="K558" s="439"/>
      <c r="L558" s="439"/>
      <c r="M558" s="142"/>
      <c r="N558" s="142"/>
      <c r="O558" s="142"/>
      <c r="P558" s="142"/>
      <c r="Q558" s="142"/>
      <c r="R558" s="142"/>
      <c r="S558" s="142"/>
      <c r="T558" s="142"/>
      <c r="U558" s="142"/>
    </row>
    <row r="559" customFormat="false" ht="12.75" hidden="false" customHeight="false" outlineLevel="1" collapsed="false">
      <c r="A559" s="376"/>
      <c r="B559" s="439"/>
      <c r="C559" s="439"/>
      <c r="D559" s="439"/>
      <c r="E559" s="439"/>
      <c r="F559" s="439"/>
      <c r="G559" s="439"/>
      <c r="H559" s="439"/>
      <c r="I559" s="439"/>
      <c r="J559" s="439"/>
      <c r="K559" s="439"/>
      <c r="L559" s="439"/>
      <c r="M559" s="142"/>
      <c r="N559" s="142"/>
      <c r="O559" s="142"/>
      <c r="P559" s="142"/>
      <c r="Q559" s="142"/>
      <c r="R559" s="142"/>
      <c r="S559" s="142"/>
      <c r="T559" s="142"/>
      <c r="U559" s="142"/>
    </row>
    <row r="560" customFormat="false" ht="12.75" hidden="false" customHeight="false" outlineLevel="1" collapsed="false">
      <c r="A560" s="376"/>
      <c r="B560" s="439"/>
      <c r="C560" s="439"/>
      <c r="D560" s="439"/>
      <c r="E560" s="439"/>
      <c r="F560" s="439"/>
      <c r="G560" s="439"/>
      <c r="H560" s="439"/>
      <c r="I560" s="439"/>
      <c r="J560" s="439"/>
      <c r="K560" s="439"/>
      <c r="L560" s="439"/>
      <c r="M560" s="142"/>
      <c r="N560" s="142"/>
      <c r="O560" s="142"/>
      <c r="P560" s="142"/>
      <c r="Q560" s="142"/>
      <c r="R560" s="142"/>
      <c r="S560" s="142"/>
      <c r="T560" s="142"/>
      <c r="U560" s="142"/>
    </row>
    <row r="561" customFormat="false" ht="12.75" hidden="false" customHeight="false" outlineLevel="1" collapsed="false">
      <c r="A561" s="376"/>
      <c r="B561" s="439"/>
      <c r="C561" s="439"/>
      <c r="D561" s="439"/>
      <c r="E561" s="439"/>
      <c r="F561" s="439"/>
      <c r="G561" s="439"/>
      <c r="H561" s="439"/>
      <c r="I561" s="439"/>
      <c r="J561" s="439"/>
      <c r="K561" s="439"/>
      <c r="L561" s="439"/>
      <c r="M561" s="142"/>
      <c r="N561" s="142"/>
      <c r="O561" s="142"/>
      <c r="P561" s="142"/>
      <c r="Q561" s="142"/>
      <c r="R561" s="142"/>
      <c r="S561" s="142"/>
      <c r="T561" s="142"/>
      <c r="U561" s="142"/>
    </row>
    <row r="562" customFormat="false" ht="12.75" hidden="false" customHeight="false" outlineLevel="1" collapsed="false">
      <c r="A562" s="142"/>
      <c r="B562" s="439"/>
      <c r="C562" s="439"/>
      <c r="D562" s="439"/>
      <c r="E562" s="439"/>
      <c r="F562" s="439"/>
      <c r="G562" s="439"/>
      <c r="H562" s="439"/>
      <c r="I562" s="439"/>
      <c r="J562" s="439"/>
      <c r="K562" s="439"/>
      <c r="L562" s="439"/>
      <c r="M562" s="142"/>
      <c r="N562" s="142"/>
      <c r="O562" s="142"/>
      <c r="P562" s="142"/>
      <c r="Q562" s="142"/>
      <c r="R562" s="142"/>
      <c r="S562" s="142"/>
      <c r="T562" s="142"/>
      <c r="U562" s="142"/>
    </row>
    <row r="563" customFormat="false" ht="12.75" hidden="false" customHeight="false" outlineLevel="1" collapsed="false">
      <c r="A563" s="142"/>
      <c r="B563" s="439"/>
      <c r="C563" s="439"/>
      <c r="D563" s="439"/>
      <c r="E563" s="439"/>
      <c r="F563" s="439"/>
      <c r="G563" s="439"/>
      <c r="H563" s="439"/>
      <c r="I563" s="439"/>
      <c r="J563" s="439"/>
      <c r="K563" s="439"/>
      <c r="L563" s="439"/>
      <c r="M563" s="142"/>
      <c r="N563" s="142"/>
      <c r="O563" s="142"/>
      <c r="P563" s="142"/>
      <c r="Q563" s="142"/>
      <c r="R563" s="142"/>
      <c r="S563" s="142"/>
      <c r="T563" s="142"/>
      <c r="U563" s="142"/>
    </row>
    <row r="564" customFormat="false" ht="12.75" hidden="false" customHeight="false" outlineLevel="1" collapsed="false">
      <c r="A564" s="376"/>
      <c r="B564" s="439"/>
      <c r="C564" s="439"/>
      <c r="D564" s="439"/>
      <c r="E564" s="439"/>
      <c r="F564" s="439"/>
      <c r="G564" s="439"/>
      <c r="H564" s="439"/>
      <c r="I564" s="439"/>
      <c r="J564" s="439"/>
      <c r="K564" s="439"/>
      <c r="L564" s="439"/>
      <c r="M564" s="142"/>
      <c r="N564" s="142"/>
      <c r="O564" s="142"/>
      <c r="P564" s="142"/>
      <c r="Q564" s="142"/>
      <c r="R564" s="142"/>
      <c r="S564" s="142"/>
      <c r="T564" s="142"/>
      <c r="U564" s="142"/>
    </row>
    <row r="565" customFormat="false" ht="12.75" hidden="false" customHeight="false" outlineLevel="1" collapsed="false">
      <c r="A565" s="376"/>
      <c r="B565" s="439"/>
      <c r="C565" s="439"/>
      <c r="D565" s="439"/>
      <c r="E565" s="439"/>
      <c r="F565" s="439"/>
      <c r="G565" s="439"/>
      <c r="H565" s="439"/>
      <c r="I565" s="439"/>
      <c r="J565" s="439"/>
      <c r="K565" s="439"/>
      <c r="L565" s="439"/>
      <c r="M565" s="142"/>
      <c r="N565" s="142"/>
      <c r="O565" s="142"/>
      <c r="P565" s="142"/>
      <c r="Q565" s="142"/>
      <c r="R565" s="142"/>
      <c r="S565" s="142"/>
      <c r="T565" s="142"/>
      <c r="U565" s="142"/>
    </row>
    <row r="566" customFormat="false" ht="12.75" hidden="false" customHeight="false" outlineLevel="1" collapsed="false">
      <c r="A566" s="376"/>
      <c r="B566" s="439"/>
      <c r="C566" s="439"/>
      <c r="D566" s="439"/>
      <c r="E566" s="439"/>
      <c r="F566" s="439"/>
      <c r="G566" s="439"/>
      <c r="H566" s="439"/>
      <c r="I566" s="439"/>
      <c r="J566" s="439"/>
      <c r="K566" s="439"/>
      <c r="L566" s="439"/>
      <c r="M566" s="142"/>
      <c r="N566" s="142"/>
      <c r="O566" s="142"/>
      <c r="P566" s="142"/>
      <c r="Q566" s="142"/>
      <c r="R566" s="142"/>
      <c r="S566" s="142"/>
      <c r="T566" s="142"/>
      <c r="U566" s="142"/>
    </row>
    <row r="567" customFormat="false" ht="12.75" hidden="false" customHeight="false" outlineLevel="1" collapsed="false">
      <c r="A567" s="376"/>
      <c r="B567" s="439"/>
      <c r="C567" s="439"/>
      <c r="D567" s="439"/>
      <c r="E567" s="439"/>
      <c r="F567" s="439"/>
      <c r="G567" s="439"/>
      <c r="H567" s="439"/>
      <c r="I567" s="439"/>
      <c r="J567" s="439"/>
      <c r="K567" s="439"/>
      <c r="L567" s="439"/>
      <c r="M567" s="142"/>
      <c r="N567" s="142"/>
      <c r="O567" s="142"/>
      <c r="P567" s="142"/>
      <c r="Q567" s="142"/>
      <c r="R567" s="142"/>
      <c r="S567" s="142"/>
      <c r="T567" s="142"/>
      <c r="U567" s="142"/>
    </row>
    <row r="568" customFormat="false" ht="12.75" hidden="false" customHeight="false" outlineLevel="0" collapsed="false">
      <c r="A568" s="142"/>
      <c r="B568" s="142"/>
      <c r="C568" s="142"/>
      <c r="D568" s="439"/>
      <c r="E568" s="439"/>
      <c r="F568" s="439"/>
      <c r="G568" s="439"/>
      <c r="H568" s="439"/>
      <c r="I568" s="439"/>
      <c r="J568" s="439"/>
      <c r="K568" s="439"/>
      <c r="L568" s="439"/>
      <c r="M568" s="142"/>
      <c r="N568" s="142"/>
      <c r="O568" s="142"/>
      <c r="P568" s="142"/>
      <c r="Q568" s="142"/>
      <c r="R568" s="142"/>
      <c r="S568" s="142"/>
      <c r="T568" s="142"/>
      <c r="U568" s="142"/>
    </row>
    <row r="569" customFormat="false" ht="12.75" hidden="false" customHeight="false" outlineLevel="0" collapsed="false">
      <c r="A569" s="142"/>
      <c r="B569" s="142"/>
      <c r="C569" s="142"/>
      <c r="D569" s="439"/>
      <c r="E569" s="439"/>
      <c r="F569" s="439"/>
      <c r="G569" s="439"/>
      <c r="H569" s="439"/>
      <c r="I569" s="439"/>
      <c r="J569" s="439"/>
      <c r="K569" s="439"/>
      <c r="L569" s="439"/>
      <c r="M569" s="142"/>
      <c r="N569" s="142"/>
      <c r="O569" s="142"/>
      <c r="P569" s="142"/>
      <c r="Q569" s="142"/>
      <c r="R569" s="142"/>
      <c r="S569" s="142"/>
      <c r="T569" s="142"/>
      <c r="U569" s="142"/>
    </row>
    <row r="570" customFormat="false" ht="12.75" hidden="false" customHeight="false" outlineLevel="0" collapsed="false">
      <c r="A570" s="142"/>
      <c r="B570" s="142"/>
      <c r="C570" s="142"/>
      <c r="D570" s="439"/>
      <c r="E570" s="439"/>
      <c r="F570" s="439"/>
      <c r="G570" s="439"/>
      <c r="H570" s="439"/>
      <c r="I570" s="439"/>
      <c r="J570" s="439"/>
      <c r="K570" s="439"/>
      <c r="L570" s="439"/>
      <c r="M570" s="142"/>
      <c r="N570" s="142"/>
      <c r="O570" s="142"/>
      <c r="P570" s="142"/>
      <c r="Q570" s="142"/>
      <c r="R570" s="142"/>
      <c r="S570" s="142"/>
      <c r="T570" s="142"/>
      <c r="U570" s="142"/>
    </row>
    <row r="571" customFormat="false" ht="12.75" hidden="false" customHeight="false" outlineLevel="0" collapsed="false">
      <c r="A571" s="142"/>
      <c r="B571" s="142"/>
      <c r="C571" s="142"/>
      <c r="D571" s="439"/>
      <c r="E571" s="439"/>
      <c r="F571" s="439"/>
      <c r="G571" s="439"/>
      <c r="H571" s="439"/>
      <c r="I571" s="439"/>
      <c r="J571" s="439"/>
      <c r="K571" s="439"/>
      <c r="L571" s="439"/>
      <c r="M571" s="142"/>
      <c r="N571" s="142"/>
      <c r="O571" s="142"/>
      <c r="P571" s="142"/>
      <c r="Q571" s="142"/>
      <c r="R571" s="142"/>
      <c r="S571" s="142"/>
      <c r="T571" s="142"/>
      <c r="U571" s="142"/>
    </row>
    <row r="572" customFormat="false" ht="12.75" hidden="false" customHeight="false" outlineLevel="0" collapsed="false">
      <c r="A572" s="142"/>
      <c r="B572" s="142"/>
      <c r="C572" s="142"/>
      <c r="D572" s="439"/>
      <c r="E572" s="439"/>
      <c r="F572" s="439"/>
      <c r="G572" s="439"/>
      <c r="H572" s="439"/>
      <c r="I572" s="439"/>
      <c r="J572" s="439"/>
      <c r="K572" s="439"/>
      <c r="L572" s="439"/>
      <c r="M572" s="142"/>
      <c r="N572" s="142"/>
      <c r="O572" s="142"/>
      <c r="P572" s="142"/>
      <c r="Q572" s="142"/>
      <c r="R572" s="142"/>
      <c r="S572" s="142"/>
      <c r="T572" s="142"/>
      <c r="U572" s="142"/>
    </row>
    <row r="573" customFormat="false" ht="12.75" hidden="false" customHeight="false" outlineLevel="0" collapsed="false">
      <c r="A573" s="142"/>
      <c r="B573" s="142"/>
      <c r="C573" s="142"/>
      <c r="D573" s="142"/>
      <c r="E573" s="142"/>
      <c r="F573" s="142"/>
      <c r="G573" s="142"/>
      <c r="H573" s="142"/>
      <c r="I573" s="142"/>
      <c r="J573" s="142"/>
      <c r="K573" s="142"/>
      <c r="L573" s="142"/>
      <c r="M573" s="142"/>
      <c r="N573" s="142"/>
      <c r="O573" s="142"/>
      <c r="P573" s="142"/>
      <c r="Q573" s="142"/>
      <c r="R573" s="142"/>
      <c r="S573" s="142"/>
      <c r="T573" s="142"/>
      <c r="U573" s="142"/>
    </row>
    <row r="574" customFormat="false" ht="12.75" hidden="false" customHeight="false" outlineLevel="0" collapsed="false">
      <c r="A574" s="142"/>
      <c r="B574" s="142"/>
      <c r="C574" s="142"/>
      <c r="D574" s="142"/>
      <c r="E574" s="142"/>
      <c r="F574" s="142"/>
      <c r="G574" s="142"/>
      <c r="H574" s="142"/>
      <c r="I574" s="142"/>
      <c r="J574" s="142"/>
      <c r="K574" s="142"/>
      <c r="L574" s="142"/>
      <c r="M574" s="142"/>
      <c r="N574" s="142"/>
      <c r="O574" s="142"/>
      <c r="P574" s="142"/>
      <c r="Q574" s="142"/>
      <c r="R574" s="142"/>
      <c r="S574" s="142"/>
      <c r="T574" s="142"/>
      <c r="U574" s="142"/>
    </row>
    <row r="575" customFormat="false" ht="12.75" hidden="false" customHeight="false" outlineLevel="0" collapsed="false">
      <c r="A575" s="142"/>
      <c r="B575" s="142"/>
      <c r="C575" s="142"/>
      <c r="D575" s="142"/>
      <c r="E575" s="142"/>
      <c r="F575" s="142"/>
      <c r="G575" s="142"/>
      <c r="H575" s="142"/>
      <c r="I575" s="142"/>
      <c r="J575" s="142"/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</row>
    <row r="576" customFormat="false" ht="12.75" hidden="false" customHeight="false" outlineLevel="0" collapsed="false">
      <c r="A576" s="142"/>
      <c r="B576" s="142"/>
      <c r="C576" s="142"/>
      <c r="D576" s="142"/>
      <c r="E576" s="142"/>
      <c r="F576" s="142"/>
      <c r="G576" s="142"/>
      <c r="H576" s="142"/>
      <c r="I576" s="142"/>
      <c r="J576" s="142"/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</row>
    <row r="577" customFormat="false" ht="12.75" hidden="false" customHeight="false" outlineLevel="0" collapsed="false">
      <c r="A577" s="142"/>
      <c r="B577" s="142"/>
      <c r="C577" s="142"/>
      <c r="D577" s="142"/>
      <c r="E577" s="142"/>
      <c r="F577" s="142"/>
      <c r="G577" s="142"/>
      <c r="H577" s="142"/>
      <c r="I577" s="142"/>
      <c r="J577" s="142"/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</row>
    <row r="578" customFormat="false" ht="12.75" hidden="false" customHeight="false" outlineLevel="0" collapsed="false">
      <c r="A578" s="142"/>
      <c r="B578" s="142"/>
      <c r="C578" s="142"/>
      <c r="D578" s="142"/>
      <c r="E578" s="142"/>
      <c r="F578" s="142"/>
      <c r="G578" s="142"/>
      <c r="H578" s="142"/>
      <c r="I578" s="142"/>
      <c r="J578" s="142"/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</row>
    <row r="579" customFormat="false" ht="12.75" hidden="false" customHeight="false" outlineLevel="0" collapsed="false">
      <c r="A579" s="142"/>
      <c r="B579" s="142"/>
      <c r="C579" s="142"/>
      <c r="D579" s="142"/>
      <c r="E579" s="142"/>
      <c r="F579" s="142"/>
      <c r="G579" s="142"/>
      <c r="H579" s="142"/>
      <c r="I579" s="142"/>
      <c r="J579" s="142"/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</row>
    <row r="580" customFormat="false" ht="12.75" hidden="false" customHeight="false" outlineLevel="0" collapsed="false">
      <c r="A580" s="142"/>
      <c r="B580" s="142"/>
      <c r="C580" s="142"/>
      <c r="D580" s="142"/>
      <c r="E580" s="142"/>
      <c r="F580" s="142"/>
      <c r="G580" s="142"/>
      <c r="H580" s="142"/>
      <c r="I580" s="142"/>
      <c r="J580" s="142"/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</row>
    <row r="581" customFormat="false" ht="12.75" hidden="false" customHeight="false" outlineLevel="0" collapsed="false">
      <c r="A581" s="142"/>
      <c r="B581" s="142"/>
      <c r="C581" s="142"/>
      <c r="D581" s="142"/>
      <c r="E581" s="142"/>
      <c r="F581" s="142"/>
      <c r="G581" s="142"/>
      <c r="H581" s="142"/>
      <c r="I581" s="142"/>
      <c r="J581" s="142"/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</row>
    <row r="582" customFormat="false" ht="12.75" hidden="false" customHeight="false" outlineLevel="0" collapsed="false">
      <c r="A582" s="142"/>
      <c r="B582" s="142"/>
      <c r="C582" s="142"/>
      <c r="D582" s="142"/>
      <c r="E582" s="142"/>
      <c r="F582" s="142"/>
      <c r="G582" s="142"/>
      <c r="H582" s="142"/>
      <c r="I582" s="142"/>
      <c r="J582" s="142"/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</row>
    <row r="583" customFormat="false" ht="12.75" hidden="false" customHeight="false" outlineLevel="0" collapsed="false">
      <c r="A583" s="142"/>
      <c r="B583" s="142"/>
      <c r="C583" s="142"/>
      <c r="D583" s="142"/>
      <c r="E583" s="142"/>
      <c r="F583" s="142"/>
      <c r="G583" s="142"/>
      <c r="H583" s="142"/>
      <c r="I583" s="142"/>
      <c r="J583" s="142"/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</row>
    <row r="584" customFormat="false" ht="12.75" hidden="false" customHeight="false" outlineLevel="0" collapsed="false">
      <c r="A584" s="142"/>
      <c r="B584" s="142"/>
      <c r="C584" s="142"/>
      <c r="D584" s="142"/>
      <c r="E584" s="142"/>
      <c r="F584" s="142"/>
      <c r="G584" s="142"/>
      <c r="H584" s="142"/>
      <c r="I584" s="142"/>
      <c r="J584" s="142"/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</row>
    <row r="585" customFormat="false" ht="12.75" hidden="false" customHeight="false" outlineLevel="0" collapsed="false">
      <c r="A585" s="142"/>
      <c r="B585" s="142"/>
      <c r="C585" s="142"/>
      <c r="D585" s="142"/>
      <c r="E585" s="142"/>
      <c r="F585" s="142"/>
      <c r="G585" s="142"/>
      <c r="H585" s="142"/>
      <c r="I585" s="142"/>
      <c r="J585" s="142"/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</row>
    <row r="586" customFormat="false" ht="12.75" hidden="false" customHeight="false" outlineLevel="0" collapsed="false">
      <c r="A586" s="142"/>
      <c r="B586" s="142"/>
      <c r="C586" s="142"/>
      <c r="D586" s="142"/>
      <c r="E586" s="142"/>
      <c r="F586" s="142"/>
      <c r="G586" s="142"/>
      <c r="H586" s="142"/>
      <c r="I586" s="142"/>
      <c r="J586" s="142"/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</row>
    <row r="587" customFormat="false" ht="12.75" hidden="false" customHeight="false" outlineLevel="0" collapsed="false">
      <c r="A587" s="142"/>
      <c r="B587" s="142"/>
      <c r="C587" s="142"/>
      <c r="D587" s="142"/>
      <c r="E587" s="142"/>
      <c r="F587" s="142"/>
      <c r="G587" s="142"/>
      <c r="H587" s="142"/>
      <c r="I587" s="142"/>
      <c r="J587" s="142"/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</row>
    <row r="588" customFormat="false" ht="12.75" hidden="false" customHeight="false" outlineLevel="0" collapsed="false">
      <c r="A588" s="142"/>
      <c r="B588" s="142"/>
      <c r="C588" s="142"/>
      <c r="D588" s="142"/>
      <c r="E588" s="142"/>
      <c r="F588" s="142"/>
      <c r="G588" s="142"/>
      <c r="H588" s="142"/>
      <c r="I588" s="142"/>
      <c r="J588" s="142"/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</row>
    <row r="589" customFormat="false" ht="12.75" hidden="false" customHeight="false" outlineLevel="0" collapsed="false">
      <c r="A589" s="142"/>
      <c r="B589" s="142"/>
      <c r="C589" s="142"/>
      <c r="D589" s="142"/>
      <c r="E589" s="142"/>
      <c r="F589" s="142"/>
      <c r="G589" s="142"/>
      <c r="H589" s="142"/>
      <c r="I589" s="142"/>
      <c r="J589" s="142"/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</row>
    <row r="590" customFormat="false" ht="12.75" hidden="false" customHeight="false" outlineLevel="0" collapsed="false">
      <c r="A590" s="142"/>
      <c r="B590" s="142"/>
      <c r="C590" s="142"/>
      <c r="D590" s="142"/>
      <c r="E590" s="142"/>
      <c r="F590" s="142"/>
      <c r="G590" s="142"/>
      <c r="H590" s="142"/>
      <c r="I590" s="142"/>
      <c r="J590" s="142"/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</row>
    <row r="591" customFormat="false" ht="12.75" hidden="false" customHeight="false" outlineLevel="0" collapsed="false">
      <c r="A591" s="142"/>
      <c r="B591" s="142"/>
      <c r="C591" s="142"/>
      <c r="D591" s="142"/>
      <c r="E591" s="142"/>
      <c r="F591" s="142"/>
      <c r="G591" s="142"/>
      <c r="H591" s="142"/>
      <c r="I591" s="142"/>
      <c r="J591" s="142"/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</row>
    <row r="592" customFormat="false" ht="12.75" hidden="false" customHeight="false" outlineLevel="0" collapsed="false">
      <c r="A592" s="142"/>
      <c r="B592" s="142"/>
      <c r="C592" s="142"/>
      <c r="D592" s="142"/>
      <c r="E592" s="142"/>
      <c r="F592" s="142"/>
      <c r="G592" s="142"/>
      <c r="H592" s="142"/>
      <c r="I592" s="142"/>
      <c r="J592" s="142"/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</row>
    <row r="593" customFormat="false" ht="12.75" hidden="false" customHeight="false" outlineLevel="0" collapsed="false">
      <c r="A593" s="142"/>
      <c r="B593" s="142"/>
      <c r="C593" s="142"/>
      <c r="D593" s="142"/>
      <c r="E593" s="142"/>
      <c r="F593" s="142"/>
      <c r="G593" s="142"/>
      <c r="H593" s="142"/>
      <c r="I593" s="142"/>
      <c r="J593" s="142"/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</row>
    <row r="594" customFormat="false" ht="12.75" hidden="false" customHeight="false" outlineLevel="0" collapsed="false">
      <c r="A594" s="142"/>
      <c r="B594" s="142"/>
      <c r="C594" s="142"/>
      <c r="D594" s="142"/>
      <c r="E594" s="142"/>
      <c r="F594" s="142"/>
      <c r="G594" s="142"/>
      <c r="H594" s="142"/>
      <c r="I594" s="142"/>
      <c r="J594" s="142"/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</row>
    <row r="595" customFormat="false" ht="12.75" hidden="false" customHeight="false" outlineLevel="0" collapsed="false">
      <c r="A595" s="142"/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</row>
    <row r="596" customFormat="false" ht="12.75" hidden="false" customHeight="false" outlineLevel="0" collapsed="false">
      <c r="A596" s="142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</row>
    <row r="597" customFormat="false" ht="12.75" hidden="false" customHeight="false" outlineLevel="0" collapsed="false">
      <c r="A597" s="142"/>
      <c r="B597" s="142"/>
      <c r="C597" s="142"/>
      <c r="D597" s="142"/>
      <c r="E597" s="142"/>
      <c r="F597" s="142"/>
      <c r="G597" s="142"/>
      <c r="H597" s="142"/>
      <c r="I597" s="142"/>
      <c r="J597" s="142"/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</row>
    <row r="598" customFormat="false" ht="12.75" hidden="false" customHeight="false" outlineLevel="0" collapsed="false">
      <c r="A598" s="142"/>
      <c r="B598" s="142"/>
      <c r="C598" s="142"/>
      <c r="D598" s="142"/>
      <c r="E598" s="142"/>
      <c r="F598" s="142"/>
      <c r="G598" s="142"/>
      <c r="H598" s="142"/>
      <c r="I598" s="142"/>
      <c r="J598" s="142"/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</row>
    <row r="599" customFormat="false" ht="12.75" hidden="false" customHeight="false" outlineLevel="0" collapsed="false">
      <c r="A599" s="142"/>
      <c r="B599" s="142"/>
      <c r="C599" s="142"/>
      <c r="D599" s="142"/>
      <c r="E599" s="142"/>
      <c r="F599" s="142"/>
      <c r="G599" s="142"/>
      <c r="H599" s="142"/>
      <c r="I599" s="142"/>
      <c r="J599" s="142"/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</row>
    <row r="600" customFormat="false" ht="12.75" hidden="false" customHeight="false" outlineLevel="0" collapsed="false">
      <c r="A600" s="142"/>
      <c r="B600" s="142"/>
      <c r="C600" s="142"/>
      <c r="D600" s="142"/>
      <c r="E600" s="142"/>
      <c r="F600" s="142"/>
      <c r="G600" s="142"/>
      <c r="H600" s="142"/>
      <c r="I600" s="142"/>
      <c r="J600" s="142"/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</row>
    <row r="601" customFormat="false" ht="12.75" hidden="false" customHeight="false" outlineLevel="0" collapsed="false">
      <c r="A601" s="142"/>
      <c r="B601" s="142"/>
      <c r="C601" s="142"/>
      <c r="D601" s="142"/>
      <c r="E601" s="142"/>
      <c r="F601" s="142"/>
      <c r="G601" s="142"/>
      <c r="H601" s="142"/>
      <c r="I601" s="142"/>
      <c r="J601" s="142"/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</row>
    <row r="602" customFormat="false" ht="12.75" hidden="false" customHeight="false" outlineLevel="0" collapsed="false">
      <c r="A602" s="142"/>
      <c r="B602" s="142"/>
      <c r="C602" s="142"/>
      <c r="D602" s="142"/>
      <c r="E602" s="142"/>
      <c r="F602" s="142"/>
      <c r="G602" s="142"/>
      <c r="H602" s="142"/>
      <c r="I602" s="142"/>
      <c r="J602" s="142"/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</row>
    <row r="603" customFormat="false" ht="12.75" hidden="false" customHeight="false" outlineLevel="0" collapsed="false">
      <c r="A603" s="142"/>
      <c r="B603" s="142"/>
      <c r="C603" s="142"/>
      <c r="D603" s="142"/>
      <c r="E603" s="142"/>
      <c r="F603" s="142"/>
      <c r="G603" s="142"/>
      <c r="H603" s="142"/>
      <c r="I603" s="142"/>
      <c r="J603" s="142"/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</row>
    <row r="604" customFormat="false" ht="12.75" hidden="false" customHeight="false" outlineLevel="0" collapsed="false">
      <c r="A604" s="142"/>
      <c r="B604" s="142"/>
      <c r="C604" s="142"/>
      <c r="D604" s="142"/>
      <c r="E604" s="142"/>
      <c r="F604" s="142"/>
      <c r="G604" s="142"/>
      <c r="H604" s="142"/>
      <c r="I604" s="142"/>
      <c r="J604" s="142"/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</row>
    <row r="605" customFormat="false" ht="12.75" hidden="false" customHeight="false" outlineLevel="0" collapsed="false">
      <c r="A605" s="142"/>
      <c r="B605" s="142"/>
      <c r="C605" s="142"/>
      <c r="D605" s="142"/>
      <c r="E605" s="142"/>
      <c r="F605" s="142"/>
      <c r="G605" s="142"/>
      <c r="H605" s="142"/>
      <c r="I605" s="142"/>
      <c r="J605" s="142"/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</row>
    <row r="606" customFormat="false" ht="12.75" hidden="false" customHeight="false" outlineLevel="0" collapsed="false">
      <c r="A606" s="142"/>
      <c r="B606" s="142"/>
      <c r="C606" s="142"/>
      <c r="D606" s="142"/>
      <c r="E606" s="142"/>
      <c r="F606" s="142"/>
      <c r="G606" s="142"/>
      <c r="H606" s="142"/>
      <c r="I606" s="142"/>
      <c r="J606" s="142"/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</row>
    <row r="607" customFormat="false" ht="12.75" hidden="false" customHeight="false" outlineLevel="0" collapsed="false">
      <c r="A607" s="142"/>
      <c r="B607" s="142"/>
      <c r="C607" s="142"/>
      <c r="D607" s="142"/>
      <c r="E607" s="142"/>
      <c r="F607" s="142"/>
      <c r="G607" s="142"/>
      <c r="H607" s="142"/>
      <c r="I607" s="142"/>
      <c r="J607" s="142"/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</row>
    <row r="608" customFormat="false" ht="12.75" hidden="false" customHeight="false" outlineLevel="0" collapsed="false">
      <c r="A608" s="142"/>
      <c r="B608" s="142"/>
      <c r="C608" s="142"/>
      <c r="D608" s="142"/>
      <c r="E608" s="142"/>
      <c r="F608" s="142"/>
      <c r="G608" s="142"/>
      <c r="H608" s="142"/>
      <c r="I608" s="142"/>
      <c r="J608" s="142"/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</row>
    <row r="609" customFormat="false" ht="12.75" hidden="false" customHeight="false" outlineLevel="0" collapsed="false">
      <c r="A609" s="142"/>
      <c r="B609" s="142"/>
      <c r="C609" s="142"/>
      <c r="D609" s="142"/>
      <c r="E609" s="142"/>
      <c r="F609" s="142"/>
      <c r="G609" s="142"/>
      <c r="H609" s="142"/>
      <c r="I609" s="142"/>
      <c r="J609" s="142"/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</row>
    <row r="610" customFormat="false" ht="12.75" hidden="false" customHeight="false" outlineLevel="0" collapsed="false">
      <c r="A610" s="142"/>
      <c r="B610" s="142"/>
      <c r="C610" s="142"/>
      <c r="D610" s="142"/>
      <c r="E610" s="142"/>
      <c r="F610" s="142"/>
      <c r="G610" s="142"/>
      <c r="H610" s="142"/>
      <c r="I610" s="142"/>
      <c r="J610" s="142"/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</row>
    <row r="611" customFormat="false" ht="12.75" hidden="false" customHeight="false" outlineLevel="0" collapsed="false">
      <c r="A611" s="142"/>
      <c r="B611" s="142"/>
      <c r="C611" s="142"/>
      <c r="D611" s="142"/>
      <c r="E611" s="142"/>
      <c r="F611" s="142"/>
      <c r="G611" s="142"/>
      <c r="H611" s="142"/>
      <c r="I611" s="142"/>
      <c r="J611" s="142"/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</row>
    <row r="612" customFormat="false" ht="12.75" hidden="false" customHeight="false" outlineLevel="0" collapsed="false">
      <c r="A612" s="142"/>
      <c r="B612" s="142"/>
      <c r="C612" s="142"/>
      <c r="D612" s="142"/>
      <c r="E612" s="142"/>
      <c r="F612" s="142"/>
      <c r="G612" s="142"/>
      <c r="H612" s="142"/>
      <c r="I612" s="142"/>
      <c r="J612" s="142"/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</row>
    <row r="613" customFormat="false" ht="12.75" hidden="false" customHeight="false" outlineLevel="0" collapsed="false">
      <c r="A613" s="142"/>
      <c r="B613" s="142"/>
      <c r="C613" s="142"/>
      <c r="D613" s="142"/>
      <c r="E613" s="142"/>
      <c r="F613" s="142"/>
      <c r="G613" s="142"/>
      <c r="H613" s="142"/>
      <c r="I613" s="142"/>
      <c r="J613" s="142"/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</row>
    <row r="614" customFormat="false" ht="12.75" hidden="false" customHeight="false" outlineLevel="0" collapsed="false">
      <c r="A614" s="142"/>
      <c r="B614" s="142"/>
      <c r="C614" s="142"/>
      <c r="D614" s="142"/>
      <c r="E614" s="142"/>
      <c r="F614" s="142"/>
      <c r="G614" s="142"/>
      <c r="H614" s="142"/>
      <c r="I614" s="142"/>
      <c r="J614" s="142"/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</row>
    <row r="615" customFormat="false" ht="12.75" hidden="false" customHeight="false" outlineLevel="0" collapsed="false">
      <c r="A615" s="142"/>
      <c r="B615" s="142"/>
      <c r="C615" s="142"/>
      <c r="D615" s="142"/>
      <c r="E615" s="142"/>
      <c r="F615" s="142"/>
      <c r="G615" s="142"/>
      <c r="H615" s="142"/>
      <c r="I615" s="142"/>
      <c r="J615" s="142"/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</row>
    <row r="616" customFormat="false" ht="12.75" hidden="false" customHeight="false" outlineLevel="0" collapsed="false">
      <c r="A616" s="142"/>
      <c r="B616" s="142"/>
      <c r="C616" s="142"/>
      <c r="D616" s="142"/>
      <c r="E616" s="142"/>
      <c r="F616" s="142"/>
      <c r="G616" s="142"/>
      <c r="H616" s="142"/>
      <c r="I616" s="142"/>
      <c r="J616" s="142"/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</row>
    <row r="617" customFormat="false" ht="12.75" hidden="false" customHeight="false" outlineLevel="0" collapsed="false">
      <c r="A617" s="142"/>
      <c r="B617" s="142"/>
      <c r="C617" s="142"/>
      <c r="D617" s="142"/>
      <c r="E617" s="142"/>
      <c r="F617" s="142"/>
      <c r="G617" s="142"/>
      <c r="H617" s="142"/>
      <c r="I617" s="142"/>
      <c r="J617" s="142"/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</row>
    <row r="618" customFormat="false" ht="12.75" hidden="false" customHeight="false" outlineLevel="0" collapsed="false">
      <c r="A618" s="142"/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</row>
    <row r="619" customFormat="false" ht="12.75" hidden="false" customHeight="false" outlineLevel="0" collapsed="false">
      <c r="A619" s="142"/>
      <c r="B619" s="142"/>
      <c r="C619" s="142"/>
      <c r="D619" s="142"/>
      <c r="E619" s="142"/>
      <c r="F619" s="142"/>
      <c r="G619" s="142"/>
      <c r="H619" s="142"/>
      <c r="I619" s="142"/>
      <c r="J619" s="142"/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</row>
    <row r="620" customFormat="false" ht="12.75" hidden="false" customHeight="false" outlineLevel="0" collapsed="false">
      <c r="A620" s="142"/>
      <c r="B620" s="142"/>
      <c r="C620" s="142"/>
      <c r="D620" s="142"/>
      <c r="E620" s="142"/>
      <c r="F620" s="142"/>
      <c r="G620" s="142"/>
      <c r="H620" s="142"/>
      <c r="I620" s="142"/>
      <c r="J620" s="142"/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</row>
    <row r="621" customFormat="false" ht="12.75" hidden="false" customHeight="false" outlineLevel="0" collapsed="false">
      <c r="A621" s="142"/>
      <c r="B621" s="142"/>
      <c r="C621" s="142"/>
      <c r="D621" s="142"/>
      <c r="E621" s="142"/>
      <c r="F621" s="142"/>
      <c r="G621" s="142"/>
      <c r="H621" s="142"/>
      <c r="I621" s="142"/>
      <c r="J621" s="142"/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</row>
    <row r="622" customFormat="false" ht="12.75" hidden="false" customHeight="false" outlineLevel="0" collapsed="false">
      <c r="A622" s="142"/>
      <c r="B622" s="142"/>
      <c r="C622" s="142"/>
      <c r="D622" s="142"/>
      <c r="E622" s="142"/>
      <c r="F622" s="142"/>
      <c r="G622" s="142"/>
      <c r="H622" s="142"/>
      <c r="I622" s="142"/>
      <c r="J622" s="142"/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</row>
    <row r="623" customFormat="false" ht="12.75" hidden="false" customHeight="false" outlineLevel="0" collapsed="false">
      <c r="A623" s="142"/>
      <c r="B623" s="142"/>
      <c r="C623" s="142"/>
      <c r="D623" s="142"/>
      <c r="E623" s="142"/>
      <c r="F623" s="142"/>
      <c r="G623" s="142"/>
      <c r="H623" s="142"/>
      <c r="I623" s="142"/>
      <c r="J623" s="142"/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</row>
    <row r="624" customFormat="false" ht="12.75" hidden="false" customHeight="false" outlineLevel="0" collapsed="false">
      <c r="A624" s="142"/>
      <c r="B624" s="142"/>
      <c r="C624" s="142"/>
      <c r="D624" s="142"/>
      <c r="E624" s="142"/>
      <c r="F624" s="142"/>
      <c r="G624" s="142"/>
      <c r="H624" s="142"/>
      <c r="I624" s="142"/>
      <c r="J624" s="142"/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</row>
    <row r="625" customFormat="false" ht="12.75" hidden="false" customHeight="false" outlineLevel="0" collapsed="false">
      <c r="A625" s="142"/>
      <c r="B625" s="142"/>
      <c r="C625" s="142"/>
      <c r="D625" s="142"/>
      <c r="E625" s="142"/>
      <c r="F625" s="142"/>
      <c r="G625" s="142"/>
      <c r="H625" s="142"/>
      <c r="I625" s="142"/>
      <c r="J625" s="142"/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</row>
    <row r="626" customFormat="false" ht="12.75" hidden="false" customHeight="false" outlineLevel="0" collapsed="false">
      <c r="A626" s="142"/>
      <c r="B626" s="142"/>
      <c r="C626" s="142"/>
      <c r="D626" s="142"/>
      <c r="E626" s="142"/>
      <c r="F626" s="142"/>
      <c r="G626" s="142"/>
      <c r="H626" s="142"/>
      <c r="I626" s="142"/>
      <c r="J626" s="142"/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</row>
    <row r="627" customFormat="false" ht="12.75" hidden="false" customHeight="false" outlineLevel="0" collapsed="false">
      <c r="A627" s="142"/>
      <c r="B627" s="142"/>
      <c r="C627" s="142"/>
      <c r="D627" s="142"/>
      <c r="E627" s="142"/>
      <c r="F627" s="142"/>
      <c r="G627" s="142"/>
      <c r="H627" s="142"/>
      <c r="I627" s="142"/>
      <c r="J627" s="142"/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</row>
    <row r="628" customFormat="false" ht="12.75" hidden="false" customHeight="false" outlineLevel="0" collapsed="false">
      <c r="A628" s="142"/>
      <c r="B628" s="142"/>
      <c r="C628" s="142"/>
      <c r="D628" s="142"/>
      <c r="E628" s="142"/>
      <c r="F628" s="142"/>
      <c r="G628" s="142"/>
      <c r="H628" s="142"/>
      <c r="I628" s="142"/>
      <c r="J628" s="142"/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</row>
    <row r="629" customFormat="false" ht="12.75" hidden="false" customHeight="false" outlineLevel="0" collapsed="false">
      <c r="A629" s="142"/>
      <c r="B629" s="142"/>
      <c r="C629" s="142"/>
      <c r="D629" s="142"/>
      <c r="E629" s="142"/>
      <c r="F629" s="142"/>
      <c r="G629" s="142"/>
      <c r="H629" s="142"/>
      <c r="I629" s="142"/>
      <c r="J629" s="142"/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</row>
    <row r="630" customFormat="false" ht="12.75" hidden="false" customHeight="false" outlineLevel="0" collapsed="false">
      <c r="A630" s="142"/>
      <c r="B630" s="142"/>
      <c r="C630" s="142"/>
      <c r="D630" s="142"/>
      <c r="E630" s="142"/>
      <c r="F630" s="142"/>
      <c r="G630" s="142"/>
      <c r="H630" s="142"/>
      <c r="I630" s="142"/>
      <c r="J630" s="142"/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</row>
    <row r="631" customFormat="false" ht="12.75" hidden="false" customHeight="false" outlineLevel="0" collapsed="false">
      <c r="A631" s="142"/>
      <c r="B631" s="142"/>
      <c r="C631" s="142"/>
      <c r="D631" s="142"/>
      <c r="E631" s="142"/>
      <c r="F631" s="142"/>
      <c r="G631" s="142"/>
      <c r="H631" s="142"/>
      <c r="I631" s="142"/>
      <c r="J631" s="142"/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</row>
    <row r="632" customFormat="false" ht="12.75" hidden="false" customHeight="false" outlineLevel="0" collapsed="false">
      <c r="A632" s="142"/>
      <c r="B632" s="142"/>
      <c r="C632" s="142"/>
      <c r="D632" s="142"/>
      <c r="E632" s="142"/>
      <c r="F632" s="142"/>
      <c r="G632" s="142"/>
      <c r="H632" s="142"/>
      <c r="I632" s="142"/>
      <c r="J632" s="142"/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</row>
    <row r="633" customFormat="false" ht="12.75" hidden="false" customHeight="false" outlineLevel="0" collapsed="false">
      <c r="A633" s="142"/>
      <c r="B633" s="142"/>
      <c r="C633" s="142"/>
      <c r="D633" s="142"/>
      <c r="E633" s="142"/>
      <c r="F633" s="142"/>
      <c r="G633" s="142"/>
      <c r="H633" s="142"/>
      <c r="I633" s="142"/>
      <c r="J633" s="142"/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</row>
    <row r="634" customFormat="false" ht="12.75" hidden="false" customHeight="false" outlineLevel="0" collapsed="false">
      <c r="A634" s="142"/>
      <c r="B634" s="142"/>
      <c r="C634" s="142"/>
      <c r="D634" s="142"/>
      <c r="E634" s="142"/>
      <c r="F634" s="142"/>
      <c r="G634" s="142"/>
      <c r="H634" s="142"/>
      <c r="I634" s="142"/>
      <c r="J634" s="142"/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</row>
    <row r="635" customFormat="false" ht="12.75" hidden="false" customHeight="false" outlineLevel="0" collapsed="false">
      <c r="A635" s="142"/>
      <c r="B635" s="142"/>
      <c r="C635" s="142"/>
      <c r="D635" s="142"/>
      <c r="E635" s="142"/>
      <c r="F635" s="142"/>
      <c r="G635" s="142"/>
      <c r="H635" s="142"/>
      <c r="I635" s="142"/>
      <c r="J635" s="142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</row>
    <row r="636" customFormat="false" ht="12.75" hidden="false" customHeight="false" outlineLevel="0" collapsed="false">
      <c r="A636" s="142"/>
      <c r="B636" s="142"/>
      <c r="C636" s="142"/>
      <c r="D636" s="142"/>
      <c r="E636" s="142"/>
      <c r="F636" s="142"/>
      <c r="G636" s="142"/>
      <c r="H636" s="142"/>
      <c r="I636" s="142"/>
      <c r="J636" s="142"/>
      <c r="K636" s="142"/>
      <c r="L636" s="142"/>
      <c r="M636" s="142"/>
      <c r="N636" s="142"/>
      <c r="O636" s="142"/>
      <c r="P636" s="142"/>
      <c r="Q636" s="142"/>
      <c r="R636" s="142"/>
      <c r="S636" s="142"/>
      <c r="T636" s="142"/>
      <c r="U636" s="142"/>
    </row>
    <row r="637" customFormat="false" ht="12.75" hidden="false" customHeight="false" outlineLevel="0" collapsed="false">
      <c r="A637" s="142"/>
      <c r="B637" s="142"/>
      <c r="C637" s="142"/>
      <c r="D637" s="142"/>
      <c r="E637" s="142"/>
      <c r="F637" s="142"/>
      <c r="G637" s="142"/>
      <c r="H637" s="142"/>
      <c r="I637" s="142"/>
      <c r="J637" s="142"/>
      <c r="K637" s="142"/>
      <c r="L637" s="142"/>
      <c r="M637" s="142"/>
      <c r="N637" s="142"/>
      <c r="O637" s="142"/>
      <c r="P637" s="142"/>
      <c r="Q637" s="142"/>
      <c r="R637" s="142"/>
      <c r="S637" s="142"/>
      <c r="T637" s="142"/>
      <c r="U637" s="142"/>
    </row>
    <row r="638" customFormat="false" ht="12.75" hidden="false" customHeight="false" outlineLevel="0" collapsed="false">
      <c r="A638" s="142"/>
      <c r="B638" s="142"/>
      <c r="C638" s="142"/>
      <c r="D638" s="142"/>
      <c r="E638" s="142"/>
      <c r="F638" s="142"/>
      <c r="G638" s="142"/>
      <c r="H638" s="142"/>
      <c r="I638" s="142"/>
      <c r="J638" s="142"/>
      <c r="K638" s="142"/>
      <c r="L638" s="142"/>
      <c r="M638" s="142"/>
      <c r="N638" s="142"/>
      <c r="O638" s="142"/>
      <c r="P638" s="142"/>
      <c r="Q638" s="142"/>
      <c r="R638" s="142"/>
      <c r="S638" s="142"/>
      <c r="T638" s="142"/>
      <c r="U638" s="142"/>
    </row>
    <row r="639" customFormat="false" ht="12.75" hidden="false" customHeight="false" outlineLevel="0" collapsed="false">
      <c r="A639" s="142"/>
      <c r="B639" s="142"/>
      <c r="C639" s="142"/>
      <c r="D639" s="142"/>
      <c r="E639" s="142"/>
      <c r="F639" s="142"/>
      <c r="G639" s="142"/>
      <c r="H639" s="142"/>
      <c r="I639" s="142"/>
      <c r="J639" s="142"/>
      <c r="K639" s="142"/>
      <c r="L639" s="142"/>
      <c r="M639" s="142"/>
      <c r="N639" s="142"/>
      <c r="O639" s="142"/>
      <c r="P639" s="142"/>
      <c r="Q639" s="142"/>
      <c r="R639" s="142"/>
      <c r="S639" s="142"/>
      <c r="T639" s="142"/>
      <c r="U639" s="142"/>
    </row>
    <row r="640" customFormat="false" ht="12.75" hidden="false" customHeight="false" outlineLevel="0" collapsed="false">
      <c r="A640" s="142"/>
      <c r="B640" s="142"/>
      <c r="C640" s="142"/>
      <c r="D640" s="142"/>
      <c r="E640" s="142"/>
      <c r="F640" s="142"/>
      <c r="G640" s="142"/>
      <c r="H640" s="142"/>
      <c r="I640" s="142"/>
      <c r="J640" s="142"/>
      <c r="K640" s="142"/>
      <c r="L640" s="142"/>
      <c r="M640" s="142"/>
      <c r="N640" s="142"/>
      <c r="O640" s="142"/>
      <c r="P640" s="142"/>
      <c r="Q640" s="142"/>
      <c r="R640" s="142"/>
      <c r="S640" s="142"/>
      <c r="T640" s="142"/>
      <c r="U640" s="142"/>
    </row>
    <row r="641" customFormat="false" ht="12.75" hidden="false" customHeight="false" outlineLevel="0" collapsed="false">
      <c r="A641" s="142"/>
      <c r="B641" s="142"/>
      <c r="C641" s="142"/>
      <c r="D641" s="142"/>
      <c r="E641" s="142"/>
      <c r="F641" s="142"/>
      <c r="G641" s="142"/>
      <c r="H641" s="142"/>
      <c r="I641" s="142"/>
      <c r="J641" s="142"/>
      <c r="K641" s="142"/>
      <c r="L641" s="142"/>
      <c r="M641" s="142"/>
      <c r="N641" s="142"/>
      <c r="O641" s="142"/>
      <c r="P641" s="142"/>
      <c r="Q641" s="142"/>
      <c r="R641" s="142"/>
      <c r="S641" s="142"/>
      <c r="T641" s="142"/>
      <c r="U641" s="142"/>
    </row>
    <row r="642" customFormat="false" ht="12.75" hidden="false" customHeight="false" outlineLevel="0" collapsed="false">
      <c r="A642" s="142"/>
      <c r="B642" s="142"/>
      <c r="C642" s="142"/>
      <c r="D642" s="142"/>
      <c r="E642" s="142"/>
      <c r="F642" s="142"/>
      <c r="G642" s="142"/>
      <c r="H642" s="142"/>
      <c r="I642" s="142"/>
      <c r="J642" s="142"/>
      <c r="K642" s="142"/>
      <c r="L642" s="142"/>
      <c r="M642" s="142"/>
      <c r="N642" s="142"/>
      <c r="O642" s="142"/>
      <c r="P642" s="142"/>
      <c r="Q642" s="142"/>
      <c r="R642" s="142"/>
      <c r="S642" s="142"/>
      <c r="T642" s="142"/>
      <c r="U642" s="142"/>
    </row>
    <row r="643" customFormat="false" ht="12.75" hidden="false" customHeight="false" outlineLevel="0" collapsed="false">
      <c r="A643" s="142"/>
      <c r="B643" s="142"/>
      <c r="C643" s="142"/>
      <c r="D643" s="142"/>
      <c r="E643" s="142"/>
      <c r="F643" s="142"/>
      <c r="G643" s="142"/>
      <c r="H643" s="142"/>
      <c r="I643" s="142"/>
      <c r="J643" s="142"/>
      <c r="K643" s="142"/>
      <c r="L643" s="142"/>
      <c r="M643" s="142"/>
      <c r="N643" s="142"/>
      <c r="O643" s="142"/>
      <c r="P643" s="142"/>
      <c r="Q643" s="142"/>
      <c r="R643" s="142"/>
      <c r="S643" s="142"/>
      <c r="T643" s="142"/>
      <c r="U643" s="142"/>
    </row>
    <row r="644" customFormat="false" ht="12.75" hidden="false" customHeight="false" outlineLevel="0" collapsed="false">
      <c r="A644" s="142"/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142"/>
      <c r="M644" s="142"/>
      <c r="N644" s="142"/>
      <c r="O644" s="142"/>
      <c r="P644" s="142"/>
      <c r="Q644" s="142"/>
      <c r="R644" s="142"/>
      <c r="S644" s="142"/>
      <c r="T644" s="142"/>
      <c r="U644" s="142"/>
    </row>
    <row r="645" customFormat="false" ht="12.75" hidden="false" customHeight="false" outlineLevel="0" collapsed="false">
      <c r="A645" s="142"/>
      <c r="B645" s="142"/>
      <c r="C645" s="142"/>
      <c r="D645" s="142"/>
      <c r="E645" s="142"/>
      <c r="F645" s="142"/>
      <c r="G645" s="142"/>
      <c r="H645" s="142"/>
      <c r="I645" s="142"/>
      <c r="J645" s="142"/>
      <c r="K645" s="142"/>
      <c r="L645" s="142"/>
      <c r="M645" s="142"/>
      <c r="N645" s="142"/>
      <c r="O645" s="142"/>
      <c r="P645" s="142"/>
      <c r="Q645" s="142"/>
      <c r="R645" s="142"/>
      <c r="S645" s="142"/>
      <c r="T645" s="142"/>
      <c r="U645" s="142"/>
    </row>
    <row r="646" customFormat="false" ht="12.75" hidden="false" customHeight="false" outlineLevel="0" collapsed="false">
      <c r="A646" s="142"/>
      <c r="B646" s="142"/>
      <c r="C646" s="142"/>
      <c r="D646" s="142"/>
      <c r="E646" s="142"/>
      <c r="F646" s="142"/>
      <c r="G646" s="142"/>
      <c r="H646" s="142"/>
      <c r="I646" s="142"/>
      <c r="J646" s="142"/>
      <c r="K646" s="142"/>
      <c r="L646" s="142"/>
      <c r="M646" s="142"/>
      <c r="N646" s="142"/>
      <c r="O646" s="142"/>
      <c r="P646" s="142"/>
      <c r="Q646" s="142"/>
      <c r="R646" s="142"/>
      <c r="S646" s="142"/>
      <c r="T646" s="142"/>
      <c r="U646" s="142"/>
    </row>
    <row r="647" customFormat="false" ht="12.75" hidden="false" customHeight="false" outlineLevel="0" collapsed="false">
      <c r="A647" s="142"/>
      <c r="B647" s="142"/>
      <c r="C647" s="142"/>
      <c r="D647" s="142"/>
      <c r="E647" s="142"/>
      <c r="F647" s="142"/>
      <c r="G647" s="142"/>
      <c r="H647" s="142"/>
      <c r="I647" s="142"/>
      <c r="J647" s="142"/>
      <c r="K647" s="142"/>
      <c r="L647" s="142"/>
      <c r="M647" s="142"/>
      <c r="N647" s="142"/>
      <c r="O647" s="142"/>
      <c r="P647" s="142"/>
      <c r="Q647" s="142"/>
      <c r="R647" s="142"/>
      <c r="S647" s="142"/>
      <c r="T647" s="142"/>
      <c r="U647" s="142"/>
    </row>
    <row r="648" customFormat="false" ht="12.75" hidden="false" customHeight="false" outlineLevel="0" collapsed="false">
      <c r="A648" s="142"/>
      <c r="B648" s="142"/>
      <c r="C648" s="142"/>
      <c r="D648" s="142"/>
      <c r="E648" s="142"/>
      <c r="F648" s="142"/>
      <c r="G648" s="142"/>
      <c r="H648" s="142"/>
      <c r="I648" s="142"/>
      <c r="J648" s="142"/>
      <c r="K648" s="142"/>
      <c r="L648" s="142"/>
      <c r="M648" s="142"/>
      <c r="N648" s="142"/>
      <c r="O648" s="142"/>
      <c r="P648" s="142"/>
      <c r="Q648" s="142"/>
      <c r="R648" s="142"/>
      <c r="S648" s="142"/>
      <c r="T648" s="142"/>
      <c r="U648" s="142"/>
    </row>
    <row r="649" customFormat="false" ht="12.75" hidden="false" customHeight="false" outlineLevel="0" collapsed="false">
      <c r="A649" s="142"/>
      <c r="B649" s="142"/>
      <c r="C649" s="142"/>
      <c r="D649" s="142"/>
      <c r="E649" s="142"/>
      <c r="F649" s="142"/>
      <c r="G649" s="142"/>
      <c r="H649" s="142"/>
      <c r="I649" s="142"/>
      <c r="J649" s="142"/>
      <c r="K649" s="142"/>
      <c r="L649" s="142"/>
      <c r="M649" s="142"/>
      <c r="N649" s="142"/>
      <c r="O649" s="142"/>
      <c r="P649" s="142"/>
      <c r="Q649" s="142"/>
      <c r="R649" s="142"/>
      <c r="S649" s="142"/>
      <c r="T649" s="142"/>
      <c r="U649" s="142"/>
    </row>
    <row r="650" customFormat="false" ht="12.75" hidden="false" customHeight="false" outlineLevel="0" collapsed="false">
      <c r="A650" s="142"/>
      <c r="B650" s="142"/>
      <c r="C650" s="142"/>
      <c r="D650" s="142"/>
      <c r="E650" s="142"/>
      <c r="F650" s="142"/>
      <c r="G650" s="142"/>
      <c r="H650" s="142"/>
      <c r="I650" s="142"/>
      <c r="J650" s="142"/>
      <c r="K650" s="142"/>
      <c r="L650" s="142"/>
      <c r="M650" s="142"/>
      <c r="N650" s="142"/>
      <c r="O650" s="142"/>
      <c r="P650" s="142"/>
      <c r="Q650" s="142"/>
      <c r="R650" s="142"/>
      <c r="S650" s="142"/>
      <c r="T650" s="142"/>
      <c r="U650" s="142"/>
    </row>
    <row r="651" customFormat="false" ht="12.75" hidden="false" customHeight="false" outlineLevel="0" collapsed="false">
      <c r="A651" s="142"/>
      <c r="B651" s="142"/>
      <c r="C651" s="142"/>
      <c r="D651" s="142"/>
      <c r="E651" s="142"/>
      <c r="F651" s="142"/>
      <c r="G651" s="142"/>
      <c r="H651" s="142"/>
      <c r="I651" s="142"/>
      <c r="J651" s="142"/>
      <c r="K651" s="142"/>
      <c r="L651" s="142"/>
      <c r="M651" s="142"/>
      <c r="N651" s="142"/>
      <c r="O651" s="142"/>
      <c r="P651" s="142"/>
      <c r="Q651" s="142"/>
      <c r="R651" s="142"/>
      <c r="S651" s="142"/>
      <c r="T651" s="142"/>
      <c r="U651" s="142"/>
    </row>
    <row r="652" customFormat="false" ht="12.75" hidden="false" customHeight="false" outlineLevel="0" collapsed="false">
      <c r="A652" s="142"/>
      <c r="B652" s="142"/>
      <c r="C652" s="142"/>
      <c r="D652" s="142"/>
      <c r="E652" s="142"/>
      <c r="F652" s="142"/>
      <c r="G652" s="142"/>
      <c r="H652" s="142"/>
      <c r="I652" s="142"/>
      <c r="J652" s="142"/>
      <c r="K652" s="142"/>
      <c r="L652" s="142"/>
      <c r="M652" s="142"/>
      <c r="N652" s="142"/>
      <c r="O652" s="142"/>
      <c r="P652" s="142"/>
      <c r="Q652" s="142"/>
      <c r="R652" s="142"/>
      <c r="S652" s="142"/>
      <c r="T652" s="142"/>
      <c r="U652" s="142"/>
    </row>
    <row r="653" customFormat="false" ht="12.75" hidden="false" customHeight="false" outlineLevel="0" collapsed="false">
      <c r="A653" s="142"/>
      <c r="B653" s="142"/>
      <c r="C653" s="142"/>
      <c r="D653" s="142"/>
      <c r="E653" s="142"/>
      <c r="F653" s="142"/>
      <c r="G653" s="142"/>
      <c r="H653" s="142"/>
      <c r="I653" s="142"/>
      <c r="J653" s="142"/>
      <c r="K653" s="142"/>
      <c r="L653" s="142"/>
      <c r="M653" s="142"/>
      <c r="N653" s="142"/>
      <c r="O653" s="142"/>
      <c r="P653" s="142"/>
      <c r="Q653" s="142"/>
      <c r="R653" s="142"/>
      <c r="S653" s="142"/>
      <c r="T653" s="142"/>
      <c r="U653" s="142"/>
    </row>
    <row r="654" customFormat="false" ht="12.75" hidden="false" customHeight="false" outlineLevel="0" collapsed="false">
      <c r="A654" s="142"/>
      <c r="B654" s="142"/>
      <c r="C654" s="142"/>
      <c r="D654" s="142"/>
      <c r="E654" s="142"/>
      <c r="F654" s="142"/>
      <c r="G654" s="142"/>
      <c r="H654" s="142"/>
      <c r="I654" s="142"/>
      <c r="J654" s="142"/>
      <c r="K654" s="142"/>
      <c r="L654" s="142"/>
      <c r="M654" s="142"/>
      <c r="N654" s="142"/>
      <c r="O654" s="142"/>
      <c r="P654" s="142"/>
      <c r="Q654" s="142"/>
      <c r="R654" s="142"/>
      <c r="S654" s="142"/>
      <c r="T654" s="142"/>
      <c r="U654" s="142"/>
    </row>
    <row r="655" customFormat="false" ht="12.75" hidden="false" customHeight="false" outlineLevel="0" collapsed="false">
      <c r="A655" s="142"/>
      <c r="B655" s="142"/>
      <c r="C655" s="142"/>
      <c r="D655" s="142"/>
      <c r="E655" s="142"/>
      <c r="F655" s="142"/>
      <c r="G655" s="142"/>
      <c r="H655" s="142"/>
      <c r="I655" s="142"/>
      <c r="J655" s="142"/>
      <c r="K655" s="142"/>
      <c r="L655" s="142"/>
      <c r="M655" s="142"/>
      <c r="N655" s="142"/>
      <c r="O655" s="142"/>
      <c r="P655" s="142"/>
      <c r="Q655" s="142"/>
      <c r="R655" s="142"/>
      <c r="S655" s="142"/>
      <c r="T655" s="142"/>
      <c r="U655" s="142"/>
    </row>
    <row r="656" customFormat="false" ht="12.75" hidden="false" customHeight="false" outlineLevel="0" collapsed="false">
      <c r="A656" s="142"/>
      <c r="B656" s="142"/>
      <c r="C656" s="142"/>
      <c r="D656" s="142"/>
      <c r="E656" s="142"/>
      <c r="F656" s="142"/>
      <c r="G656" s="142"/>
      <c r="H656" s="142"/>
      <c r="I656" s="142"/>
      <c r="J656" s="142"/>
      <c r="K656" s="142"/>
      <c r="L656" s="142"/>
      <c r="M656" s="142"/>
      <c r="N656" s="142"/>
      <c r="O656" s="142"/>
      <c r="P656" s="142"/>
      <c r="Q656" s="142"/>
      <c r="R656" s="142"/>
      <c r="S656" s="142"/>
      <c r="T656" s="142"/>
      <c r="U656" s="142"/>
    </row>
    <row r="657" customFormat="false" ht="12.75" hidden="false" customHeight="false" outlineLevel="0" collapsed="false">
      <c r="A657" s="142"/>
      <c r="B657" s="142"/>
      <c r="C657" s="142"/>
      <c r="D657" s="142"/>
      <c r="E657" s="142"/>
      <c r="F657" s="142"/>
      <c r="G657" s="142"/>
      <c r="H657" s="142"/>
      <c r="I657" s="142"/>
      <c r="J657" s="142"/>
      <c r="K657" s="142"/>
      <c r="L657" s="142"/>
      <c r="M657" s="142"/>
      <c r="N657" s="142"/>
      <c r="O657" s="142"/>
      <c r="P657" s="142"/>
      <c r="Q657" s="142"/>
      <c r="R657" s="142"/>
      <c r="S657" s="142"/>
      <c r="T657" s="142"/>
      <c r="U657" s="142"/>
    </row>
    <row r="658" customFormat="false" ht="12.75" hidden="false" customHeight="false" outlineLevel="0" collapsed="false">
      <c r="A658" s="142"/>
      <c r="B658" s="142"/>
      <c r="C658" s="142"/>
      <c r="D658" s="142"/>
      <c r="E658" s="142"/>
      <c r="F658" s="142"/>
      <c r="G658" s="142"/>
      <c r="H658" s="142"/>
      <c r="I658" s="142"/>
      <c r="J658" s="142"/>
      <c r="K658" s="142"/>
      <c r="L658" s="142"/>
      <c r="M658" s="142"/>
      <c r="N658" s="142"/>
      <c r="O658" s="142"/>
      <c r="P658" s="142"/>
      <c r="Q658" s="142"/>
      <c r="R658" s="142"/>
      <c r="S658" s="142"/>
      <c r="T658" s="142"/>
      <c r="U658" s="142"/>
    </row>
    <row r="659" customFormat="false" ht="12.75" hidden="false" customHeight="false" outlineLevel="0" collapsed="false">
      <c r="A659" s="142"/>
      <c r="B659" s="142"/>
      <c r="C659" s="142"/>
      <c r="D659" s="142"/>
      <c r="E659" s="142"/>
      <c r="F659" s="142"/>
      <c r="G659" s="142"/>
      <c r="H659" s="142"/>
      <c r="I659" s="142"/>
      <c r="J659" s="142"/>
      <c r="K659" s="142"/>
      <c r="L659" s="142"/>
      <c r="M659" s="142"/>
      <c r="N659" s="142"/>
      <c r="O659" s="142"/>
      <c r="P659" s="142"/>
      <c r="Q659" s="142"/>
      <c r="R659" s="142"/>
      <c r="S659" s="142"/>
      <c r="T659" s="142"/>
      <c r="U659" s="142"/>
    </row>
    <row r="660" customFormat="false" ht="12.75" hidden="false" customHeight="false" outlineLevel="0" collapsed="false">
      <c r="A660" s="142"/>
      <c r="B660" s="142"/>
      <c r="C660" s="142"/>
      <c r="D660" s="142"/>
      <c r="E660" s="142"/>
      <c r="F660" s="142"/>
      <c r="G660" s="142"/>
      <c r="H660" s="142"/>
      <c r="I660" s="142"/>
      <c r="J660" s="142"/>
      <c r="K660" s="142"/>
      <c r="L660" s="142"/>
      <c r="M660" s="142"/>
      <c r="N660" s="142"/>
      <c r="O660" s="142"/>
      <c r="P660" s="142"/>
      <c r="Q660" s="142"/>
      <c r="R660" s="142"/>
      <c r="S660" s="142"/>
      <c r="T660" s="142"/>
      <c r="U660" s="142"/>
    </row>
    <row r="661" customFormat="false" ht="12.75" hidden="false" customHeight="false" outlineLevel="0" collapsed="false">
      <c r="A661" s="142"/>
      <c r="B661" s="142"/>
      <c r="C661" s="142"/>
      <c r="D661" s="142"/>
      <c r="E661" s="142"/>
      <c r="F661" s="142"/>
      <c r="G661" s="142"/>
      <c r="H661" s="142"/>
      <c r="I661" s="142"/>
      <c r="J661" s="142"/>
      <c r="K661" s="142"/>
      <c r="L661" s="142"/>
      <c r="M661" s="142"/>
      <c r="N661" s="142"/>
      <c r="O661" s="142"/>
      <c r="P661" s="142"/>
      <c r="Q661" s="142"/>
      <c r="R661" s="142"/>
      <c r="S661" s="142"/>
      <c r="T661" s="142"/>
      <c r="U661" s="142"/>
    </row>
    <row r="662" customFormat="false" ht="12.75" hidden="false" customHeight="false" outlineLevel="0" collapsed="false">
      <c r="A662" s="142"/>
      <c r="B662" s="142"/>
      <c r="C662" s="142"/>
      <c r="D662" s="142"/>
      <c r="E662" s="142"/>
      <c r="F662" s="142"/>
      <c r="G662" s="142"/>
      <c r="H662" s="142"/>
      <c r="I662" s="142"/>
      <c r="J662" s="142"/>
      <c r="K662" s="142"/>
      <c r="L662" s="142"/>
      <c r="M662" s="142"/>
      <c r="N662" s="142"/>
      <c r="O662" s="142"/>
      <c r="P662" s="142"/>
      <c r="Q662" s="142"/>
      <c r="R662" s="142"/>
      <c r="S662" s="142"/>
      <c r="T662" s="142"/>
      <c r="U662" s="142"/>
    </row>
    <row r="663" customFormat="false" ht="12.75" hidden="false" customHeight="false" outlineLevel="0" collapsed="false">
      <c r="A663" s="142"/>
      <c r="B663" s="142"/>
      <c r="C663" s="142"/>
      <c r="D663" s="142"/>
      <c r="E663" s="142"/>
      <c r="F663" s="142"/>
      <c r="G663" s="142"/>
      <c r="H663" s="142"/>
      <c r="I663" s="142"/>
      <c r="J663" s="142"/>
      <c r="K663" s="142"/>
      <c r="L663" s="142"/>
      <c r="M663" s="142"/>
      <c r="N663" s="142"/>
      <c r="O663" s="142"/>
      <c r="P663" s="142"/>
      <c r="Q663" s="142"/>
      <c r="R663" s="142"/>
      <c r="S663" s="142"/>
      <c r="T663" s="142"/>
      <c r="U663" s="142"/>
    </row>
    <row r="664" customFormat="false" ht="12.75" hidden="false" customHeight="false" outlineLevel="0" collapsed="false">
      <c r="A664" s="142"/>
      <c r="B664" s="142"/>
      <c r="C664" s="142"/>
      <c r="D664" s="142"/>
      <c r="E664" s="142"/>
      <c r="F664" s="142"/>
      <c r="G664" s="142"/>
      <c r="H664" s="142"/>
      <c r="I664" s="142"/>
      <c r="J664" s="142"/>
      <c r="K664" s="142"/>
      <c r="L664" s="142"/>
      <c r="M664" s="142"/>
      <c r="N664" s="142"/>
      <c r="O664" s="142"/>
      <c r="P664" s="142"/>
      <c r="Q664" s="142"/>
      <c r="R664" s="142"/>
      <c r="S664" s="142"/>
      <c r="T664" s="142"/>
      <c r="U664" s="142"/>
    </row>
    <row r="665" customFormat="false" ht="12.75" hidden="false" customHeight="false" outlineLevel="0" collapsed="false">
      <c r="A665" s="142"/>
      <c r="B665" s="142"/>
      <c r="C665" s="142"/>
      <c r="D665" s="142"/>
      <c r="E665" s="142"/>
      <c r="F665" s="142"/>
      <c r="G665" s="142"/>
      <c r="H665" s="142"/>
      <c r="I665" s="142"/>
      <c r="J665" s="142"/>
      <c r="K665" s="142"/>
      <c r="L665" s="142"/>
      <c r="M665" s="142"/>
      <c r="N665" s="142"/>
      <c r="O665" s="142"/>
      <c r="P665" s="142"/>
      <c r="Q665" s="142"/>
      <c r="R665" s="142"/>
      <c r="S665" s="142"/>
      <c r="T665" s="142"/>
      <c r="U665" s="142"/>
    </row>
    <row r="666" customFormat="false" ht="12.75" hidden="false" customHeight="false" outlineLevel="0" collapsed="false">
      <c r="A666" s="142"/>
      <c r="B666" s="142"/>
      <c r="C666" s="142"/>
      <c r="D666" s="142"/>
      <c r="E666" s="142"/>
      <c r="F666" s="142"/>
      <c r="G666" s="142"/>
      <c r="H666" s="142"/>
      <c r="I666" s="142"/>
      <c r="J666" s="142"/>
      <c r="K666" s="142"/>
      <c r="L666" s="142"/>
      <c r="M666" s="142"/>
      <c r="N666" s="142"/>
      <c r="O666" s="142"/>
      <c r="P666" s="142"/>
      <c r="Q666" s="142"/>
      <c r="R666" s="142"/>
      <c r="S666" s="142"/>
      <c r="T666" s="142"/>
      <c r="U666" s="142"/>
    </row>
    <row r="667" customFormat="false" ht="12.75" hidden="false" customHeight="false" outlineLevel="0" collapsed="false">
      <c r="A667" s="142"/>
      <c r="B667" s="142"/>
      <c r="C667" s="142"/>
      <c r="D667" s="142"/>
      <c r="E667" s="142"/>
      <c r="F667" s="142"/>
      <c r="G667" s="142"/>
      <c r="H667" s="142"/>
      <c r="I667" s="142"/>
      <c r="J667" s="142"/>
      <c r="K667" s="142"/>
      <c r="L667" s="142"/>
      <c r="M667" s="142"/>
      <c r="N667" s="142"/>
      <c r="O667" s="142"/>
      <c r="P667" s="142"/>
      <c r="Q667" s="142"/>
      <c r="R667" s="142"/>
      <c r="S667" s="142"/>
      <c r="T667" s="142"/>
      <c r="U667" s="142"/>
    </row>
    <row r="668" customFormat="false" ht="12.75" hidden="false" customHeight="false" outlineLevel="0" collapsed="false">
      <c r="A668" s="142"/>
      <c r="B668" s="142"/>
      <c r="C668" s="142"/>
      <c r="D668" s="142"/>
      <c r="E668" s="142"/>
      <c r="F668" s="142"/>
      <c r="G668" s="142"/>
      <c r="H668" s="142"/>
      <c r="I668" s="142"/>
      <c r="J668" s="142"/>
      <c r="K668" s="142"/>
      <c r="L668" s="142"/>
      <c r="M668" s="142"/>
      <c r="N668" s="142"/>
      <c r="O668" s="142"/>
      <c r="P668" s="142"/>
      <c r="Q668" s="142"/>
      <c r="R668" s="142"/>
      <c r="S668" s="142"/>
      <c r="T668" s="142"/>
      <c r="U668" s="142"/>
    </row>
    <row r="669" customFormat="false" ht="12.75" hidden="false" customHeight="false" outlineLevel="0" collapsed="false">
      <c r="A669" s="142"/>
      <c r="B669" s="142"/>
      <c r="C669" s="142"/>
      <c r="D669" s="142"/>
      <c r="E669" s="142"/>
      <c r="F669" s="142"/>
      <c r="G669" s="142"/>
      <c r="H669" s="142"/>
      <c r="I669" s="142"/>
      <c r="J669" s="142"/>
      <c r="K669" s="142"/>
      <c r="L669" s="142"/>
      <c r="M669" s="142"/>
      <c r="N669" s="142"/>
      <c r="O669" s="142"/>
      <c r="P669" s="142"/>
      <c r="Q669" s="142"/>
      <c r="R669" s="142"/>
      <c r="S669" s="142"/>
      <c r="T669" s="142"/>
      <c r="U669" s="142"/>
    </row>
    <row r="670" customFormat="false" ht="12.75" hidden="false" customHeight="false" outlineLevel="0" collapsed="false">
      <c r="A670" s="142"/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142"/>
      <c r="M670" s="142"/>
      <c r="N670" s="142"/>
      <c r="O670" s="142"/>
      <c r="P670" s="142"/>
      <c r="Q670" s="142"/>
      <c r="R670" s="142"/>
      <c r="S670" s="142"/>
      <c r="T670" s="142"/>
      <c r="U670" s="142"/>
    </row>
    <row r="671" customFormat="false" ht="12.75" hidden="false" customHeight="false" outlineLevel="0" collapsed="false">
      <c r="A671" s="142"/>
      <c r="B671" s="142"/>
      <c r="C671" s="142"/>
      <c r="D671" s="142"/>
      <c r="E671" s="142"/>
      <c r="F671" s="142"/>
      <c r="G671" s="142"/>
      <c r="H671" s="142"/>
      <c r="I671" s="142"/>
      <c r="J671" s="142"/>
      <c r="K671" s="142"/>
      <c r="L671" s="142"/>
      <c r="M671" s="142"/>
      <c r="N671" s="142"/>
      <c r="O671" s="142"/>
      <c r="P671" s="142"/>
      <c r="Q671" s="142"/>
      <c r="R671" s="142"/>
      <c r="S671" s="142"/>
      <c r="T671" s="142"/>
      <c r="U671" s="142"/>
    </row>
    <row r="672" customFormat="false" ht="12.75" hidden="false" customHeight="false" outlineLevel="0" collapsed="false">
      <c r="A672" s="142"/>
      <c r="B672" s="142"/>
      <c r="C672" s="142"/>
      <c r="D672" s="142"/>
      <c r="E672" s="142"/>
      <c r="F672" s="142"/>
      <c r="G672" s="142"/>
      <c r="H672" s="142"/>
      <c r="I672" s="142"/>
      <c r="J672" s="142"/>
      <c r="K672" s="142"/>
      <c r="L672" s="142"/>
      <c r="M672" s="142"/>
      <c r="N672" s="142"/>
      <c r="O672" s="142"/>
      <c r="P672" s="142"/>
      <c r="Q672" s="142"/>
      <c r="R672" s="142"/>
      <c r="S672" s="142"/>
      <c r="T672" s="142"/>
      <c r="U672" s="142"/>
    </row>
    <row r="673" customFormat="false" ht="12.75" hidden="false" customHeight="false" outlineLevel="0" collapsed="false">
      <c r="A673" s="142"/>
      <c r="B673" s="142"/>
      <c r="C673" s="142"/>
      <c r="D673" s="142"/>
      <c r="E673" s="142"/>
      <c r="F673" s="142"/>
      <c r="G673" s="142"/>
      <c r="H673" s="142"/>
      <c r="I673" s="142"/>
      <c r="J673" s="142"/>
      <c r="K673" s="142"/>
      <c r="L673" s="142"/>
      <c r="M673" s="142"/>
      <c r="N673" s="142"/>
      <c r="O673" s="142"/>
      <c r="P673" s="142"/>
      <c r="Q673" s="142"/>
      <c r="R673" s="142"/>
      <c r="S673" s="142"/>
      <c r="T673" s="142"/>
      <c r="U673" s="142"/>
    </row>
    <row r="674" customFormat="false" ht="12.75" hidden="false" customHeight="false" outlineLevel="0" collapsed="false">
      <c r="A674" s="142"/>
      <c r="B674" s="142"/>
      <c r="C674" s="142"/>
      <c r="D674" s="142"/>
      <c r="E674" s="142"/>
      <c r="F674" s="142"/>
      <c r="G674" s="142"/>
      <c r="H674" s="142"/>
      <c r="I674" s="142"/>
      <c r="J674" s="142"/>
      <c r="K674" s="142"/>
      <c r="L674" s="142"/>
      <c r="M674" s="142"/>
      <c r="N674" s="142"/>
      <c r="O674" s="142"/>
      <c r="P674" s="142"/>
      <c r="Q674" s="142"/>
      <c r="R674" s="142"/>
      <c r="S674" s="142"/>
      <c r="T674" s="142"/>
      <c r="U674" s="142"/>
    </row>
    <row r="675" customFormat="false" ht="12.75" hidden="false" customHeight="false" outlineLevel="0" collapsed="false">
      <c r="A675" s="142"/>
      <c r="B675" s="142"/>
      <c r="C675" s="142"/>
      <c r="D675" s="142"/>
      <c r="E675" s="142"/>
      <c r="F675" s="142"/>
      <c r="G675" s="142"/>
      <c r="H675" s="142"/>
      <c r="I675" s="142"/>
      <c r="J675" s="142"/>
      <c r="K675" s="142"/>
      <c r="L675" s="142"/>
      <c r="M675" s="142"/>
      <c r="N675" s="142"/>
      <c r="O675" s="142"/>
      <c r="P675" s="142"/>
      <c r="Q675" s="142"/>
      <c r="R675" s="142"/>
      <c r="S675" s="142"/>
      <c r="T675" s="142"/>
      <c r="U675" s="142"/>
    </row>
    <row r="676" customFormat="false" ht="12.75" hidden="false" customHeight="false" outlineLevel="0" collapsed="false">
      <c r="A676" s="142"/>
      <c r="B676" s="142"/>
      <c r="C676" s="142"/>
      <c r="D676" s="142"/>
      <c r="E676" s="142"/>
      <c r="F676" s="142"/>
      <c r="G676" s="142"/>
      <c r="H676" s="142"/>
      <c r="I676" s="142"/>
      <c r="J676" s="142"/>
      <c r="K676" s="142"/>
      <c r="L676" s="142"/>
      <c r="M676" s="142"/>
      <c r="N676" s="142"/>
      <c r="O676" s="142"/>
      <c r="P676" s="142"/>
      <c r="Q676" s="142"/>
      <c r="R676" s="142"/>
      <c r="S676" s="142"/>
      <c r="T676" s="142"/>
      <c r="U676" s="142"/>
    </row>
    <row r="677" customFormat="false" ht="12.75" hidden="false" customHeight="false" outlineLevel="0" collapsed="false">
      <c r="A677" s="142"/>
      <c r="B677" s="142"/>
      <c r="C677" s="142"/>
      <c r="D677" s="142"/>
      <c r="E677" s="142"/>
      <c r="F677" s="142"/>
      <c r="G677" s="142"/>
      <c r="H677" s="142"/>
      <c r="I677" s="142"/>
      <c r="J677" s="142"/>
      <c r="K677" s="142"/>
      <c r="L677" s="142"/>
      <c r="M677" s="142"/>
      <c r="N677" s="142"/>
      <c r="O677" s="142"/>
      <c r="P677" s="142"/>
      <c r="Q677" s="142"/>
      <c r="R677" s="142"/>
      <c r="S677" s="142"/>
      <c r="T677" s="142"/>
      <c r="U677" s="142"/>
    </row>
    <row r="678" customFormat="false" ht="12.75" hidden="false" customHeight="false" outlineLevel="0" collapsed="false">
      <c r="A678" s="142"/>
      <c r="B678" s="142"/>
      <c r="C678" s="142"/>
      <c r="D678" s="142"/>
      <c r="E678" s="142"/>
      <c r="F678" s="142"/>
      <c r="G678" s="142"/>
      <c r="H678" s="142"/>
      <c r="I678" s="142"/>
      <c r="J678" s="142"/>
      <c r="K678" s="142"/>
      <c r="L678" s="142"/>
      <c r="M678" s="142"/>
      <c r="N678" s="142"/>
      <c r="O678" s="142"/>
      <c r="P678" s="142"/>
      <c r="Q678" s="142"/>
      <c r="R678" s="142"/>
      <c r="S678" s="142"/>
      <c r="T678" s="142"/>
      <c r="U678" s="142"/>
    </row>
    <row r="679" customFormat="false" ht="12.75" hidden="false" customHeight="false" outlineLevel="0" collapsed="false">
      <c r="A679" s="142"/>
      <c r="B679" s="142"/>
      <c r="C679" s="142"/>
      <c r="D679" s="142"/>
      <c r="E679" s="142"/>
      <c r="F679" s="142"/>
      <c r="G679" s="142"/>
      <c r="H679" s="142"/>
      <c r="I679" s="142"/>
      <c r="J679" s="142"/>
      <c r="K679" s="142"/>
      <c r="L679" s="142"/>
      <c r="M679" s="142"/>
      <c r="N679" s="142"/>
      <c r="O679" s="142"/>
      <c r="P679" s="142"/>
      <c r="Q679" s="142"/>
      <c r="R679" s="142"/>
      <c r="S679" s="142"/>
      <c r="T679" s="142"/>
      <c r="U679" s="142"/>
    </row>
    <row r="680" customFormat="false" ht="12.75" hidden="false" customHeight="false" outlineLevel="0" collapsed="false">
      <c r="A680" s="142"/>
      <c r="B680" s="142"/>
      <c r="C680" s="142"/>
      <c r="D680" s="142"/>
      <c r="E680" s="142"/>
      <c r="F680" s="142"/>
      <c r="G680" s="142"/>
      <c r="H680" s="142"/>
      <c r="I680" s="142"/>
      <c r="J680" s="142"/>
      <c r="K680" s="142"/>
      <c r="L680" s="142"/>
      <c r="M680" s="142"/>
      <c r="N680" s="142"/>
      <c r="O680" s="142"/>
      <c r="P680" s="142"/>
      <c r="Q680" s="142"/>
      <c r="R680" s="142"/>
      <c r="S680" s="142"/>
      <c r="T680" s="142"/>
      <c r="U680" s="142"/>
    </row>
    <row r="681" customFormat="false" ht="12.75" hidden="false" customHeight="false" outlineLevel="0" collapsed="false">
      <c r="A681" s="142"/>
      <c r="B681" s="142"/>
      <c r="C681" s="142"/>
      <c r="D681" s="142"/>
      <c r="E681" s="142"/>
      <c r="F681" s="142"/>
      <c r="G681" s="142"/>
      <c r="H681" s="142"/>
      <c r="I681" s="142"/>
      <c r="J681" s="142"/>
      <c r="K681" s="142"/>
      <c r="L681" s="142"/>
      <c r="M681" s="142"/>
      <c r="N681" s="142"/>
      <c r="O681" s="142"/>
      <c r="P681" s="142"/>
      <c r="Q681" s="142"/>
      <c r="R681" s="142"/>
      <c r="S681" s="142"/>
      <c r="T681" s="142"/>
      <c r="U681" s="142"/>
    </row>
    <row r="682" customFormat="false" ht="12.75" hidden="false" customHeight="false" outlineLevel="0" collapsed="false">
      <c r="A682" s="142"/>
      <c r="B682" s="142"/>
      <c r="C682" s="142"/>
      <c r="D682" s="142"/>
      <c r="E682" s="142"/>
      <c r="F682" s="142"/>
      <c r="G682" s="142"/>
      <c r="H682" s="142"/>
      <c r="I682" s="142"/>
      <c r="J682" s="142"/>
      <c r="K682" s="142"/>
      <c r="L682" s="142"/>
      <c r="M682" s="142"/>
      <c r="N682" s="142"/>
      <c r="O682" s="142"/>
      <c r="P682" s="142"/>
      <c r="Q682" s="142"/>
      <c r="R682" s="142"/>
      <c r="S682" s="142"/>
      <c r="T682" s="142"/>
      <c r="U682" s="142"/>
    </row>
    <row r="683" customFormat="false" ht="12.75" hidden="false" customHeight="false" outlineLevel="0" collapsed="false">
      <c r="A683" s="142"/>
      <c r="B683" s="142"/>
      <c r="C683" s="142"/>
      <c r="D683" s="142"/>
      <c r="E683" s="142"/>
      <c r="F683" s="142"/>
      <c r="G683" s="142"/>
      <c r="H683" s="142"/>
      <c r="I683" s="142"/>
      <c r="J683" s="142"/>
      <c r="K683" s="142"/>
      <c r="L683" s="142"/>
      <c r="M683" s="142"/>
      <c r="N683" s="142"/>
      <c r="O683" s="142"/>
      <c r="P683" s="142"/>
      <c r="Q683" s="142"/>
      <c r="R683" s="142"/>
      <c r="S683" s="142"/>
      <c r="T683" s="142"/>
      <c r="U683" s="142"/>
    </row>
    <row r="684" customFormat="false" ht="12.75" hidden="false" customHeight="false" outlineLevel="0" collapsed="false">
      <c r="A684" s="142"/>
      <c r="B684" s="142"/>
      <c r="C684" s="142"/>
      <c r="D684" s="142"/>
      <c r="E684" s="142"/>
      <c r="F684" s="142"/>
      <c r="G684" s="142"/>
      <c r="H684" s="142"/>
      <c r="I684" s="142"/>
      <c r="J684" s="142"/>
      <c r="K684" s="142"/>
      <c r="L684" s="142"/>
      <c r="M684" s="142"/>
      <c r="N684" s="142"/>
      <c r="O684" s="142"/>
      <c r="P684" s="142"/>
      <c r="Q684" s="142"/>
      <c r="R684" s="142"/>
      <c r="S684" s="142"/>
      <c r="T684" s="142"/>
      <c r="U684" s="142"/>
    </row>
    <row r="685" customFormat="false" ht="12.75" hidden="false" customHeight="false" outlineLevel="0" collapsed="false">
      <c r="A685" s="142"/>
      <c r="B685" s="142"/>
      <c r="C685" s="142"/>
      <c r="D685" s="142"/>
      <c r="E685" s="142"/>
      <c r="F685" s="142"/>
      <c r="G685" s="142"/>
      <c r="H685" s="142"/>
      <c r="I685" s="142"/>
      <c r="J685" s="142"/>
      <c r="K685" s="142"/>
      <c r="L685" s="142"/>
      <c r="M685" s="142"/>
      <c r="N685" s="142"/>
      <c r="O685" s="142"/>
      <c r="P685" s="142"/>
      <c r="Q685" s="142"/>
      <c r="R685" s="142"/>
      <c r="S685" s="142"/>
      <c r="T685" s="142"/>
      <c r="U685" s="142"/>
    </row>
    <row r="686" customFormat="false" ht="12.75" hidden="false" customHeight="false" outlineLevel="0" collapsed="false">
      <c r="A686" s="142"/>
      <c r="B686" s="142"/>
      <c r="C686" s="142"/>
      <c r="D686" s="142"/>
      <c r="E686" s="142"/>
      <c r="F686" s="142"/>
      <c r="G686" s="142"/>
      <c r="H686" s="142"/>
      <c r="I686" s="142"/>
      <c r="J686" s="142"/>
      <c r="K686" s="142"/>
      <c r="L686" s="142"/>
      <c r="M686" s="142"/>
      <c r="N686" s="142"/>
      <c r="O686" s="142"/>
      <c r="P686" s="142"/>
      <c r="Q686" s="142"/>
      <c r="R686" s="142"/>
      <c r="S686" s="142"/>
      <c r="T686" s="142"/>
      <c r="U686" s="142"/>
    </row>
    <row r="687" customFormat="false" ht="12.75" hidden="false" customHeight="false" outlineLevel="0" collapsed="false">
      <c r="A687" s="142"/>
      <c r="B687" s="142"/>
      <c r="C687" s="142"/>
      <c r="D687" s="142"/>
      <c r="E687" s="142"/>
      <c r="F687" s="142"/>
      <c r="G687" s="142"/>
      <c r="H687" s="142"/>
      <c r="I687" s="142"/>
      <c r="J687" s="142"/>
      <c r="K687" s="142"/>
      <c r="L687" s="142"/>
      <c r="M687" s="142"/>
      <c r="N687" s="142"/>
      <c r="O687" s="142"/>
      <c r="P687" s="142"/>
      <c r="Q687" s="142"/>
      <c r="R687" s="142"/>
      <c r="S687" s="142"/>
      <c r="T687" s="142"/>
      <c r="U687" s="142"/>
    </row>
    <row r="688" customFormat="false" ht="12.75" hidden="false" customHeight="false" outlineLevel="0" collapsed="false">
      <c r="A688" s="142"/>
      <c r="B688" s="142"/>
      <c r="C688" s="142"/>
      <c r="D688" s="142"/>
      <c r="E688" s="142"/>
      <c r="F688" s="142"/>
      <c r="G688" s="142"/>
      <c r="H688" s="142"/>
      <c r="I688" s="142"/>
      <c r="J688" s="142"/>
      <c r="K688" s="142"/>
      <c r="L688" s="142"/>
      <c r="M688" s="142"/>
      <c r="N688" s="142"/>
      <c r="O688" s="142"/>
      <c r="P688" s="142"/>
      <c r="Q688" s="142"/>
      <c r="R688" s="142"/>
      <c r="S688" s="142"/>
      <c r="T688" s="142"/>
      <c r="U688" s="142"/>
    </row>
    <row r="689" customFormat="false" ht="12.75" hidden="false" customHeight="false" outlineLevel="0" collapsed="false">
      <c r="A689" s="142"/>
      <c r="B689" s="142"/>
      <c r="C689" s="142"/>
      <c r="D689" s="142"/>
      <c r="E689" s="142"/>
      <c r="F689" s="142"/>
      <c r="G689" s="142"/>
      <c r="H689" s="142"/>
      <c r="I689" s="142"/>
      <c r="J689" s="142"/>
      <c r="K689" s="142"/>
      <c r="L689" s="142"/>
      <c r="M689" s="142"/>
      <c r="N689" s="142"/>
      <c r="O689" s="142"/>
      <c r="P689" s="142"/>
      <c r="Q689" s="142"/>
      <c r="R689" s="142"/>
      <c r="S689" s="142"/>
      <c r="T689" s="142"/>
      <c r="U689" s="142"/>
    </row>
    <row r="690" customFormat="false" ht="12.75" hidden="false" customHeight="false" outlineLevel="0" collapsed="false">
      <c r="A690" s="142"/>
      <c r="B690" s="142"/>
      <c r="C690" s="142"/>
      <c r="D690" s="142"/>
      <c r="E690" s="142"/>
      <c r="F690" s="142"/>
      <c r="G690" s="142"/>
      <c r="H690" s="142"/>
      <c r="I690" s="142"/>
      <c r="J690" s="142"/>
      <c r="K690" s="142"/>
      <c r="L690" s="142"/>
      <c r="M690" s="142"/>
      <c r="N690" s="142"/>
      <c r="O690" s="142"/>
      <c r="P690" s="142"/>
      <c r="Q690" s="142"/>
      <c r="R690" s="142"/>
      <c r="S690" s="142"/>
      <c r="T690" s="142"/>
      <c r="U690" s="142"/>
    </row>
    <row r="691" customFormat="false" ht="12.75" hidden="false" customHeight="false" outlineLevel="0" collapsed="false">
      <c r="A691" s="142"/>
      <c r="B691" s="142"/>
      <c r="C691" s="142"/>
      <c r="D691" s="142"/>
      <c r="E691" s="142"/>
      <c r="F691" s="142"/>
      <c r="G691" s="142"/>
      <c r="H691" s="142"/>
      <c r="I691" s="142"/>
      <c r="J691" s="142"/>
      <c r="K691" s="142"/>
      <c r="L691" s="142"/>
      <c r="M691" s="142"/>
      <c r="N691" s="142"/>
      <c r="O691" s="142"/>
      <c r="P691" s="142"/>
      <c r="Q691" s="142"/>
      <c r="R691" s="142"/>
      <c r="S691" s="142"/>
      <c r="T691" s="142"/>
      <c r="U691" s="142"/>
    </row>
    <row r="692" customFormat="false" ht="12.75" hidden="false" customHeight="false" outlineLevel="0" collapsed="false">
      <c r="A692" s="142"/>
      <c r="B692" s="142"/>
      <c r="C692" s="142"/>
      <c r="D692" s="142"/>
      <c r="E692" s="142"/>
      <c r="F692" s="142"/>
      <c r="G692" s="142"/>
      <c r="H692" s="142"/>
      <c r="I692" s="142"/>
      <c r="J692" s="142"/>
      <c r="K692" s="142"/>
      <c r="L692" s="142"/>
      <c r="M692" s="142"/>
      <c r="N692" s="142"/>
      <c r="O692" s="142"/>
      <c r="P692" s="142"/>
      <c r="Q692" s="142"/>
      <c r="R692" s="142"/>
      <c r="S692" s="142"/>
      <c r="T692" s="142"/>
      <c r="U692" s="142"/>
    </row>
    <row r="693" customFormat="false" ht="12.75" hidden="false" customHeight="false" outlineLevel="0" collapsed="false">
      <c r="A693" s="142"/>
      <c r="B693" s="142"/>
      <c r="C693" s="142"/>
      <c r="D693" s="142"/>
      <c r="E693" s="142"/>
      <c r="F693" s="142"/>
      <c r="G693" s="142"/>
      <c r="H693" s="142"/>
      <c r="I693" s="142"/>
      <c r="J693" s="142"/>
      <c r="K693" s="142"/>
      <c r="L693" s="142"/>
      <c r="M693" s="142"/>
      <c r="N693" s="142"/>
      <c r="O693" s="142"/>
      <c r="P693" s="142"/>
      <c r="Q693" s="142"/>
      <c r="R693" s="142"/>
      <c r="S693" s="142"/>
      <c r="T693" s="142"/>
      <c r="U693" s="142"/>
    </row>
    <row r="694" customFormat="false" ht="12.75" hidden="false" customHeight="false" outlineLevel="0" collapsed="false">
      <c r="A694" s="142"/>
      <c r="B694" s="142"/>
      <c r="C694" s="142"/>
      <c r="D694" s="142"/>
      <c r="E694" s="142"/>
      <c r="F694" s="142"/>
      <c r="G694" s="142"/>
      <c r="H694" s="142"/>
      <c r="I694" s="142"/>
      <c r="J694" s="142"/>
      <c r="K694" s="142"/>
      <c r="L694" s="142"/>
      <c r="M694" s="142"/>
      <c r="N694" s="142"/>
      <c r="O694" s="142"/>
      <c r="P694" s="142"/>
      <c r="Q694" s="142"/>
      <c r="R694" s="142"/>
      <c r="S694" s="142"/>
      <c r="T694" s="142"/>
      <c r="U694" s="142"/>
    </row>
    <row r="695" customFormat="false" ht="12.75" hidden="false" customHeight="false" outlineLevel="0" collapsed="false">
      <c r="A695" s="142"/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142"/>
      <c r="M695" s="142"/>
      <c r="N695" s="142"/>
      <c r="O695" s="142"/>
      <c r="P695" s="142"/>
      <c r="Q695" s="142"/>
      <c r="R695" s="142"/>
      <c r="S695" s="142"/>
      <c r="T695" s="142"/>
      <c r="U695" s="142"/>
    </row>
    <row r="696" customFormat="false" ht="12.75" hidden="false" customHeight="false" outlineLevel="0" collapsed="false">
      <c r="A696" s="142"/>
      <c r="B696" s="142"/>
      <c r="C696" s="142"/>
      <c r="D696" s="142"/>
      <c r="E696" s="142"/>
      <c r="F696" s="142"/>
      <c r="G696" s="142"/>
      <c r="H696" s="142"/>
      <c r="I696" s="142"/>
      <c r="J696" s="142"/>
      <c r="K696" s="142"/>
      <c r="L696" s="142"/>
      <c r="M696" s="142"/>
      <c r="N696" s="142"/>
      <c r="O696" s="142"/>
      <c r="P696" s="142"/>
      <c r="Q696" s="142"/>
      <c r="R696" s="142"/>
      <c r="S696" s="142"/>
      <c r="T696" s="142"/>
      <c r="U696" s="142"/>
    </row>
    <row r="697" customFormat="false" ht="12.75" hidden="false" customHeight="false" outlineLevel="0" collapsed="false">
      <c r="A697" s="142"/>
      <c r="B697" s="142"/>
      <c r="C697" s="142"/>
      <c r="D697" s="142"/>
      <c r="E697" s="142"/>
      <c r="F697" s="142"/>
      <c r="G697" s="142"/>
      <c r="H697" s="142"/>
      <c r="I697" s="142"/>
      <c r="J697" s="142"/>
      <c r="K697" s="142"/>
      <c r="L697" s="142"/>
      <c r="M697" s="142"/>
      <c r="N697" s="142"/>
      <c r="O697" s="142"/>
      <c r="P697" s="142"/>
      <c r="Q697" s="142"/>
      <c r="R697" s="142"/>
      <c r="S697" s="142"/>
      <c r="T697" s="142"/>
      <c r="U697" s="142"/>
    </row>
    <row r="698" customFormat="false" ht="12.75" hidden="false" customHeight="false" outlineLevel="0" collapsed="false">
      <c r="A698" s="142"/>
      <c r="B698" s="142"/>
      <c r="C698" s="142"/>
      <c r="D698" s="142"/>
      <c r="E698" s="142"/>
      <c r="F698" s="142"/>
      <c r="G698" s="142"/>
      <c r="H698" s="142"/>
      <c r="I698" s="142"/>
      <c r="J698" s="142"/>
      <c r="K698" s="142"/>
      <c r="L698" s="142"/>
      <c r="M698" s="142"/>
      <c r="N698" s="142"/>
      <c r="O698" s="142"/>
      <c r="P698" s="142"/>
      <c r="Q698" s="142"/>
      <c r="R698" s="142"/>
      <c r="S698" s="142"/>
      <c r="T698" s="142"/>
      <c r="U698" s="142"/>
    </row>
    <row r="699" customFormat="false" ht="12.75" hidden="false" customHeight="false" outlineLevel="0" collapsed="false">
      <c r="A699" s="142"/>
      <c r="B699" s="142"/>
      <c r="C699" s="142"/>
      <c r="D699" s="142"/>
      <c r="E699" s="142"/>
      <c r="F699" s="142"/>
      <c r="G699" s="142"/>
      <c r="H699" s="142"/>
      <c r="I699" s="142"/>
      <c r="J699" s="142"/>
      <c r="K699" s="142"/>
      <c r="L699" s="142"/>
      <c r="M699" s="142"/>
      <c r="N699" s="142"/>
      <c r="O699" s="142"/>
      <c r="P699" s="142"/>
      <c r="Q699" s="142"/>
      <c r="R699" s="142"/>
      <c r="S699" s="142"/>
      <c r="T699" s="142"/>
      <c r="U699" s="142"/>
    </row>
    <row r="700" customFormat="false" ht="12.75" hidden="false" customHeight="false" outlineLevel="0" collapsed="false">
      <c r="A700" s="142"/>
      <c r="B700" s="142"/>
      <c r="C700" s="142"/>
      <c r="D700" s="142"/>
      <c r="E700" s="142"/>
      <c r="F700" s="142"/>
      <c r="G700" s="142"/>
      <c r="H700" s="142"/>
      <c r="I700" s="142"/>
      <c r="J700" s="142"/>
      <c r="K700" s="142"/>
      <c r="L700" s="142"/>
      <c r="M700" s="142"/>
      <c r="N700" s="142"/>
      <c r="O700" s="142"/>
      <c r="P700" s="142"/>
      <c r="Q700" s="142"/>
      <c r="R700" s="142"/>
      <c r="S700" s="142"/>
      <c r="T700" s="142"/>
      <c r="U700" s="142"/>
    </row>
    <row r="701" customFormat="false" ht="12.75" hidden="false" customHeight="false" outlineLevel="0" collapsed="false">
      <c r="A701" s="142"/>
      <c r="B701" s="142"/>
      <c r="C701" s="142"/>
      <c r="D701" s="142"/>
      <c r="E701" s="142"/>
      <c r="F701" s="142"/>
      <c r="G701" s="142"/>
      <c r="H701" s="142"/>
      <c r="I701" s="142"/>
      <c r="J701" s="142"/>
      <c r="K701" s="142"/>
      <c r="L701" s="142"/>
      <c r="M701" s="142"/>
      <c r="N701" s="142"/>
      <c r="O701" s="142"/>
      <c r="P701" s="142"/>
      <c r="Q701" s="142"/>
      <c r="R701" s="142"/>
      <c r="S701" s="142"/>
      <c r="T701" s="142"/>
      <c r="U701" s="142"/>
    </row>
    <row r="702" customFormat="false" ht="12.75" hidden="false" customHeight="false" outlineLevel="0" collapsed="false">
      <c r="A702" s="142"/>
      <c r="B702" s="142"/>
      <c r="C702" s="142"/>
      <c r="D702" s="142"/>
      <c r="E702" s="142"/>
      <c r="F702" s="142"/>
      <c r="G702" s="142"/>
      <c r="H702" s="142"/>
      <c r="I702" s="142"/>
      <c r="J702" s="142"/>
      <c r="K702" s="142"/>
      <c r="L702" s="142"/>
      <c r="M702" s="142"/>
      <c r="N702" s="142"/>
      <c r="O702" s="142"/>
      <c r="P702" s="142"/>
      <c r="Q702" s="142"/>
      <c r="R702" s="142"/>
      <c r="S702" s="142"/>
      <c r="T702" s="142"/>
      <c r="U702" s="142"/>
    </row>
    <row r="703" customFormat="false" ht="12.75" hidden="false" customHeight="false" outlineLevel="0" collapsed="false">
      <c r="A703" s="142"/>
      <c r="B703" s="142"/>
      <c r="C703" s="142"/>
      <c r="D703" s="142"/>
      <c r="E703" s="142"/>
      <c r="F703" s="142"/>
      <c r="G703" s="142"/>
      <c r="H703" s="142"/>
      <c r="I703" s="142"/>
      <c r="J703" s="142"/>
      <c r="K703" s="142"/>
      <c r="L703" s="142"/>
      <c r="M703" s="142"/>
      <c r="N703" s="142"/>
      <c r="O703" s="142"/>
      <c r="P703" s="142"/>
      <c r="Q703" s="142"/>
      <c r="R703" s="142"/>
      <c r="S703" s="142"/>
      <c r="T703" s="142"/>
      <c r="U703" s="142"/>
    </row>
    <row r="704" customFormat="false" ht="12.75" hidden="false" customHeight="false" outlineLevel="0" collapsed="false">
      <c r="A704" s="142"/>
      <c r="B704" s="142"/>
      <c r="C704" s="142"/>
      <c r="D704" s="142"/>
      <c r="E704" s="142"/>
      <c r="F704" s="142"/>
      <c r="G704" s="142"/>
      <c r="H704" s="142"/>
      <c r="I704" s="142"/>
      <c r="J704" s="142"/>
      <c r="K704" s="142"/>
      <c r="L704" s="142"/>
      <c r="M704" s="142"/>
      <c r="N704" s="142"/>
      <c r="O704" s="142"/>
      <c r="P704" s="142"/>
      <c r="Q704" s="142"/>
      <c r="R704" s="142"/>
      <c r="S704" s="142"/>
      <c r="T704" s="142"/>
      <c r="U704" s="142"/>
    </row>
    <row r="705" customFormat="false" ht="12.75" hidden="false" customHeight="false" outlineLevel="0" collapsed="false">
      <c r="A705" s="142"/>
      <c r="B705" s="142"/>
      <c r="C705" s="142"/>
      <c r="D705" s="142"/>
      <c r="E705" s="142"/>
      <c r="F705" s="142"/>
      <c r="G705" s="142"/>
      <c r="H705" s="142"/>
      <c r="I705" s="142"/>
      <c r="J705" s="142"/>
      <c r="K705" s="142"/>
      <c r="L705" s="142"/>
      <c r="M705" s="142"/>
      <c r="N705" s="142"/>
      <c r="O705" s="142"/>
      <c r="P705" s="142"/>
      <c r="Q705" s="142"/>
      <c r="R705" s="142"/>
      <c r="S705" s="142"/>
      <c r="T705" s="142"/>
      <c r="U705" s="142"/>
    </row>
    <row r="706" customFormat="false" ht="12.75" hidden="false" customHeight="false" outlineLevel="0" collapsed="false">
      <c r="A706" s="142"/>
      <c r="B706" s="142"/>
      <c r="C706" s="142"/>
      <c r="D706" s="142"/>
      <c r="E706" s="142"/>
      <c r="F706" s="142"/>
      <c r="G706" s="142"/>
      <c r="H706" s="142"/>
      <c r="I706" s="142"/>
      <c r="J706" s="142"/>
      <c r="K706" s="142"/>
      <c r="L706" s="142"/>
      <c r="M706" s="142"/>
      <c r="N706" s="142"/>
      <c r="O706" s="142"/>
      <c r="P706" s="142"/>
      <c r="Q706" s="142"/>
      <c r="R706" s="142"/>
      <c r="S706" s="142"/>
      <c r="T706" s="142"/>
      <c r="U706" s="142"/>
    </row>
    <row r="707" customFormat="false" ht="12.75" hidden="false" customHeight="false" outlineLevel="0" collapsed="false">
      <c r="A707" s="142"/>
      <c r="B707" s="142"/>
      <c r="C707" s="142"/>
      <c r="D707" s="142"/>
      <c r="E707" s="142"/>
      <c r="F707" s="142"/>
      <c r="G707" s="142"/>
      <c r="H707" s="142"/>
      <c r="I707" s="142"/>
      <c r="J707" s="142"/>
      <c r="K707" s="142"/>
      <c r="L707" s="142"/>
      <c r="M707" s="142"/>
      <c r="N707" s="142"/>
      <c r="O707" s="142"/>
      <c r="P707" s="142"/>
      <c r="Q707" s="142"/>
      <c r="R707" s="142"/>
      <c r="S707" s="142"/>
      <c r="T707" s="142"/>
      <c r="U707" s="142"/>
    </row>
    <row r="708" customFormat="false" ht="12.75" hidden="false" customHeight="false" outlineLevel="0" collapsed="false">
      <c r="A708" s="142"/>
      <c r="B708" s="142"/>
      <c r="C708" s="142"/>
      <c r="D708" s="142"/>
      <c r="E708" s="142"/>
      <c r="F708" s="142"/>
      <c r="G708" s="142"/>
      <c r="H708" s="142"/>
      <c r="I708" s="142"/>
      <c r="J708" s="142"/>
      <c r="K708" s="142"/>
      <c r="L708" s="142"/>
      <c r="M708" s="142"/>
      <c r="N708" s="142"/>
      <c r="O708" s="142"/>
      <c r="P708" s="142"/>
      <c r="Q708" s="142"/>
      <c r="R708" s="142"/>
      <c r="S708" s="142"/>
      <c r="T708" s="142"/>
      <c r="U708" s="142"/>
    </row>
    <row r="709" customFormat="false" ht="12.75" hidden="false" customHeight="false" outlineLevel="0" collapsed="false">
      <c r="A709" s="142"/>
      <c r="B709" s="142"/>
      <c r="C709" s="142"/>
      <c r="D709" s="142"/>
      <c r="E709" s="142"/>
      <c r="F709" s="142"/>
      <c r="G709" s="142"/>
      <c r="H709" s="142"/>
      <c r="I709" s="142"/>
      <c r="J709" s="142"/>
      <c r="K709" s="142"/>
      <c r="L709" s="142"/>
      <c r="M709" s="142"/>
      <c r="N709" s="142"/>
      <c r="O709" s="142"/>
      <c r="P709" s="142"/>
      <c r="Q709" s="142"/>
      <c r="R709" s="142"/>
      <c r="S709" s="142"/>
      <c r="T709" s="142"/>
      <c r="U709" s="142"/>
    </row>
    <row r="710" customFormat="false" ht="12.75" hidden="false" customHeight="false" outlineLevel="0" collapsed="false">
      <c r="A710" s="142"/>
      <c r="B710" s="142"/>
      <c r="C710" s="142"/>
      <c r="D710" s="142"/>
      <c r="E710" s="142"/>
      <c r="F710" s="142"/>
      <c r="G710" s="142"/>
      <c r="H710" s="142"/>
      <c r="I710" s="142"/>
      <c r="J710" s="142"/>
      <c r="K710" s="142"/>
      <c r="L710" s="142"/>
      <c r="M710" s="142"/>
      <c r="N710" s="142"/>
      <c r="O710" s="142"/>
      <c r="P710" s="142"/>
      <c r="Q710" s="142"/>
      <c r="R710" s="142"/>
      <c r="S710" s="142"/>
      <c r="T710" s="142"/>
      <c r="U710" s="142"/>
    </row>
    <row r="711" customFormat="false" ht="12.75" hidden="false" customHeight="false" outlineLevel="0" collapsed="false">
      <c r="A711" s="142"/>
      <c r="B711" s="142"/>
      <c r="C711" s="142"/>
      <c r="D711" s="142"/>
      <c r="E711" s="142"/>
      <c r="F711" s="142"/>
      <c r="G711" s="142"/>
      <c r="H711" s="142"/>
      <c r="I711" s="142"/>
      <c r="J711" s="142"/>
      <c r="K711" s="142"/>
      <c r="L711" s="142"/>
      <c r="M711" s="142"/>
      <c r="N711" s="142"/>
      <c r="O711" s="142"/>
      <c r="P711" s="142"/>
      <c r="Q711" s="142"/>
      <c r="R711" s="142"/>
      <c r="S711" s="142"/>
      <c r="T711" s="142"/>
      <c r="U711" s="142"/>
    </row>
    <row r="712" customFormat="false" ht="12.75" hidden="false" customHeight="false" outlineLevel="0" collapsed="false">
      <c r="A712" s="142"/>
      <c r="B712" s="142"/>
      <c r="C712" s="142"/>
      <c r="D712" s="142"/>
      <c r="E712" s="142"/>
      <c r="F712" s="142"/>
      <c r="G712" s="142"/>
      <c r="H712" s="142"/>
      <c r="I712" s="142"/>
      <c r="J712" s="142"/>
      <c r="K712" s="142"/>
      <c r="L712" s="142"/>
      <c r="M712" s="142"/>
      <c r="N712" s="142"/>
      <c r="O712" s="142"/>
      <c r="P712" s="142"/>
      <c r="Q712" s="142"/>
      <c r="R712" s="142"/>
      <c r="S712" s="142"/>
      <c r="T712" s="142"/>
      <c r="U712" s="142"/>
    </row>
    <row r="713" customFormat="false" ht="12.75" hidden="false" customHeight="false" outlineLevel="0" collapsed="false">
      <c r="A713" s="142"/>
      <c r="B713" s="142"/>
      <c r="C713" s="142"/>
      <c r="D713" s="142"/>
      <c r="E713" s="142"/>
      <c r="F713" s="142"/>
      <c r="G713" s="142"/>
      <c r="H713" s="142"/>
      <c r="I713" s="142"/>
      <c r="J713" s="142"/>
      <c r="K713" s="142"/>
      <c r="L713" s="142"/>
      <c r="M713" s="142"/>
      <c r="N713" s="142"/>
      <c r="O713" s="142"/>
      <c r="P713" s="142"/>
      <c r="Q713" s="142"/>
      <c r="R713" s="142"/>
      <c r="S713" s="142"/>
      <c r="T713" s="142"/>
      <c r="U713" s="142"/>
    </row>
    <row r="714" customFormat="false" ht="12.75" hidden="false" customHeight="false" outlineLevel="0" collapsed="false">
      <c r="A714" s="142"/>
      <c r="B714" s="142"/>
      <c r="C714" s="142"/>
      <c r="D714" s="142"/>
      <c r="E714" s="142"/>
      <c r="F714" s="142"/>
      <c r="G714" s="142"/>
      <c r="H714" s="142"/>
      <c r="I714" s="142"/>
      <c r="J714" s="142"/>
      <c r="K714" s="142"/>
      <c r="L714" s="142"/>
      <c r="M714" s="142"/>
      <c r="N714" s="142"/>
      <c r="O714" s="142"/>
      <c r="P714" s="142"/>
      <c r="Q714" s="142"/>
      <c r="R714" s="142"/>
      <c r="S714" s="142"/>
      <c r="T714" s="142"/>
      <c r="U714" s="142"/>
    </row>
    <row r="715" customFormat="false" ht="12.75" hidden="false" customHeight="false" outlineLevel="0" collapsed="false">
      <c r="A715" s="142"/>
      <c r="B715" s="142"/>
      <c r="C715" s="142"/>
      <c r="D715" s="142"/>
      <c r="E715" s="142"/>
      <c r="F715" s="142"/>
      <c r="G715" s="142"/>
      <c r="H715" s="142"/>
      <c r="I715" s="142"/>
      <c r="J715" s="142"/>
      <c r="K715" s="142"/>
      <c r="L715" s="142"/>
      <c r="M715" s="142"/>
      <c r="N715" s="142"/>
      <c r="O715" s="142"/>
      <c r="P715" s="142"/>
      <c r="Q715" s="142"/>
      <c r="R715" s="142"/>
      <c r="S715" s="142"/>
      <c r="T715" s="142"/>
      <c r="U715" s="142"/>
    </row>
    <row r="716" customFormat="false" ht="12.75" hidden="false" customHeight="false" outlineLevel="0" collapsed="false">
      <c r="A716" s="142"/>
      <c r="B716" s="142"/>
      <c r="C716" s="142"/>
      <c r="D716" s="142"/>
      <c r="E716" s="142"/>
      <c r="F716" s="142"/>
      <c r="G716" s="142"/>
      <c r="H716" s="142"/>
      <c r="I716" s="142"/>
      <c r="J716" s="142"/>
      <c r="K716" s="142"/>
      <c r="L716" s="142"/>
      <c r="M716" s="142"/>
      <c r="N716" s="142"/>
      <c r="O716" s="142"/>
      <c r="P716" s="142"/>
      <c r="Q716" s="142"/>
      <c r="R716" s="142"/>
      <c r="S716" s="142"/>
      <c r="T716" s="142"/>
      <c r="U716" s="142"/>
    </row>
    <row r="717" customFormat="false" ht="12.75" hidden="false" customHeight="false" outlineLevel="0" collapsed="false">
      <c r="A717" s="142"/>
      <c r="B717" s="142"/>
      <c r="C717" s="142"/>
      <c r="D717" s="142"/>
      <c r="E717" s="142"/>
      <c r="F717" s="142"/>
      <c r="G717" s="142"/>
      <c r="H717" s="142"/>
      <c r="I717" s="142"/>
      <c r="J717" s="142"/>
      <c r="K717" s="142"/>
      <c r="L717" s="142"/>
      <c r="M717" s="142"/>
      <c r="N717" s="142"/>
      <c r="O717" s="142"/>
      <c r="P717" s="142"/>
      <c r="Q717" s="142"/>
      <c r="R717" s="142"/>
      <c r="S717" s="142"/>
      <c r="T717" s="142"/>
      <c r="U717" s="142"/>
    </row>
    <row r="718" customFormat="false" ht="12.75" hidden="false" customHeight="false" outlineLevel="0" collapsed="false">
      <c r="A718" s="142"/>
      <c r="B718" s="142"/>
      <c r="C718" s="142"/>
      <c r="D718" s="142"/>
      <c r="E718" s="142"/>
      <c r="F718" s="142"/>
      <c r="G718" s="142"/>
      <c r="H718" s="142"/>
      <c r="I718" s="142"/>
      <c r="J718" s="142"/>
      <c r="K718" s="142"/>
      <c r="L718" s="142"/>
      <c r="M718" s="142"/>
      <c r="N718" s="142"/>
      <c r="O718" s="142"/>
      <c r="P718" s="142"/>
      <c r="Q718" s="142"/>
      <c r="R718" s="142"/>
      <c r="S718" s="142"/>
      <c r="T718" s="142"/>
      <c r="U718" s="142"/>
    </row>
    <row r="719" customFormat="false" ht="12.75" hidden="false" customHeight="false" outlineLevel="0" collapsed="false">
      <c r="A719" s="142"/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142"/>
      <c r="M719" s="142"/>
      <c r="N719" s="142"/>
      <c r="O719" s="142"/>
      <c r="P719" s="142"/>
      <c r="Q719" s="142"/>
      <c r="R719" s="142"/>
      <c r="S719" s="142"/>
      <c r="T719" s="142"/>
      <c r="U719" s="142"/>
    </row>
    <row r="720" customFormat="false" ht="12.75" hidden="false" customHeight="false" outlineLevel="0" collapsed="false">
      <c r="A720" s="142"/>
      <c r="B720" s="142"/>
      <c r="C720" s="142"/>
      <c r="D720" s="142"/>
      <c r="E720" s="142"/>
      <c r="F720" s="142"/>
      <c r="G720" s="142"/>
      <c r="H720" s="142"/>
      <c r="I720" s="142"/>
      <c r="J720" s="142"/>
      <c r="K720" s="142"/>
      <c r="L720" s="142"/>
      <c r="M720" s="142"/>
      <c r="N720" s="142"/>
      <c r="O720" s="142"/>
      <c r="P720" s="142"/>
      <c r="Q720" s="142"/>
      <c r="R720" s="142"/>
      <c r="S720" s="142"/>
      <c r="T720" s="142"/>
      <c r="U720" s="142"/>
    </row>
    <row r="721" customFormat="false" ht="12.75" hidden="false" customHeight="false" outlineLevel="0" collapsed="false">
      <c r="A721" s="142"/>
      <c r="B721" s="142"/>
      <c r="C721" s="142"/>
      <c r="D721" s="142"/>
      <c r="E721" s="142"/>
      <c r="F721" s="142"/>
      <c r="G721" s="142"/>
      <c r="H721" s="142"/>
      <c r="I721" s="142"/>
      <c r="J721" s="142"/>
      <c r="K721" s="142"/>
      <c r="L721" s="142"/>
      <c r="M721" s="142"/>
      <c r="N721" s="142"/>
      <c r="O721" s="142"/>
      <c r="P721" s="142"/>
      <c r="Q721" s="142"/>
      <c r="R721" s="142"/>
      <c r="S721" s="142"/>
      <c r="T721" s="142"/>
      <c r="U721" s="142"/>
    </row>
    <row r="722" customFormat="false" ht="12.75" hidden="false" customHeight="false" outlineLevel="0" collapsed="false">
      <c r="A722" s="142"/>
      <c r="B722" s="142"/>
      <c r="C722" s="142"/>
      <c r="D722" s="142"/>
      <c r="E722" s="142"/>
      <c r="F722" s="142"/>
      <c r="G722" s="142"/>
      <c r="H722" s="142"/>
      <c r="I722" s="142"/>
      <c r="J722" s="142"/>
      <c r="K722" s="142"/>
      <c r="L722" s="142"/>
      <c r="M722" s="142"/>
      <c r="N722" s="142"/>
      <c r="O722" s="142"/>
      <c r="P722" s="142"/>
      <c r="Q722" s="142"/>
      <c r="R722" s="142"/>
      <c r="S722" s="142"/>
      <c r="T722" s="142"/>
      <c r="U722" s="142"/>
    </row>
    <row r="723" customFormat="false" ht="12.75" hidden="false" customHeight="false" outlineLevel="0" collapsed="false">
      <c r="A723" s="142"/>
      <c r="B723" s="142"/>
      <c r="C723" s="142"/>
      <c r="D723" s="142"/>
      <c r="E723" s="142"/>
      <c r="F723" s="142"/>
      <c r="G723" s="142"/>
      <c r="H723" s="142"/>
      <c r="I723" s="142"/>
      <c r="J723" s="142"/>
      <c r="K723" s="142"/>
      <c r="L723" s="142"/>
      <c r="M723" s="142"/>
      <c r="N723" s="142"/>
      <c r="O723" s="142"/>
      <c r="P723" s="142"/>
      <c r="Q723" s="142"/>
      <c r="R723" s="142"/>
      <c r="S723" s="142"/>
      <c r="T723" s="142"/>
      <c r="U723" s="142"/>
    </row>
    <row r="724" customFormat="false" ht="12.75" hidden="false" customHeight="false" outlineLevel="0" collapsed="false">
      <c r="A724" s="142"/>
      <c r="B724" s="142"/>
      <c r="C724" s="142"/>
      <c r="D724" s="142"/>
      <c r="E724" s="142"/>
      <c r="F724" s="142"/>
      <c r="G724" s="142"/>
      <c r="H724" s="142"/>
      <c r="I724" s="142"/>
      <c r="J724" s="142"/>
      <c r="K724" s="142"/>
      <c r="L724" s="142"/>
      <c r="M724" s="142"/>
      <c r="N724" s="142"/>
      <c r="O724" s="142"/>
      <c r="P724" s="142"/>
      <c r="Q724" s="142"/>
      <c r="R724" s="142"/>
      <c r="S724" s="142"/>
      <c r="T724" s="142"/>
      <c r="U724" s="142"/>
    </row>
    <row r="725" customFormat="false" ht="12.75" hidden="false" customHeight="false" outlineLevel="0" collapsed="false">
      <c r="A725" s="142"/>
      <c r="B725" s="142"/>
      <c r="C725" s="142"/>
      <c r="D725" s="142"/>
      <c r="E725" s="142"/>
      <c r="F725" s="142"/>
      <c r="G725" s="142"/>
      <c r="H725" s="142"/>
      <c r="I725" s="142"/>
      <c r="J725" s="142"/>
      <c r="K725" s="142"/>
      <c r="L725" s="142"/>
      <c r="M725" s="142"/>
      <c r="N725" s="142"/>
      <c r="O725" s="142"/>
      <c r="P725" s="142"/>
      <c r="Q725" s="142"/>
      <c r="R725" s="142"/>
      <c r="S725" s="142"/>
      <c r="T725" s="142"/>
      <c r="U725" s="142"/>
    </row>
    <row r="726" customFormat="false" ht="12.75" hidden="false" customHeight="false" outlineLevel="0" collapsed="false">
      <c r="A726" s="142"/>
      <c r="B726" s="142"/>
      <c r="C726" s="142"/>
      <c r="D726" s="142"/>
      <c r="E726" s="142"/>
      <c r="F726" s="142"/>
      <c r="G726" s="142"/>
      <c r="H726" s="142"/>
      <c r="I726" s="142"/>
      <c r="J726" s="142"/>
      <c r="K726" s="142"/>
      <c r="L726" s="142"/>
      <c r="M726" s="142"/>
      <c r="N726" s="142"/>
      <c r="O726" s="142"/>
      <c r="P726" s="142"/>
      <c r="Q726" s="142"/>
      <c r="R726" s="142"/>
      <c r="S726" s="142"/>
      <c r="T726" s="142"/>
      <c r="U726" s="142"/>
    </row>
    <row r="727" customFormat="false" ht="12.75" hidden="false" customHeight="false" outlineLevel="0" collapsed="false">
      <c r="A727" s="142"/>
      <c r="B727" s="142"/>
      <c r="C727" s="142"/>
      <c r="D727" s="142"/>
      <c r="E727" s="142"/>
      <c r="F727" s="142"/>
      <c r="G727" s="142"/>
      <c r="H727" s="142"/>
      <c r="I727" s="142"/>
      <c r="J727" s="142"/>
      <c r="K727" s="142"/>
      <c r="L727" s="142"/>
      <c r="M727" s="142"/>
      <c r="N727" s="142"/>
      <c r="O727" s="142"/>
      <c r="P727" s="142"/>
      <c r="Q727" s="142"/>
      <c r="R727" s="142"/>
      <c r="S727" s="142"/>
      <c r="T727" s="142"/>
      <c r="U727" s="142"/>
    </row>
    <row r="728" customFormat="false" ht="12.75" hidden="false" customHeight="false" outlineLevel="0" collapsed="false">
      <c r="A728" s="142"/>
      <c r="B728" s="142"/>
      <c r="C728" s="142"/>
      <c r="D728" s="142"/>
      <c r="E728" s="142"/>
      <c r="F728" s="142"/>
      <c r="G728" s="142"/>
      <c r="H728" s="142"/>
      <c r="I728" s="142"/>
      <c r="J728" s="142"/>
      <c r="K728" s="142"/>
      <c r="L728" s="142"/>
      <c r="M728" s="142"/>
      <c r="N728" s="142"/>
      <c r="O728" s="142"/>
      <c r="P728" s="142"/>
      <c r="Q728" s="142"/>
      <c r="R728" s="142"/>
      <c r="S728" s="142"/>
      <c r="T728" s="142"/>
      <c r="U728" s="142"/>
    </row>
    <row r="729" customFormat="false" ht="12.75" hidden="false" customHeight="false" outlineLevel="0" collapsed="false">
      <c r="A729" s="142"/>
      <c r="B729" s="142"/>
      <c r="C729" s="142"/>
      <c r="D729" s="142"/>
      <c r="E729" s="142"/>
      <c r="F729" s="142"/>
      <c r="G729" s="142"/>
      <c r="H729" s="142"/>
      <c r="I729" s="142"/>
      <c r="J729" s="142"/>
      <c r="K729" s="142"/>
      <c r="L729" s="142"/>
      <c r="M729" s="142"/>
      <c r="N729" s="142"/>
      <c r="O729" s="142"/>
      <c r="P729" s="142"/>
      <c r="Q729" s="142"/>
      <c r="R729" s="142"/>
      <c r="S729" s="142"/>
      <c r="T729" s="142"/>
      <c r="U729" s="142"/>
    </row>
    <row r="730" customFormat="false" ht="12.75" hidden="false" customHeight="false" outlineLevel="0" collapsed="false">
      <c r="A730" s="142"/>
      <c r="B730" s="142"/>
      <c r="C730" s="142"/>
      <c r="D730" s="142"/>
      <c r="E730" s="142"/>
      <c r="F730" s="142"/>
      <c r="G730" s="142"/>
      <c r="H730" s="142"/>
      <c r="I730" s="142"/>
      <c r="J730" s="142"/>
      <c r="K730" s="142"/>
      <c r="L730" s="142"/>
      <c r="M730" s="142"/>
      <c r="N730" s="142"/>
      <c r="O730" s="142"/>
      <c r="P730" s="142"/>
      <c r="Q730" s="142"/>
      <c r="R730" s="142"/>
      <c r="S730" s="142"/>
      <c r="T730" s="142"/>
      <c r="U730" s="142"/>
    </row>
    <row r="731" customFormat="false" ht="12.75" hidden="false" customHeight="false" outlineLevel="0" collapsed="false">
      <c r="A731" s="142"/>
      <c r="B731" s="142"/>
      <c r="C731" s="142"/>
      <c r="D731" s="142"/>
      <c r="E731" s="142"/>
      <c r="F731" s="142"/>
      <c r="G731" s="142"/>
      <c r="H731" s="142"/>
      <c r="I731" s="142"/>
      <c r="J731" s="142"/>
      <c r="K731" s="142"/>
      <c r="L731" s="142"/>
      <c r="M731" s="142"/>
      <c r="N731" s="142"/>
      <c r="O731" s="142"/>
      <c r="P731" s="142"/>
      <c r="Q731" s="142"/>
      <c r="R731" s="142"/>
      <c r="S731" s="142"/>
      <c r="T731" s="142"/>
      <c r="U731" s="142"/>
    </row>
    <row r="732" customFormat="false" ht="12.75" hidden="false" customHeight="false" outlineLevel="0" collapsed="false">
      <c r="A732" s="142"/>
      <c r="B732" s="142"/>
      <c r="C732" s="142"/>
      <c r="D732" s="142"/>
      <c r="E732" s="142"/>
      <c r="F732" s="142"/>
      <c r="G732" s="142"/>
      <c r="H732" s="142"/>
      <c r="I732" s="142"/>
      <c r="J732" s="142"/>
      <c r="K732" s="142"/>
      <c r="L732" s="142"/>
      <c r="M732" s="142"/>
      <c r="N732" s="142"/>
      <c r="O732" s="142"/>
      <c r="P732" s="142"/>
      <c r="Q732" s="142"/>
      <c r="R732" s="142"/>
      <c r="S732" s="142"/>
      <c r="T732" s="142"/>
      <c r="U732" s="142"/>
    </row>
    <row r="733" customFormat="false" ht="12.75" hidden="false" customHeight="false" outlineLevel="0" collapsed="false">
      <c r="A733" s="142"/>
      <c r="B733" s="142"/>
      <c r="C733" s="142"/>
      <c r="D733" s="142"/>
      <c r="E733" s="142"/>
      <c r="F733" s="142"/>
      <c r="G733" s="142"/>
      <c r="H733" s="142"/>
      <c r="I733" s="142"/>
      <c r="J733" s="142"/>
      <c r="K733" s="142"/>
      <c r="L733" s="142"/>
      <c r="M733" s="142"/>
      <c r="N733" s="142"/>
      <c r="O733" s="142"/>
      <c r="P733" s="142"/>
      <c r="Q733" s="142"/>
      <c r="R733" s="142"/>
      <c r="S733" s="142"/>
      <c r="T733" s="142"/>
      <c r="U733" s="142"/>
    </row>
    <row r="734" customFormat="false" ht="12.75" hidden="false" customHeight="false" outlineLevel="0" collapsed="false">
      <c r="A734" s="142"/>
      <c r="B734" s="142"/>
      <c r="C734" s="142"/>
      <c r="D734" s="142"/>
      <c r="E734" s="142"/>
      <c r="F734" s="142"/>
      <c r="G734" s="142"/>
      <c r="H734" s="142"/>
      <c r="I734" s="142"/>
      <c r="J734" s="142"/>
      <c r="K734" s="142"/>
      <c r="L734" s="142"/>
      <c r="M734" s="142"/>
      <c r="N734" s="142"/>
      <c r="O734" s="142"/>
      <c r="P734" s="142"/>
      <c r="Q734" s="142"/>
      <c r="R734" s="142"/>
      <c r="S734" s="142"/>
      <c r="T734" s="142"/>
      <c r="U734" s="142"/>
    </row>
    <row r="735" customFormat="false" ht="12.75" hidden="false" customHeight="false" outlineLevel="0" collapsed="false">
      <c r="A735" s="142"/>
      <c r="B735" s="142"/>
      <c r="C735" s="142"/>
      <c r="D735" s="142"/>
      <c r="E735" s="142"/>
      <c r="F735" s="142"/>
      <c r="G735" s="142"/>
      <c r="H735" s="142"/>
      <c r="I735" s="142"/>
      <c r="J735" s="142"/>
      <c r="K735" s="142"/>
      <c r="L735" s="142"/>
      <c r="M735" s="142"/>
      <c r="N735" s="142"/>
      <c r="O735" s="142"/>
      <c r="P735" s="142"/>
      <c r="Q735" s="142"/>
      <c r="R735" s="142"/>
      <c r="S735" s="142"/>
      <c r="T735" s="142"/>
      <c r="U735" s="142"/>
    </row>
    <row r="736" customFormat="false" ht="12.75" hidden="false" customHeight="false" outlineLevel="0" collapsed="false">
      <c r="A736" s="142"/>
      <c r="B736" s="142"/>
      <c r="C736" s="142"/>
      <c r="D736" s="142"/>
      <c r="E736" s="142"/>
      <c r="F736" s="142"/>
      <c r="G736" s="142"/>
      <c r="H736" s="142"/>
      <c r="I736" s="142"/>
      <c r="J736" s="142"/>
      <c r="K736" s="142"/>
      <c r="L736" s="142"/>
      <c r="M736" s="142"/>
      <c r="N736" s="142"/>
      <c r="O736" s="142"/>
      <c r="P736" s="142"/>
      <c r="Q736" s="142"/>
      <c r="R736" s="142"/>
      <c r="S736" s="142"/>
      <c r="T736" s="142"/>
      <c r="U736" s="142"/>
    </row>
    <row r="737" customFormat="false" ht="12.75" hidden="false" customHeight="false" outlineLevel="0" collapsed="false">
      <c r="A737" s="142"/>
      <c r="B737" s="142"/>
      <c r="C737" s="142"/>
      <c r="D737" s="142"/>
      <c r="E737" s="142"/>
      <c r="F737" s="142"/>
      <c r="G737" s="142"/>
      <c r="H737" s="142"/>
      <c r="I737" s="142"/>
      <c r="J737" s="142"/>
      <c r="K737" s="142"/>
      <c r="L737" s="142"/>
      <c r="M737" s="142"/>
      <c r="N737" s="142"/>
      <c r="O737" s="142"/>
      <c r="P737" s="142"/>
      <c r="Q737" s="142"/>
      <c r="R737" s="142"/>
      <c r="S737" s="142"/>
      <c r="T737" s="142"/>
      <c r="U737" s="142"/>
    </row>
    <row r="738" customFormat="false" ht="12.75" hidden="false" customHeight="false" outlineLevel="0" collapsed="false">
      <c r="A738" s="142"/>
      <c r="B738" s="142"/>
      <c r="C738" s="142"/>
      <c r="D738" s="142"/>
      <c r="E738" s="142"/>
      <c r="F738" s="142"/>
      <c r="G738" s="142"/>
      <c r="H738" s="142"/>
      <c r="I738" s="142"/>
      <c r="J738" s="142"/>
      <c r="K738" s="142"/>
      <c r="L738" s="142"/>
      <c r="M738" s="142"/>
      <c r="N738" s="142"/>
      <c r="O738" s="142"/>
      <c r="P738" s="142"/>
      <c r="Q738" s="142"/>
      <c r="R738" s="142"/>
      <c r="S738" s="142"/>
      <c r="T738" s="142"/>
      <c r="U738" s="142"/>
    </row>
    <row r="739" customFormat="false" ht="12.75" hidden="false" customHeight="false" outlineLevel="0" collapsed="false">
      <c r="A739" s="142"/>
      <c r="B739" s="142"/>
      <c r="C739" s="142"/>
      <c r="D739" s="142"/>
      <c r="E739" s="142"/>
      <c r="F739" s="142"/>
      <c r="G739" s="142"/>
      <c r="H739" s="142"/>
      <c r="I739" s="142"/>
      <c r="J739" s="142"/>
      <c r="K739" s="142"/>
      <c r="L739" s="142"/>
      <c r="M739" s="142"/>
      <c r="N739" s="142"/>
      <c r="O739" s="142"/>
      <c r="P739" s="142"/>
      <c r="Q739" s="142"/>
      <c r="R739" s="142"/>
      <c r="S739" s="142"/>
      <c r="T739" s="142"/>
      <c r="U739" s="142"/>
    </row>
    <row r="740" customFormat="false" ht="12.75" hidden="false" customHeight="false" outlineLevel="0" collapsed="false">
      <c r="A740" s="142"/>
      <c r="B740" s="142"/>
      <c r="C740" s="142"/>
      <c r="D740" s="142"/>
      <c r="E740" s="142"/>
      <c r="F740" s="142"/>
      <c r="G740" s="142"/>
      <c r="H740" s="142"/>
      <c r="I740" s="142"/>
      <c r="J740" s="142"/>
      <c r="K740" s="142"/>
      <c r="L740" s="142"/>
      <c r="M740" s="142"/>
      <c r="N740" s="142"/>
      <c r="O740" s="142"/>
      <c r="P740" s="142"/>
      <c r="Q740" s="142"/>
      <c r="R740" s="142"/>
      <c r="S740" s="142"/>
      <c r="T740" s="142"/>
      <c r="U740" s="142"/>
    </row>
    <row r="741" customFormat="false" ht="12.75" hidden="false" customHeight="false" outlineLevel="0" collapsed="false">
      <c r="A741" s="142"/>
      <c r="B741" s="142"/>
      <c r="C741" s="142"/>
      <c r="D741" s="142"/>
      <c r="E741" s="142"/>
      <c r="F741" s="142"/>
      <c r="G741" s="142"/>
      <c r="H741" s="142"/>
      <c r="I741" s="142"/>
      <c r="J741" s="142"/>
      <c r="K741" s="142"/>
      <c r="L741" s="142"/>
      <c r="M741" s="142"/>
      <c r="N741" s="142"/>
      <c r="O741" s="142"/>
      <c r="P741" s="142"/>
      <c r="Q741" s="142"/>
      <c r="R741" s="142"/>
      <c r="S741" s="142"/>
      <c r="T741" s="142"/>
      <c r="U741" s="142"/>
    </row>
    <row r="742" customFormat="false" ht="12.75" hidden="false" customHeight="false" outlineLevel="0" collapsed="false">
      <c r="A742" s="142"/>
      <c r="B742" s="142"/>
      <c r="C742" s="142"/>
      <c r="D742" s="142"/>
      <c r="E742" s="142"/>
      <c r="F742" s="142"/>
      <c r="G742" s="142"/>
      <c r="H742" s="142"/>
      <c r="I742" s="142"/>
      <c r="J742" s="142"/>
      <c r="K742" s="142"/>
      <c r="L742" s="142"/>
      <c r="M742" s="142"/>
      <c r="N742" s="142"/>
      <c r="O742" s="142"/>
      <c r="P742" s="142"/>
      <c r="Q742" s="142"/>
      <c r="R742" s="142"/>
      <c r="S742" s="142"/>
      <c r="T742" s="142"/>
      <c r="U742" s="142"/>
    </row>
    <row r="743" customFormat="false" ht="12.75" hidden="false" customHeight="false" outlineLevel="0" collapsed="false">
      <c r="A743" s="142"/>
      <c r="B743" s="142"/>
      <c r="C743" s="142"/>
      <c r="D743" s="142"/>
      <c r="E743" s="142"/>
      <c r="F743" s="142"/>
      <c r="G743" s="142"/>
      <c r="H743" s="142"/>
      <c r="I743" s="142"/>
      <c r="J743" s="142"/>
      <c r="K743" s="142"/>
      <c r="L743" s="142"/>
      <c r="M743" s="142"/>
      <c r="N743" s="142"/>
      <c r="O743" s="142"/>
      <c r="P743" s="142"/>
      <c r="Q743" s="142"/>
      <c r="R743" s="142"/>
      <c r="S743" s="142"/>
      <c r="T743" s="142"/>
      <c r="U743" s="142"/>
    </row>
    <row r="744" customFormat="false" ht="12.75" hidden="false" customHeight="false" outlineLevel="0" collapsed="false">
      <c r="A744" s="142"/>
      <c r="B744" s="142"/>
      <c r="C744" s="142"/>
      <c r="D744" s="142"/>
      <c r="E744" s="142"/>
      <c r="F744" s="142"/>
      <c r="G744" s="142"/>
      <c r="H744" s="142"/>
      <c r="I744" s="142"/>
      <c r="J744" s="142"/>
      <c r="K744" s="142"/>
      <c r="L744" s="142"/>
      <c r="M744" s="142"/>
      <c r="N744" s="142"/>
      <c r="O744" s="142"/>
      <c r="P744" s="142"/>
      <c r="Q744" s="142"/>
      <c r="R744" s="142"/>
      <c r="S744" s="142"/>
      <c r="T744" s="142"/>
      <c r="U744" s="142"/>
    </row>
    <row r="745" customFormat="false" ht="12.75" hidden="false" customHeight="false" outlineLevel="0" collapsed="false">
      <c r="A745" s="142"/>
      <c r="B745" s="142"/>
      <c r="C745" s="142"/>
      <c r="D745" s="142"/>
      <c r="E745" s="142"/>
      <c r="F745" s="142"/>
      <c r="G745" s="142"/>
      <c r="H745" s="142"/>
      <c r="I745" s="142"/>
      <c r="J745" s="142"/>
      <c r="K745" s="142"/>
      <c r="L745" s="142"/>
      <c r="M745" s="142"/>
      <c r="N745" s="142"/>
      <c r="O745" s="142"/>
      <c r="P745" s="142"/>
      <c r="Q745" s="142"/>
      <c r="R745" s="142"/>
      <c r="S745" s="142"/>
      <c r="T745" s="142"/>
      <c r="U745" s="142"/>
    </row>
    <row r="746" customFormat="false" ht="12.75" hidden="false" customHeight="false" outlineLevel="0" collapsed="false">
      <c r="A746" s="142"/>
      <c r="B746" s="142"/>
      <c r="C746" s="142"/>
      <c r="D746" s="142"/>
      <c r="E746" s="142"/>
      <c r="F746" s="142"/>
      <c r="G746" s="142"/>
      <c r="H746" s="142"/>
      <c r="I746" s="142"/>
      <c r="J746" s="142"/>
      <c r="K746" s="142"/>
      <c r="L746" s="142"/>
      <c r="M746" s="142"/>
      <c r="N746" s="142"/>
      <c r="O746" s="142"/>
      <c r="P746" s="142"/>
      <c r="Q746" s="142"/>
      <c r="R746" s="142"/>
      <c r="S746" s="142"/>
      <c r="T746" s="142"/>
      <c r="U746" s="142"/>
    </row>
    <row r="747" customFormat="false" ht="12.75" hidden="false" customHeight="false" outlineLevel="0" collapsed="false">
      <c r="A747" s="142"/>
      <c r="B747" s="142"/>
      <c r="C747" s="142"/>
      <c r="D747" s="142"/>
      <c r="E747" s="142"/>
      <c r="F747" s="142"/>
      <c r="G747" s="142"/>
      <c r="H747" s="142"/>
      <c r="I747" s="142"/>
      <c r="J747" s="142"/>
      <c r="K747" s="142"/>
      <c r="L747" s="142"/>
      <c r="M747" s="142"/>
      <c r="N747" s="142"/>
      <c r="O747" s="142"/>
      <c r="P747" s="142"/>
      <c r="Q747" s="142"/>
      <c r="R747" s="142"/>
      <c r="S747" s="142"/>
      <c r="T747" s="142"/>
      <c r="U747" s="142"/>
    </row>
    <row r="748" customFormat="false" ht="12.75" hidden="false" customHeight="false" outlineLevel="0" collapsed="false">
      <c r="A748" s="142"/>
      <c r="B748" s="142"/>
      <c r="C748" s="142"/>
      <c r="D748" s="142"/>
      <c r="E748" s="142"/>
      <c r="F748" s="142"/>
      <c r="G748" s="142"/>
      <c r="H748" s="142"/>
      <c r="I748" s="142"/>
      <c r="J748" s="142"/>
      <c r="K748" s="142"/>
      <c r="L748" s="142"/>
      <c r="M748" s="142"/>
      <c r="N748" s="142"/>
      <c r="O748" s="142"/>
      <c r="P748" s="142"/>
      <c r="Q748" s="142"/>
      <c r="R748" s="142"/>
      <c r="S748" s="142"/>
      <c r="T748" s="142"/>
      <c r="U748" s="142"/>
    </row>
    <row r="749" customFormat="false" ht="12.75" hidden="false" customHeight="false" outlineLevel="0" collapsed="false">
      <c r="A749" s="142"/>
      <c r="B749" s="142"/>
      <c r="C749" s="142"/>
      <c r="D749" s="142"/>
      <c r="E749" s="142"/>
      <c r="F749" s="142"/>
      <c r="G749" s="142"/>
      <c r="H749" s="142"/>
      <c r="I749" s="142"/>
      <c r="J749" s="142"/>
      <c r="K749" s="142"/>
      <c r="L749" s="142"/>
      <c r="M749" s="142"/>
      <c r="N749" s="142"/>
      <c r="O749" s="142"/>
      <c r="P749" s="142"/>
      <c r="Q749" s="142"/>
      <c r="R749" s="142"/>
      <c r="S749" s="142"/>
      <c r="T749" s="142"/>
      <c r="U749" s="142"/>
    </row>
    <row r="750" customFormat="false" ht="12.75" hidden="false" customHeight="false" outlineLevel="0" collapsed="false">
      <c r="A750" s="142"/>
      <c r="B750" s="142"/>
      <c r="C750" s="142"/>
      <c r="D750" s="142"/>
      <c r="E750" s="142"/>
      <c r="F750" s="142"/>
      <c r="G750" s="142"/>
      <c r="H750" s="142"/>
      <c r="I750" s="142"/>
      <c r="J750" s="142"/>
      <c r="K750" s="142"/>
      <c r="L750" s="142"/>
      <c r="M750" s="142"/>
      <c r="N750" s="142"/>
      <c r="O750" s="142"/>
      <c r="P750" s="142"/>
      <c r="Q750" s="142"/>
      <c r="R750" s="142"/>
      <c r="S750" s="142"/>
      <c r="T750" s="142"/>
      <c r="U750" s="142"/>
    </row>
    <row r="751" customFormat="false" ht="12.75" hidden="false" customHeight="false" outlineLevel="0" collapsed="false">
      <c r="A751" s="142"/>
      <c r="B751" s="142"/>
      <c r="C751" s="142"/>
      <c r="D751" s="142"/>
      <c r="E751" s="142"/>
      <c r="F751" s="142"/>
      <c r="G751" s="142"/>
      <c r="H751" s="142"/>
      <c r="I751" s="142"/>
      <c r="J751" s="142"/>
      <c r="K751" s="142"/>
      <c r="L751" s="142"/>
      <c r="M751" s="142"/>
      <c r="N751" s="142"/>
      <c r="O751" s="142"/>
      <c r="P751" s="142"/>
      <c r="Q751" s="142"/>
      <c r="R751" s="142"/>
      <c r="S751" s="142"/>
      <c r="T751" s="142"/>
      <c r="U751" s="142"/>
    </row>
    <row r="752" customFormat="false" ht="12.75" hidden="false" customHeight="false" outlineLevel="0" collapsed="false">
      <c r="A752" s="142"/>
      <c r="B752" s="142"/>
      <c r="C752" s="142"/>
      <c r="D752" s="142"/>
      <c r="E752" s="142"/>
      <c r="F752" s="142"/>
      <c r="G752" s="142"/>
      <c r="H752" s="142"/>
      <c r="I752" s="142"/>
      <c r="J752" s="142"/>
      <c r="K752" s="142"/>
      <c r="L752" s="142"/>
      <c r="M752" s="142"/>
      <c r="N752" s="142"/>
      <c r="O752" s="142"/>
      <c r="P752" s="142"/>
      <c r="Q752" s="142"/>
      <c r="R752" s="142"/>
      <c r="S752" s="142"/>
      <c r="T752" s="142"/>
      <c r="U752" s="142"/>
    </row>
    <row r="753" customFormat="false" ht="12.75" hidden="false" customHeight="false" outlineLevel="0" collapsed="false">
      <c r="A753" s="142"/>
      <c r="B753" s="142"/>
      <c r="C753" s="142"/>
      <c r="D753" s="142"/>
      <c r="E753" s="142"/>
      <c r="F753" s="142"/>
      <c r="G753" s="142"/>
      <c r="H753" s="142"/>
      <c r="I753" s="142"/>
      <c r="J753" s="142"/>
      <c r="K753" s="142"/>
      <c r="L753" s="142"/>
      <c r="M753" s="142"/>
      <c r="N753" s="142"/>
      <c r="O753" s="142"/>
      <c r="P753" s="142"/>
      <c r="Q753" s="142"/>
      <c r="R753" s="142"/>
      <c r="S753" s="142"/>
      <c r="T753" s="142"/>
      <c r="U753" s="142"/>
    </row>
    <row r="754" customFormat="false" ht="12.75" hidden="false" customHeight="false" outlineLevel="0" collapsed="false">
      <c r="A754" s="142"/>
      <c r="B754" s="142"/>
      <c r="C754" s="142"/>
      <c r="D754" s="142"/>
      <c r="E754" s="142"/>
      <c r="F754" s="142"/>
      <c r="G754" s="142"/>
      <c r="H754" s="142"/>
      <c r="I754" s="142"/>
      <c r="J754" s="142"/>
      <c r="K754" s="142"/>
      <c r="L754" s="142"/>
      <c r="M754" s="142"/>
      <c r="N754" s="142"/>
      <c r="O754" s="142"/>
      <c r="P754" s="142"/>
      <c r="Q754" s="142"/>
      <c r="R754" s="142"/>
      <c r="S754" s="142"/>
      <c r="T754" s="142"/>
      <c r="U754" s="142"/>
    </row>
    <row r="755" customFormat="false" ht="12.75" hidden="false" customHeight="false" outlineLevel="0" collapsed="false">
      <c r="A755" s="142"/>
      <c r="B755" s="142"/>
      <c r="C755" s="142"/>
      <c r="D755" s="142"/>
      <c r="E755" s="142"/>
      <c r="F755" s="142"/>
      <c r="G755" s="142"/>
      <c r="H755" s="142"/>
      <c r="I755" s="142"/>
      <c r="J755" s="142"/>
      <c r="K755" s="142"/>
      <c r="L755" s="142"/>
      <c r="M755" s="142"/>
      <c r="N755" s="142"/>
      <c r="O755" s="142"/>
      <c r="P755" s="142"/>
      <c r="Q755" s="142"/>
      <c r="R755" s="142"/>
      <c r="S755" s="142"/>
      <c r="T755" s="142"/>
      <c r="U755" s="142"/>
    </row>
    <row r="756" customFormat="false" ht="12.75" hidden="false" customHeight="false" outlineLevel="0" collapsed="false">
      <c r="A756" s="142"/>
      <c r="B756" s="142"/>
      <c r="C756" s="142"/>
      <c r="D756" s="142"/>
      <c r="E756" s="142"/>
      <c r="F756" s="142"/>
      <c r="G756" s="142"/>
      <c r="H756" s="142"/>
      <c r="I756" s="142"/>
      <c r="J756" s="142"/>
      <c r="K756" s="142"/>
      <c r="L756" s="142"/>
      <c r="M756" s="142"/>
      <c r="N756" s="142"/>
      <c r="O756" s="142"/>
      <c r="P756" s="142"/>
      <c r="Q756" s="142"/>
      <c r="R756" s="142"/>
      <c r="S756" s="142"/>
      <c r="T756" s="142"/>
      <c r="U756" s="142"/>
    </row>
    <row r="757" customFormat="false" ht="12.75" hidden="false" customHeight="false" outlineLevel="0" collapsed="false">
      <c r="A757" s="142"/>
      <c r="B757" s="142"/>
      <c r="C757" s="142"/>
      <c r="D757" s="142"/>
      <c r="E757" s="142"/>
      <c r="F757" s="142"/>
      <c r="G757" s="142"/>
      <c r="H757" s="142"/>
      <c r="I757" s="142"/>
      <c r="J757" s="142"/>
      <c r="K757" s="142"/>
      <c r="L757" s="142"/>
      <c r="M757" s="142"/>
      <c r="N757" s="142"/>
      <c r="O757" s="142"/>
      <c r="P757" s="142"/>
      <c r="Q757" s="142"/>
      <c r="R757" s="142"/>
      <c r="S757" s="142"/>
      <c r="T757" s="142"/>
      <c r="U757" s="142"/>
    </row>
    <row r="758" customFormat="false" ht="12.75" hidden="false" customHeight="false" outlineLevel="0" collapsed="false">
      <c r="A758" s="142"/>
      <c r="B758" s="142"/>
      <c r="C758" s="142"/>
      <c r="D758" s="142"/>
      <c r="E758" s="142"/>
      <c r="F758" s="142"/>
      <c r="G758" s="142"/>
      <c r="H758" s="142"/>
      <c r="I758" s="142"/>
      <c r="J758" s="142"/>
      <c r="K758" s="142"/>
      <c r="L758" s="142"/>
      <c r="M758" s="142"/>
      <c r="N758" s="142"/>
      <c r="O758" s="142"/>
      <c r="P758" s="142"/>
      <c r="Q758" s="142"/>
      <c r="R758" s="142"/>
      <c r="S758" s="142"/>
      <c r="T758" s="142"/>
      <c r="U758" s="142"/>
    </row>
    <row r="759" customFormat="false" ht="12.75" hidden="false" customHeight="false" outlineLevel="0" collapsed="false">
      <c r="A759" s="142"/>
      <c r="B759" s="142"/>
      <c r="C759" s="142"/>
      <c r="D759" s="142"/>
      <c r="E759" s="142"/>
      <c r="F759" s="142"/>
      <c r="G759" s="142"/>
      <c r="H759" s="142"/>
      <c r="I759" s="142"/>
      <c r="J759" s="142"/>
      <c r="K759" s="142"/>
      <c r="L759" s="142"/>
      <c r="M759" s="142"/>
      <c r="N759" s="142"/>
      <c r="O759" s="142"/>
      <c r="P759" s="142"/>
      <c r="Q759" s="142"/>
      <c r="R759" s="142"/>
      <c r="S759" s="142"/>
      <c r="T759" s="142"/>
      <c r="U759" s="142"/>
    </row>
    <row r="760" customFormat="false" ht="12.75" hidden="false" customHeight="false" outlineLevel="0" collapsed="false">
      <c r="A760" s="142"/>
      <c r="B760" s="142"/>
      <c r="C760" s="142"/>
      <c r="D760" s="142"/>
      <c r="E760" s="142"/>
      <c r="F760" s="142"/>
      <c r="G760" s="142"/>
      <c r="H760" s="142"/>
      <c r="I760" s="142"/>
      <c r="J760" s="142"/>
      <c r="K760" s="142"/>
      <c r="L760" s="142"/>
      <c r="M760" s="142"/>
      <c r="N760" s="142"/>
      <c r="O760" s="142"/>
      <c r="P760" s="142"/>
      <c r="Q760" s="142"/>
      <c r="R760" s="142"/>
      <c r="S760" s="142"/>
      <c r="T760" s="142"/>
      <c r="U760" s="142"/>
    </row>
    <row r="761" customFormat="false" ht="12.75" hidden="false" customHeight="false" outlineLevel="0" collapsed="false">
      <c r="A761" s="142"/>
      <c r="B761" s="142"/>
      <c r="C761" s="142"/>
      <c r="D761" s="142"/>
      <c r="E761" s="142"/>
      <c r="F761" s="142"/>
      <c r="G761" s="142"/>
      <c r="H761" s="142"/>
      <c r="I761" s="142"/>
      <c r="J761" s="142"/>
      <c r="K761" s="142"/>
      <c r="L761" s="142"/>
      <c r="M761" s="142"/>
      <c r="N761" s="142"/>
      <c r="O761" s="142"/>
      <c r="P761" s="142"/>
      <c r="Q761" s="142"/>
      <c r="R761" s="142"/>
      <c r="S761" s="142"/>
      <c r="T761" s="142"/>
      <c r="U761" s="142"/>
    </row>
    <row r="762" customFormat="false" ht="12.75" hidden="false" customHeight="false" outlineLevel="0" collapsed="false">
      <c r="A762" s="142"/>
      <c r="B762" s="142"/>
      <c r="C762" s="142"/>
      <c r="D762" s="142"/>
      <c r="E762" s="142"/>
      <c r="F762" s="142"/>
      <c r="G762" s="142"/>
      <c r="H762" s="142"/>
      <c r="I762" s="142"/>
      <c r="J762" s="142"/>
      <c r="K762" s="142"/>
      <c r="L762" s="142"/>
      <c r="M762" s="142"/>
      <c r="N762" s="142"/>
      <c r="O762" s="142"/>
      <c r="P762" s="142"/>
      <c r="Q762" s="142"/>
      <c r="R762" s="142"/>
      <c r="S762" s="142"/>
      <c r="T762" s="142"/>
      <c r="U762" s="142"/>
    </row>
    <row r="763" customFormat="false" ht="12.75" hidden="false" customHeight="false" outlineLevel="0" collapsed="false">
      <c r="A763" s="142"/>
      <c r="B763" s="142"/>
      <c r="C763" s="142"/>
      <c r="D763" s="142"/>
      <c r="E763" s="142"/>
      <c r="F763" s="142"/>
      <c r="G763" s="142"/>
      <c r="H763" s="142"/>
      <c r="I763" s="142"/>
      <c r="J763" s="142"/>
      <c r="K763" s="142"/>
      <c r="L763" s="142"/>
      <c r="M763" s="142"/>
      <c r="N763" s="142"/>
      <c r="O763" s="142"/>
      <c r="P763" s="142"/>
      <c r="Q763" s="142"/>
      <c r="R763" s="142"/>
      <c r="S763" s="142"/>
      <c r="T763" s="142"/>
      <c r="U763" s="142"/>
    </row>
    <row r="764" customFormat="false" ht="12.75" hidden="false" customHeight="false" outlineLevel="0" collapsed="false">
      <c r="A764" s="142"/>
      <c r="B764" s="142"/>
      <c r="C764" s="142"/>
      <c r="D764" s="142"/>
      <c r="E764" s="142"/>
      <c r="F764" s="142"/>
      <c r="G764" s="142"/>
      <c r="H764" s="142"/>
      <c r="I764" s="142"/>
      <c r="J764" s="142"/>
      <c r="K764" s="142"/>
      <c r="L764" s="142"/>
      <c r="M764" s="142"/>
      <c r="N764" s="142"/>
      <c r="O764" s="142"/>
      <c r="P764" s="142"/>
      <c r="Q764" s="142"/>
      <c r="R764" s="142"/>
      <c r="S764" s="142"/>
      <c r="T764" s="142"/>
      <c r="U764" s="142"/>
    </row>
    <row r="765" customFormat="false" ht="12.75" hidden="false" customHeight="false" outlineLevel="0" collapsed="false">
      <c r="A765" s="142"/>
      <c r="B765" s="142"/>
      <c r="C765" s="142"/>
      <c r="D765" s="142"/>
      <c r="E765" s="142"/>
      <c r="F765" s="142"/>
      <c r="G765" s="142"/>
      <c r="H765" s="142"/>
      <c r="I765" s="142"/>
      <c r="J765" s="142"/>
      <c r="K765" s="142"/>
      <c r="L765" s="142"/>
      <c r="M765" s="142"/>
      <c r="N765" s="142"/>
      <c r="O765" s="142"/>
      <c r="P765" s="142"/>
      <c r="Q765" s="142"/>
      <c r="R765" s="142"/>
      <c r="S765" s="142"/>
      <c r="T765" s="142"/>
      <c r="U765" s="142"/>
    </row>
    <row r="766" customFormat="false" ht="12.75" hidden="false" customHeight="false" outlineLevel="0" collapsed="false">
      <c r="A766" s="142"/>
      <c r="B766" s="142"/>
      <c r="C766" s="142"/>
      <c r="D766" s="142"/>
      <c r="E766" s="142"/>
      <c r="F766" s="142"/>
      <c r="G766" s="142"/>
      <c r="H766" s="142"/>
      <c r="I766" s="142"/>
      <c r="J766" s="142"/>
      <c r="K766" s="142"/>
      <c r="L766" s="142"/>
      <c r="M766" s="142"/>
      <c r="N766" s="142"/>
      <c r="O766" s="142"/>
      <c r="P766" s="142"/>
      <c r="Q766" s="142"/>
      <c r="R766" s="142"/>
      <c r="S766" s="142"/>
      <c r="T766" s="142"/>
      <c r="U766" s="142"/>
    </row>
    <row r="767" customFormat="false" ht="12.75" hidden="false" customHeight="false" outlineLevel="0" collapsed="false">
      <c r="A767" s="142"/>
      <c r="B767" s="142"/>
      <c r="C767" s="142"/>
      <c r="D767" s="142"/>
      <c r="E767" s="142"/>
      <c r="F767" s="142"/>
      <c r="G767" s="142"/>
      <c r="H767" s="142"/>
      <c r="I767" s="142"/>
      <c r="J767" s="142"/>
      <c r="K767" s="142"/>
      <c r="L767" s="142"/>
      <c r="M767" s="142"/>
      <c r="N767" s="142"/>
      <c r="O767" s="142"/>
      <c r="P767" s="142"/>
      <c r="Q767" s="142"/>
      <c r="R767" s="142"/>
      <c r="S767" s="142"/>
      <c r="T767" s="142"/>
      <c r="U767" s="142"/>
    </row>
    <row r="768" customFormat="false" ht="12.75" hidden="false" customHeight="false" outlineLevel="0" collapsed="false">
      <c r="A768" s="142"/>
      <c r="B768" s="142"/>
      <c r="C768" s="142"/>
      <c r="D768" s="142"/>
      <c r="E768" s="142"/>
      <c r="F768" s="142"/>
      <c r="G768" s="142"/>
      <c r="H768" s="142"/>
      <c r="I768" s="142"/>
      <c r="J768" s="142"/>
      <c r="K768" s="142"/>
      <c r="L768" s="142"/>
      <c r="M768" s="142"/>
      <c r="N768" s="142"/>
      <c r="O768" s="142"/>
      <c r="P768" s="142"/>
      <c r="Q768" s="142"/>
      <c r="R768" s="142"/>
      <c r="S768" s="142"/>
      <c r="T768" s="142"/>
      <c r="U768" s="142"/>
    </row>
    <row r="769" customFormat="false" ht="12.75" hidden="false" customHeight="false" outlineLevel="0" collapsed="false">
      <c r="A769" s="142"/>
      <c r="B769" s="142"/>
      <c r="C769" s="142"/>
      <c r="D769" s="142"/>
      <c r="E769" s="142"/>
      <c r="F769" s="142"/>
      <c r="G769" s="142"/>
      <c r="H769" s="142"/>
      <c r="I769" s="142"/>
      <c r="J769" s="142"/>
      <c r="K769" s="142"/>
      <c r="L769" s="142"/>
      <c r="M769" s="142"/>
      <c r="N769" s="142"/>
      <c r="O769" s="142"/>
      <c r="P769" s="142"/>
      <c r="Q769" s="142"/>
      <c r="R769" s="142"/>
      <c r="S769" s="142"/>
      <c r="T769" s="142"/>
      <c r="U769" s="142"/>
    </row>
    <row r="770" customFormat="false" ht="12.75" hidden="false" customHeight="false" outlineLevel="0" collapsed="false">
      <c r="A770" s="142"/>
      <c r="B770" s="142"/>
      <c r="C770" s="142"/>
      <c r="D770" s="142"/>
      <c r="E770" s="142"/>
      <c r="F770" s="142"/>
      <c r="G770" s="142"/>
      <c r="H770" s="142"/>
      <c r="I770" s="142"/>
      <c r="J770" s="142"/>
      <c r="K770" s="142"/>
      <c r="L770" s="142"/>
      <c r="M770" s="142"/>
      <c r="N770" s="142"/>
      <c r="O770" s="142"/>
      <c r="P770" s="142"/>
      <c r="Q770" s="142"/>
      <c r="R770" s="142"/>
      <c r="S770" s="142"/>
      <c r="T770" s="142"/>
      <c r="U770" s="142"/>
    </row>
    <row r="771" customFormat="false" ht="12.75" hidden="false" customHeight="false" outlineLevel="0" collapsed="false">
      <c r="A771" s="142"/>
      <c r="B771" s="142"/>
      <c r="C771" s="142"/>
      <c r="D771" s="142"/>
      <c r="E771" s="142"/>
      <c r="F771" s="142"/>
      <c r="G771" s="142"/>
      <c r="H771" s="142"/>
      <c r="I771" s="142"/>
      <c r="J771" s="142"/>
      <c r="K771" s="142"/>
      <c r="L771" s="142"/>
      <c r="M771" s="142"/>
      <c r="N771" s="142"/>
      <c r="O771" s="142"/>
      <c r="P771" s="142"/>
      <c r="Q771" s="142"/>
      <c r="R771" s="142"/>
      <c r="S771" s="142"/>
      <c r="T771" s="142"/>
      <c r="U771" s="142"/>
    </row>
    <row r="772" customFormat="false" ht="12.75" hidden="false" customHeight="false" outlineLevel="0" collapsed="false">
      <c r="A772" s="142"/>
      <c r="B772" s="142"/>
      <c r="C772" s="142"/>
      <c r="D772" s="142"/>
      <c r="E772" s="142"/>
      <c r="F772" s="142"/>
      <c r="G772" s="142"/>
      <c r="H772" s="142"/>
      <c r="I772" s="142"/>
      <c r="J772" s="142"/>
      <c r="K772" s="142"/>
      <c r="L772" s="142"/>
      <c r="M772" s="142"/>
      <c r="N772" s="142"/>
      <c r="O772" s="142"/>
      <c r="P772" s="142"/>
      <c r="Q772" s="142"/>
      <c r="R772" s="142"/>
      <c r="S772" s="142"/>
      <c r="T772" s="142"/>
      <c r="U772" s="142"/>
    </row>
    <row r="773" customFormat="false" ht="12.75" hidden="false" customHeight="false" outlineLevel="0" collapsed="false">
      <c r="A773" s="142"/>
      <c r="B773" s="142"/>
      <c r="C773" s="142"/>
      <c r="D773" s="142"/>
      <c r="E773" s="142"/>
      <c r="F773" s="142"/>
      <c r="G773" s="142"/>
      <c r="H773" s="142"/>
      <c r="I773" s="142"/>
      <c r="J773" s="142"/>
      <c r="K773" s="142"/>
      <c r="L773" s="142"/>
      <c r="M773" s="142"/>
      <c r="N773" s="142"/>
      <c r="O773" s="142"/>
      <c r="P773" s="142"/>
      <c r="Q773" s="142"/>
      <c r="R773" s="142"/>
      <c r="S773" s="142"/>
      <c r="T773" s="142"/>
      <c r="U773" s="142"/>
    </row>
    <row r="774" customFormat="false" ht="12.75" hidden="false" customHeight="false" outlineLevel="0" collapsed="false">
      <c r="A774" s="142"/>
      <c r="B774" s="142"/>
      <c r="C774" s="142"/>
      <c r="D774" s="142"/>
      <c r="E774" s="142"/>
      <c r="F774" s="142"/>
      <c r="G774" s="142"/>
      <c r="H774" s="142"/>
      <c r="I774" s="142"/>
      <c r="J774" s="142"/>
      <c r="K774" s="142"/>
      <c r="L774" s="142"/>
      <c r="M774" s="142"/>
      <c r="N774" s="142"/>
      <c r="O774" s="142"/>
      <c r="P774" s="142"/>
      <c r="Q774" s="142"/>
      <c r="R774" s="142"/>
      <c r="S774" s="142"/>
      <c r="T774" s="142"/>
      <c r="U774" s="142"/>
    </row>
    <row r="775" customFormat="false" ht="12.75" hidden="false" customHeight="false" outlineLevel="0" collapsed="false">
      <c r="A775" s="142"/>
      <c r="B775" s="142"/>
      <c r="C775" s="142"/>
      <c r="D775" s="142"/>
      <c r="E775" s="142"/>
      <c r="F775" s="142"/>
      <c r="G775" s="142"/>
      <c r="H775" s="142"/>
      <c r="I775" s="142"/>
      <c r="J775" s="142"/>
      <c r="K775" s="142"/>
      <c r="L775" s="142"/>
      <c r="M775" s="142"/>
      <c r="N775" s="142"/>
      <c r="O775" s="142"/>
      <c r="P775" s="142"/>
      <c r="Q775" s="142"/>
      <c r="R775" s="142"/>
      <c r="S775" s="142"/>
      <c r="T775" s="142"/>
      <c r="U775" s="142"/>
    </row>
    <row r="776" customFormat="false" ht="12.75" hidden="false" customHeight="false" outlineLevel="0" collapsed="false">
      <c r="A776" s="142"/>
      <c r="B776" s="142"/>
      <c r="C776" s="142"/>
      <c r="D776" s="142"/>
      <c r="E776" s="142"/>
      <c r="F776" s="142"/>
      <c r="G776" s="142"/>
      <c r="H776" s="142"/>
      <c r="I776" s="142"/>
      <c r="J776" s="142"/>
      <c r="K776" s="142"/>
      <c r="L776" s="142"/>
      <c r="M776" s="142"/>
      <c r="N776" s="142"/>
      <c r="O776" s="142"/>
      <c r="P776" s="142"/>
      <c r="Q776" s="142"/>
      <c r="R776" s="142"/>
      <c r="S776" s="142"/>
      <c r="T776" s="142"/>
      <c r="U776" s="142"/>
    </row>
    <row r="777" customFormat="false" ht="12.75" hidden="false" customHeight="false" outlineLevel="0" collapsed="false">
      <c r="A777" s="142"/>
      <c r="B777" s="142"/>
      <c r="C777" s="142"/>
      <c r="D777" s="142"/>
      <c r="E777" s="142"/>
      <c r="F777" s="142"/>
      <c r="G777" s="142"/>
      <c r="H777" s="142"/>
      <c r="I777" s="142"/>
      <c r="J777" s="142"/>
      <c r="K777" s="142"/>
      <c r="L777" s="142"/>
      <c r="M777" s="142"/>
      <c r="N777" s="142"/>
      <c r="O777" s="142"/>
      <c r="P777" s="142"/>
      <c r="Q777" s="142"/>
      <c r="R777" s="142"/>
      <c r="S777" s="142"/>
      <c r="T777" s="142"/>
      <c r="U777" s="142"/>
    </row>
    <row r="778" customFormat="false" ht="12.75" hidden="false" customHeight="false" outlineLevel="0" collapsed="false">
      <c r="A778" s="142"/>
      <c r="B778" s="142"/>
      <c r="C778" s="142"/>
      <c r="D778" s="142"/>
      <c r="E778" s="142"/>
      <c r="F778" s="142"/>
      <c r="G778" s="142"/>
      <c r="H778" s="142"/>
      <c r="I778" s="142"/>
      <c r="J778" s="142"/>
      <c r="K778" s="142"/>
      <c r="L778" s="142"/>
      <c r="M778" s="142"/>
      <c r="N778" s="142"/>
      <c r="O778" s="142"/>
      <c r="P778" s="142"/>
      <c r="Q778" s="142"/>
      <c r="R778" s="142"/>
      <c r="S778" s="142"/>
      <c r="T778" s="142"/>
      <c r="U778" s="142"/>
    </row>
    <row r="779" customFormat="false" ht="12.75" hidden="false" customHeight="false" outlineLevel="0" collapsed="false">
      <c r="A779" s="142"/>
      <c r="B779" s="142"/>
      <c r="C779" s="142"/>
      <c r="D779" s="142"/>
      <c r="E779" s="142"/>
      <c r="F779" s="142"/>
      <c r="G779" s="142"/>
      <c r="H779" s="142"/>
      <c r="I779" s="142"/>
      <c r="J779" s="142"/>
      <c r="K779" s="142"/>
      <c r="L779" s="142"/>
      <c r="M779" s="142"/>
      <c r="N779" s="142"/>
      <c r="O779" s="142"/>
      <c r="P779" s="142"/>
      <c r="Q779" s="142"/>
      <c r="R779" s="142"/>
      <c r="S779" s="142"/>
      <c r="T779" s="142"/>
      <c r="U779" s="142"/>
    </row>
    <row r="780" customFormat="false" ht="12.75" hidden="false" customHeight="false" outlineLevel="0" collapsed="false">
      <c r="A780" s="142"/>
      <c r="B780" s="142"/>
      <c r="C780" s="142"/>
      <c r="D780" s="142"/>
      <c r="E780" s="142"/>
      <c r="F780" s="142"/>
      <c r="G780" s="142"/>
      <c r="H780" s="142"/>
      <c r="I780" s="142"/>
      <c r="J780" s="142"/>
      <c r="K780" s="142"/>
      <c r="L780" s="142"/>
      <c r="M780" s="142"/>
      <c r="N780" s="142"/>
      <c r="O780" s="142"/>
      <c r="P780" s="142"/>
      <c r="Q780" s="142"/>
      <c r="R780" s="142"/>
      <c r="S780" s="142"/>
      <c r="T780" s="142"/>
      <c r="U780" s="142"/>
    </row>
    <row r="781" customFormat="false" ht="12.75" hidden="false" customHeight="false" outlineLevel="0" collapsed="false">
      <c r="A781" s="142"/>
      <c r="B781" s="142"/>
      <c r="C781" s="142"/>
      <c r="D781" s="142"/>
      <c r="E781" s="142"/>
      <c r="F781" s="142"/>
      <c r="G781" s="142"/>
      <c r="H781" s="142"/>
      <c r="I781" s="142"/>
      <c r="J781" s="142"/>
      <c r="K781" s="142"/>
      <c r="L781" s="142"/>
      <c r="M781" s="142"/>
      <c r="N781" s="142"/>
      <c r="O781" s="142"/>
      <c r="P781" s="142"/>
      <c r="Q781" s="142"/>
      <c r="R781" s="142"/>
      <c r="S781" s="142"/>
      <c r="T781" s="142"/>
      <c r="U781" s="142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0.56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42" width="9.14"/>
    <col collapsed="false" customWidth="true" hidden="false" outlineLevel="0" max="23" min="23" style="142" width="12.28"/>
    <col collapsed="false" customWidth="false" hidden="false" outlineLevel="0" max="257" min="24" style="142" width="9.14"/>
  </cols>
  <sheetData>
    <row r="2" customFormat="false" ht="18.75" hidden="false" customHeight="false" outlineLevel="0" collapsed="false">
      <c r="A2" s="220" t="s">
        <v>288</v>
      </c>
      <c r="B2" s="395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5" customFormat="false" ht="13.5" hidden="false" customHeight="false" outlineLevel="0" collapsed="false">
      <c r="A5" s="224" t="s">
        <v>154</v>
      </c>
      <c r="B5" s="225" t="n">
        <f aca="false">Brownsville!$B$5</f>
        <v>2001</v>
      </c>
      <c r="C5" s="225" t="n">
        <f aca="false">B5+1</f>
        <v>2002</v>
      </c>
      <c r="D5" s="225" t="n">
        <f aca="false">C5+1</f>
        <v>2003</v>
      </c>
      <c r="E5" s="225" t="n">
        <f aca="false">D5+1</f>
        <v>2004</v>
      </c>
      <c r="F5" s="225" t="n">
        <f aca="false">E5+1</f>
        <v>2005</v>
      </c>
      <c r="G5" s="225" t="n">
        <f aca="false">F5+1</f>
        <v>2006</v>
      </c>
      <c r="H5" s="225" t="n">
        <f aca="false">G5+1</f>
        <v>2007</v>
      </c>
      <c r="I5" s="225" t="n">
        <f aca="false">H5+1</f>
        <v>2008</v>
      </c>
      <c r="J5" s="225" t="n">
        <f aca="false">I5+1</f>
        <v>2009</v>
      </c>
      <c r="K5" s="225" t="n">
        <f aca="false">J5+1</f>
        <v>2010</v>
      </c>
      <c r="L5" s="225" t="n">
        <f aca="false">K5+1</f>
        <v>2011</v>
      </c>
      <c r="M5" s="225" t="n">
        <f aca="false">L5+1</f>
        <v>2012</v>
      </c>
      <c r="N5" s="225" t="n">
        <f aca="false">M5+1</f>
        <v>2013</v>
      </c>
      <c r="O5" s="225" t="n">
        <f aca="false">N5+1</f>
        <v>2014</v>
      </c>
      <c r="P5" s="225" t="n">
        <f aca="false">O5+1</f>
        <v>2015</v>
      </c>
      <c r="Q5" s="225" t="n">
        <f aca="false">P5+1</f>
        <v>2016</v>
      </c>
      <c r="R5" s="225" t="n">
        <f aca="false">Q5+1</f>
        <v>2017</v>
      </c>
      <c r="S5" s="225" t="n">
        <f aca="false">R5+1</f>
        <v>2018</v>
      </c>
      <c r="T5" s="225" t="n">
        <f aca="false">S5+1</f>
        <v>2019</v>
      </c>
      <c r="U5" s="225" t="n">
        <f aca="false">T5+1</f>
        <v>2020</v>
      </c>
      <c r="Y5" s="396" t="n">
        <f aca="false">SUM(Z5:AS5)-SUM(Z6:AS6)</f>
        <v>0</v>
      </c>
      <c r="Z5" s="397" t="n">
        <f aca="false">B11+B12</f>
        <v>1068.59925</v>
      </c>
      <c r="AA5" s="397" t="n">
        <f aca="false">C11+C12</f>
        <v>1100.6572275</v>
      </c>
      <c r="AB5" s="397" t="n">
        <f aca="false">D11+D12</f>
        <v>1133.676944325</v>
      </c>
      <c r="AC5" s="397" t="n">
        <f aca="false">E16</f>
        <v>898.691209819155</v>
      </c>
      <c r="AD5" s="397" t="n">
        <f aca="false">F16</f>
        <v>925.65194611373</v>
      </c>
      <c r="AE5" s="397" t="n">
        <f aca="false">G16</f>
        <v>953.421504497142</v>
      </c>
      <c r="AF5" s="397" t="n">
        <f aca="false">H16</f>
        <v>982.024149632056</v>
      </c>
      <c r="AG5" s="397" t="n">
        <f aca="false">I16</f>
        <v>1011.48487412102</v>
      </c>
      <c r="AH5" s="397" t="n">
        <f aca="false">J16</f>
        <v>1041.82942034465</v>
      </c>
      <c r="AI5" s="397" t="n">
        <f aca="false">K16</f>
        <v>1073.08430295499</v>
      </c>
      <c r="AJ5" s="397" t="n">
        <f aca="false">L16</f>
        <v>1105.27683204364</v>
      </c>
      <c r="AK5" s="397" t="n">
        <f aca="false">M16</f>
        <v>1138.43513700495</v>
      </c>
      <c r="AL5" s="397" t="n">
        <f aca="false">N16</f>
        <v>1172.5881911151</v>
      </c>
      <c r="AM5" s="397" t="n">
        <f aca="false">O16</f>
        <v>1207.76583684855</v>
      </c>
      <c r="AN5" s="397" t="n">
        <f aca="false">P16</f>
        <v>1243.998811954</v>
      </c>
      <c r="AO5" s="397" t="n">
        <f aca="false">Q16</f>
        <v>1281.31877631262</v>
      </c>
      <c r="AP5" s="397" t="n">
        <f aca="false">R16</f>
        <v>1319.758339602</v>
      </c>
      <c r="AQ5" s="397" t="n">
        <f aca="false">S16</f>
        <v>1359.35108979006</v>
      </c>
      <c r="AR5" s="397" t="n">
        <f aca="false">T16</f>
        <v>1400.13162248377</v>
      </c>
      <c r="AS5" s="397" t="n">
        <f aca="false">U16</f>
        <v>1442.13557115828</v>
      </c>
    </row>
    <row r="6" customFormat="false" ht="12.75" hidden="false" customHeight="false" outlineLevel="0" collapsed="false">
      <c r="A6" s="227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Y6" s="396" t="n">
        <v>0</v>
      </c>
      <c r="Z6" s="398" t="n">
        <f aca="false">B24+B25</f>
        <v>1068.59925</v>
      </c>
      <c r="AA6" s="398" t="n">
        <f aca="false">C24+C25</f>
        <v>1100.6572275</v>
      </c>
      <c r="AB6" s="398" t="n">
        <f aca="false">D24+D25</f>
        <v>1133.676944325</v>
      </c>
      <c r="AC6" s="398" t="n">
        <f aca="false">E24+1/3*E25</f>
        <v>898.691209819155</v>
      </c>
      <c r="AD6" s="398" t="n">
        <f aca="false">F24+1/3*F25</f>
        <v>925.65194611373</v>
      </c>
      <c r="AE6" s="398" t="n">
        <f aca="false">G24+1/3*G25</f>
        <v>953.421504497142</v>
      </c>
      <c r="AF6" s="398" t="n">
        <f aca="false">H24+1/3*H25</f>
        <v>982.024149632056</v>
      </c>
      <c r="AG6" s="398" t="n">
        <f aca="false">I24+1/3*I25</f>
        <v>1011.48487412102</v>
      </c>
      <c r="AH6" s="398" t="n">
        <f aca="false">J24+1/3*J25</f>
        <v>1041.82942034465</v>
      </c>
      <c r="AI6" s="398" t="n">
        <f aca="false">K24+1/3*K25</f>
        <v>1073.08430295499</v>
      </c>
      <c r="AJ6" s="398" t="n">
        <f aca="false">L24+1/3*L25</f>
        <v>1105.27683204364</v>
      </c>
      <c r="AK6" s="398" t="n">
        <f aca="false">M24+1/3*M25</f>
        <v>1138.43513700495</v>
      </c>
      <c r="AL6" s="398" t="n">
        <f aca="false">N24+1/3*N25</f>
        <v>1172.5881911151</v>
      </c>
      <c r="AM6" s="398" t="n">
        <f aca="false">O24+1/3*O25</f>
        <v>1207.76583684855</v>
      </c>
      <c r="AN6" s="398" t="n">
        <f aca="false">P24+1/3*P25</f>
        <v>1243.998811954</v>
      </c>
      <c r="AO6" s="398" t="n">
        <f aca="false">Q24+1/3*Q25</f>
        <v>1281.31877631262</v>
      </c>
      <c r="AP6" s="398" t="n">
        <f aca="false">R24+1/3*R25</f>
        <v>1319.758339602</v>
      </c>
      <c r="AQ6" s="398" t="n">
        <f aca="false">S24+1/3*S25</f>
        <v>1359.35108979006</v>
      </c>
      <c r="AR6" s="398" t="n">
        <f aca="false">T24+1/3*T25</f>
        <v>1400.13162248377</v>
      </c>
      <c r="AS6" s="398" t="n">
        <f aca="false">U24+1/3*U25</f>
        <v>1442.13557115828</v>
      </c>
    </row>
    <row r="7" customFormat="false" ht="12.75" hidden="false" customHeight="false" outlineLevel="0" collapsed="false">
      <c r="A7" s="227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155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399"/>
      <c r="W8" s="399"/>
      <c r="X8" s="399"/>
    </row>
    <row r="9" customFormat="false" ht="12.75" hidden="false" customHeight="false" outlineLevel="0" collapsed="false">
      <c r="A9" s="232" t="s">
        <v>191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99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7" t="s">
        <v>156</v>
      </c>
      <c r="B10" s="26" t="n">
        <f aca="false">'Power Price Assumption'!E32*12*Summary!$G$11</f>
        <v>24480</v>
      </c>
      <c r="C10" s="26" t="n">
        <f aca="false">'Power Price Assumption'!F32*12*Summary!$G$11</f>
        <v>24480</v>
      </c>
      <c r="D10" s="26" t="n">
        <f aca="false">'Power Price Assumption'!G32*12*Summary!$G$11</f>
        <v>24480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99"/>
      <c r="W10" s="231" t="n">
        <f aca="false">SUM(B10:U10)</f>
        <v>73440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7" t="s">
        <v>157</v>
      </c>
      <c r="B11" s="26" t="n">
        <f aca="false">Summary!G24*Summary!G26/1000*(1+Summary!$G$48)</f>
        <v>720.97425</v>
      </c>
      <c r="C11" s="26" t="n">
        <f aca="false">B11*(1+Summary!$G$48)</f>
        <v>742.6034775</v>
      </c>
      <c r="D11" s="26" t="n">
        <f aca="false">C11*(1+Summary!$G$48)</f>
        <v>764.881581825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99"/>
      <c r="W11" s="231" t="n">
        <f aca="false">SUM(B11:U11)</f>
        <v>2228.459309325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customFormat="false" ht="12.75" hidden="false" customHeight="false" outlineLevel="0" collapsed="false">
      <c r="A12" s="117" t="s">
        <v>158</v>
      </c>
      <c r="B12" s="32" t="n">
        <f aca="false">Summary!$G$25*Summary!$G$14*Summary!$G$9/1000*(1+Summary!$G$48)</f>
        <v>347.625</v>
      </c>
      <c r="C12" s="231" t="n">
        <f aca="false">B12*(1+Summary!$G$48)</f>
        <v>358.05375</v>
      </c>
      <c r="D12" s="231" t="n">
        <f aca="false">C12*(1+Summary!$G$48)</f>
        <v>368.7953625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99"/>
      <c r="W12" s="231" t="n">
        <f aca="false">SUM(B12:U12)</f>
        <v>1074.4741125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99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159</v>
      </c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7" t="s">
        <v>156</v>
      </c>
      <c r="B15" s="26" t="n">
        <v>0</v>
      </c>
      <c r="C15" s="26" t="n">
        <v>0</v>
      </c>
      <c r="D15" s="26" t="n">
        <v>0</v>
      </c>
      <c r="E15" s="26" t="n">
        <f aca="false">'Power Price Assumption'!H32*Summary!$G$11*12*(1-Summary!$G$29)</f>
        <v>36284.6701385558</v>
      </c>
      <c r="F15" s="26" t="n">
        <f aca="false">'Power Price Assumption'!I32*Summary!$G$11*12*(1-Summary!$G$29)</f>
        <v>38110.8393922397</v>
      </c>
      <c r="G15" s="26" t="n">
        <f aca="false">'Power Price Assumption'!J32*Summary!$G$11*12*(1-Summary!$G$29)</f>
        <v>38621.0328873294</v>
      </c>
      <c r="H15" s="26" t="n">
        <f aca="false">'Power Price Assumption'!K32*Summary!$G$11*12*(1-Summary!$G$29)</f>
        <v>39062.3256729436</v>
      </c>
      <c r="I15" s="26" t="n">
        <f aca="false">'Power Price Assumption'!L32*Summary!$G$11*12*(1-Summary!$G$29)</f>
        <v>39562.5060367357</v>
      </c>
      <c r="J15" s="26" t="n">
        <f aca="false">'Power Price Assumption'!M32*Summary!$G$11*12*(1-Summary!$G$29)</f>
        <v>40126.7251381085</v>
      </c>
      <c r="K15" s="26" t="n">
        <f aca="false">'Power Price Assumption'!N32*Summary!$G$11*12*(1-Summary!$G$29)</f>
        <v>40617.9316010061</v>
      </c>
      <c r="L15" s="26" t="n">
        <f aca="false">'Power Price Assumption'!O32*Summary!$G$11*12*(1-Summary!$G$29)</f>
        <v>41396.0856590464</v>
      </c>
      <c r="M15" s="26" t="n">
        <f aca="false">'Power Price Assumption'!P32*Summary!$G$11*12*(1-Summary!$G$29)</f>
        <v>42184.3728221282</v>
      </c>
      <c r="N15" s="26" t="n">
        <f aca="false">'Power Price Assumption'!Q32*Summary!$G$11*12*(1-Summary!$G$29)</f>
        <v>42982.7007379019</v>
      </c>
      <c r="O15" s="26" t="n">
        <f aca="false">'Power Price Assumption'!R32*Summary!$G$11*12*(1-Summary!$G$29)</f>
        <v>43790.962393082</v>
      </c>
      <c r="P15" s="26" t="n">
        <f aca="false">'Power Price Assumption'!S32*Summary!$G$11*12*(1-Summary!$G$29)</f>
        <v>44609.0353169088</v>
      </c>
      <c r="Q15" s="26" t="n">
        <f aca="false">'Power Price Assumption'!T32*Summary!$G$11*12*(1-Summary!$G$29)</f>
        <v>45266.6055412099</v>
      </c>
      <c r="R15" s="26" t="n">
        <f aca="false">'Power Price Assumption'!U32*Summary!$G$11*12*(1-Summary!$G$29)</f>
        <v>45923.4818471838</v>
      </c>
      <c r="S15" s="26" t="n">
        <f aca="false">'Power Price Assumption'!V32*Summary!$G$11*12*(1-Summary!$G$29)</f>
        <v>46579.0307865291</v>
      </c>
      <c r="T15" s="26" t="n">
        <f aca="false">'Power Price Assumption'!W32*Summary!$G$11*12*(1-Summary!$G$29)</f>
        <v>47232.5815285727</v>
      </c>
      <c r="U15" s="26" t="n">
        <f aca="false">'Power Price Assumption'!X32*Summary!$G$11*12*(1-Summary!$G$29)</f>
        <v>47883.4241874309</v>
      </c>
      <c r="V15" s="400"/>
      <c r="W15" s="231" t="n">
        <f aca="false">SUM(B15:U15)</f>
        <v>720234.311686912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  <c r="CS15" s="400"/>
      <c r="CT15" s="400"/>
      <c r="CU15" s="400"/>
      <c r="CV15" s="400"/>
      <c r="CW15" s="400"/>
      <c r="CX15" s="400"/>
      <c r="CY15" s="400"/>
      <c r="CZ15" s="400"/>
      <c r="DA15" s="400"/>
      <c r="DB15" s="400"/>
      <c r="DC15" s="400"/>
      <c r="DD15" s="400"/>
      <c r="DE15" s="400"/>
      <c r="DF15" s="400"/>
      <c r="DG15" s="400"/>
      <c r="DH15" s="400"/>
      <c r="DI15" s="400"/>
      <c r="DJ15" s="400"/>
      <c r="DK15" s="400"/>
      <c r="DL15" s="400"/>
      <c r="DM15" s="400"/>
      <c r="DN15" s="400"/>
      <c r="DO15" s="400"/>
      <c r="DP15" s="400"/>
      <c r="DQ15" s="400"/>
      <c r="DR15" s="400"/>
      <c r="DS15" s="400"/>
      <c r="DT15" s="400"/>
      <c r="DU15" s="400"/>
      <c r="DV15" s="400"/>
      <c r="DW15" s="400"/>
      <c r="DX15" s="400"/>
      <c r="DY15" s="400"/>
      <c r="DZ15" s="400"/>
      <c r="EA15" s="400"/>
      <c r="EB15" s="400"/>
      <c r="EC15" s="400"/>
      <c r="ED15" s="400"/>
      <c r="EE15" s="400"/>
      <c r="EF15" s="400"/>
      <c r="EG15" s="400"/>
      <c r="EH15" s="400"/>
      <c r="EI15" s="400"/>
      <c r="EJ15" s="400"/>
      <c r="EK15" s="400"/>
      <c r="EL15" s="400"/>
      <c r="EM15" s="400"/>
      <c r="EN15" s="400"/>
      <c r="EO15" s="400"/>
      <c r="EP15" s="400"/>
      <c r="EQ15" s="400"/>
      <c r="ER15" s="400"/>
      <c r="ES15" s="400"/>
      <c r="ET15" s="400"/>
      <c r="EU15" s="400"/>
      <c r="EV15" s="400"/>
      <c r="EW15" s="400"/>
      <c r="EX15" s="400"/>
      <c r="EY15" s="400"/>
      <c r="EZ15" s="400"/>
      <c r="FA15" s="400"/>
      <c r="FB15" s="400"/>
      <c r="FC15" s="400"/>
      <c r="FD15" s="400"/>
      <c r="FE15" s="400"/>
      <c r="FF15" s="400"/>
      <c r="FG15" s="400"/>
      <c r="FH15" s="400"/>
      <c r="FI15" s="400"/>
      <c r="FJ15" s="400"/>
      <c r="FK15" s="400"/>
      <c r="FL15" s="400"/>
      <c r="FM15" s="400"/>
      <c r="FN15" s="400"/>
      <c r="FO15" s="400"/>
      <c r="FP15" s="400"/>
      <c r="FQ15" s="400"/>
      <c r="FR15" s="400"/>
      <c r="FS15" s="400"/>
      <c r="FT15" s="400"/>
      <c r="FU15" s="400"/>
      <c r="FV15" s="400"/>
      <c r="FW15" s="400"/>
      <c r="FX15" s="400"/>
      <c r="FY15" s="400"/>
      <c r="FZ15" s="400"/>
      <c r="GA15" s="400"/>
      <c r="GB15" s="400"/>
      <c r="GC15" s="400"/>
      <c r="GD15" s="400"/>
      <c r="GE15" s="400"/>
      <c r="GF15" s="400"/>
      <c r="GG15" s="400"/>
      <c r="GH15" s="400"/>
      <c r="GI15" s="400"/>
      <c r="GJ15" s="400"/>
      <c r="GK15" s="400"/>
      <c r="GL15" s="400"/>
      <c r="GM15" s="400"/>
      <c r="GN15" s="400"/>
      <c r="GO15" s="400"/>
      <c r="GP15" s="400"/>
      <c r="GQ15" s="400"/>
      <c r="GR15" s="400"/>
      <c r="GS15" s="400"/>
      <c r="GT15" s="400"/>
      <c r="GU15" s="400"/>
      <c r="GV15" s="400"/>
      <c r="GW15" s="400"/>
      <c r="GX15" s="400"/>
      <c r="GY15" s="400"/>
      <c r="GZ15" s="400"/>
      <c r="HA15" s="400"/>
      <c r="HB15" s="400"/>
      <c r="HC15" s="400"/>
      <c r="HD15" s="400"/>
      <c r="HE15" s="400"/>
      <c r="HF15" s="400"/>
      <c r="HG15" s="400"/>
      <c r="HH15" s="400"/>
      <c r="HI15" s="400"/>
      <c r="HJ15" s="400"/>
      <c r="HK15" s="400"/>
      <c r="HL15" s="400"/>
      <c r="HM15" s="400"/>
      <c r="HN15" s="400"/>
      <c r="HO15" s="400"/>
      <c r="HP15" s="400"/>
      <c r="HQ15" s="400"/>
      <c r="HR15" s="400"/>
      <c r="HS15" s="400"/>
      <c r="HT15" s="400"/>
      <c r="HU15" s="400"/>
      <c r="HV15" s="400"/>
      <c r="HW15" s="400"/>
      <c r="HX15" s="400"/>
      <c r="HY15" s="400"/>
      <c r="HZ15" s="400"/>
      <c r="IA15" s="400"/>
      <c r="IB15" s="400"/>
      <c r="IC15" s="400"/>
      <c r="ID15" s="400"/>
      <c r="IE15" s="400"/>
      <c r="IF15" s="400"/>
      <c r="IG15" s="400"/>
      <c r="IH15" s="400"/>
      <c r="II15" s="400"/>
      <c r="IJ15" s="400"/>
      <c r="IK15" s="400"/>
      <c r="IL15" s="400"/>
      <c r="IM15" s="400"/>
      <c r="IN15" s="400"/>
      <c r="IO15" s="400"/>
      <c r="IP15" s="400"/>
      <c r="IQ15" s="400"/>
      <c r="IR15" s="400"/>
      <c r="IS15" s="400"/>
      <c r="IT15" s="400"/>
      <c r="IU15" s="400"/>
      <c r="IV15" s="400"/>
      <c r="IW15" s="400"/>
    </row>
    <row r="16" customFormat="false" ht="12" hidden="false" customHeight="true" outlineLevel="0" collapsed="false">
      <c r="A16" s="117" t="s">
        <v>160</v>
      </c>
      <c r="B16" s="26" t="n">
        <v>0</v>
      </c>
      <c r="C16" s="26" t="n">
        <v>0</v>
      </c>
      <c r="D16" s="26" t="n">
        <v>0</v>
      </c>
      <c r="E16" s="32" t="n">
        <f aca="false">1/3*Summary!$G$25*Summary!$G$14*Summary!$G$9/1000*(1+Summary!$G$48)^(E5-2000)+Summary!$G$31*Summary!$G$24*(1+Summary!$G$48)^(E5-2000)/1000</f>
        <v>898.691209819155</v>
      </c>
      <c r="F16" s="32" t="n">
        <f aca="false">1/3*Summary!$G$25*Summary!$G$14*Summary!$G$9/1000*(1+Summary!$G$48)^(F5-2000)+Summary!$G$31*Summary!$G$24*(1+Summary!$G$48)^(F5-2000)/1000</f>
        <v>925.65194611373</v>
      </c>
      <c r="G16" s="32" t="n">
        <f aca="false">1/3*Summary!$G$25*Summary!$G$14*Summary!$G$9/1000*(1+Summary!$G$48)^(G5-2000)+Summary!$G$31*Summary!$G$24*(1+Summary!$G$48)^(G5-2000)/1000</f>
        <v>953.421504497142</v>
      </c>
      <c r="H16" s="32" t="n">
        <f aca="false">1/3*Summary!$G$25*Summary!$G$14*Summary!$G$9/1000*(1+Summary!$G$48)^(H5-2000)+Summary!$G$31*Summary!$G$24*(1+Summary!$G$48)^(H5-2000)/1000</f>
        <v>982.024149632056</v>
      </c>
      <c r="I16" s="32" t="n">
        <f aca="false">1/3*Summary!$G$25*Summary!$G$14*Summary!$G$9/1000*(1+Summary!$G$48)^(I5-2000)+Summary!$G$31*Summary!$G$24*(1+Summary!$G$48)^(I5-2000)/1000</f>
        <v>1011.48487412102</v>
      </c>
      <c r="J16" s="32" t="n">
        <f aca="false">1/3*Summary!$G$25*Summary!$G$14*Summary!$G$9/1000*(1+Summary!$G$48)^(J5-2000)+Summary!$G$31*Summary!$G$24*(1+Summary!$G$48)^(J5-2000)/1000</f>
        <v>1041.82942034465</v>
      </c>
      <c r="K16" s="32" t="n">
        <f aca="false">1/3*Summary!$G$25*Summary!$G$14*Summary!$G$9/1000*(1+Summary!$G$48)^(K5-2000)+Summary!$G$31*Summary!$G$24*(1+Summary!$G$48)^(K5-2000)/1000</f>
        <v>1073.08430295499</v>
      </c>
      <c r="L16" s="32" t="n">
        <f aca="false">1/3*Summary!$G$25*Summary!$G$14*Summary!$G$9/1000*(1+Summary!$G$48)^(L5-2000)+Summary!$G$31*Summary!$G$24*(1+Summary!$G$48)^(L5-2000)/1000</f>
        <v>1105.27683204364</v>
      </c>
      <c r="M16" s="32" t="n">
        <f aca="false">1/3*Summary!$G$25*Summary!$G$14*Summary!$G$9/1000*(1+Summary!$G$48)^(M5-2000)+Summary!$G$31*Summary!$G$24*(1+Summary!$G$48)^(M5-2000)/1000</f>
        <v>1138.43513700495</v>
      </c>
      <c r="N16" s="32" t="n">
        <f aca="false">1/3*Summary!$G$25*Summary!$G$14*Summary!$G$9/1000*(1+Summary!$G$48)^(N5-2000)+Summary!$G$31*Summary!$G$24*(1+Summary!$G$48)^(N5-2000)/1000</f>
        <v>1172.5881911151</v>
      </c>
      <c r="O16" s="32" t="n">
        <f aca="false">1/3*Summary!$G$25*Summary!$G$14*Summary!$G$9/1000*(1+Summary!$G$48)^(O5-2000)+Summary!$G$31*Summary!$G$24*(1+Summary!$G$48)^(O5-2000)/1000</f>
        <v>1207.76583684855</v>
      </c>
      <c r="P16" s="32" t="n">
        <f aca="false">1/3*Summary!$G$25*Summary!$G$14*Summary!$G$9/1000*(1+Summary!$G$48)^(P5-2000)+Summary!$G$31*Summary!$G$24*(1+Summary!$G$48)^(P5-2000)/1000</f>
        <v>1243.998811954</v>
      </c>
      <c r="Q16" s="32" t="n">
        <f aca="false">1/3*Summary!$G$25*Summary!$G$14*Summary!$G$9/1000*(1+Summary!$G$48)^(Q5-2000)+Summary!$G$31*Summary!$G$24*(1+Summary!$G$48)^(Q5-2000)/1000</f>
        <v>1281.31877631262</v>
      </c>
      <c r="R16" s="32" t="n">
        <f aca="false">1/3*Summary!$G$25*Summary!$G$14*Summary!$G$9/1000*(1+Summary!$G$48)^(R5-2000)+Summary!$G$31*Summary!$G$24*(1+Summary!$G$48)^(R5-2000)/1000</f>
        <v>1319.758339602</v>
      </c>
      <c r="S16" s="32" t="n">
        <f aca="false">1/3*Summary!$G$25*Summary!$G$14*Summary!$G$9/1000*(1+Summary!$G$48)^(S5-2000)+Summary!$G$31*Summary!$G$24*(1+Summary!$G$48)^(S5-2000)/1000</f>
        <v>1359.35108979006</v>
      </c>
      <c r="T16" s="32" t="n">
        <f aca="false">1/3*Summary!$G$25*Summary!$G$14*Summary!$G$9/1000*(1+Summary!$G$48)^(T5-2000)+Summary!$G$31*Summary!$G$24*(1+Summary!$G$48)^(T5-2000)/1000</f>
        <v>1400.13162248377</v>
      </c>
      <c r="U16" s="32" t="n">
        <f aca="false">1/3*Summary!$G$25*Summary!$G$14*Summary!$G$9/1000*(1+Summary!$G$48)^(U5-2000)+Summary!$G$31*Summary!$G$24*(1+Summary!$G$48)^(U5-2000)/1000</f>
        <v>1442.13557115828</v>
      </c>
      <c r="V16" s="400"/>
      <c r="W16" s="231" t="n">
        <f aca="false">SUM(B16:U16)</f>
        <v>19556.9476157957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  <c r="CS16" s="400"/>
      <c r="CT16" s="400"/>
      <c r="CU16" s="400"/>
      <c r="CV16" s="400"/>
      <c r="CW16" s="400"/>
      <c r="CX16" s="400"/>
      <c r="CY16" s="400"/>
      <c r="CZ16" s="400"/>
      <c r="DA16" s="400"/>
      <c r="DB16" s="400"/>
      <c r="DC16" s="400"/>
      <c r="DD16" s="400"/>
      <c r="DE16" s="400"/>
      <c r="DF16" s="400"/>
      <c r="DG16" s="400"/>
      <c r="DH16" s="400"/>
      <c r="DI16" s="400"/>
      <c r="DJ16" s="400"/>
      <c r="DK16" s="400"/>
      <c r="DL16" s="400"/>
      <c r="DM16" s="400"/>
      <c r="DN16" s="400"/>
      <c r="DO16" s="400"/>
      <c r="DP16" s="400"/>
      <c r="DQ16" s="400"/>
      <c r="DR16" s="400"/>
      <c r="DS16" s="400"/>
      <c r="DT16" s="400"/>
      <c r="DU16" s="400"/>
      <c r="DV16" s="400"/>
      <c r="DW16" s="400"/>
      <c r="DX16" s="400"/>
      <c r="DY16" s="400"/>
      <c r="DZ16" s="400"/>
      <c r="EA16" s="400"/>
      <c r="EB16" s="400"/>
      <c r="EC16" s="400"/>
      <c r="ED16" s="400"/>
      <c r="EE16" s="400"/>
      <c r="EF16" s="400"/>
      <c r="EG16" s="400"/>
      <c r="EH16" s="400"/>
      <c r="EI16" s="400"/>
      <c r="EJ16" s="400"/>
      <c r="EK16" s="400"/>
      <c r="EL16" s="400"/>
      <c r="EM16" s="400"/>
      <c r="EN16" s="400"/>
      <c r="EO16" s="400"/>
      <c r="EP16" s="400"/>
      <c r="EQ16" s="400"/>
      <c r="ER16" s="400"/>
      <c r="ES16" s="400"/>
      <c r="ET16" s="400"/>
      <c r="EU16" s="400"/>
      <c r="EV16" s="400"/>
      <c r="EW16" s="400"/>
      <c r="EX16" s="400"/>
      <c r="EY16" s="400"/>
      <c r="EZ16" s="400"/>
      <c r="FA16" s="400"/>
      <c r="FB16" s="400"/>
      <c r="FC16" s="400"/>
      <c r="FD16" s="400"/>
      <c r="FE16" s="400"/>
      <c r="FF16" s="400"/>
      <c r="FG16" s="400"/>
      <c r="FH16" s="400"/>
      <c r="FI16" s="400"/>
      <c r="FJ16" s="400"/>
      <c r="FK16" s="400"/>
      <c r="FL16" s="400"/>
      <c r="FM16" s="400"/>
      <c r="FN16" s="400"/>
      <c r="FO16" s="400"/>
      <c r="FP16" s="400"/>
      <c r="FQ16" s="400"/>
      <c r="FR16" s="400"/>
      <c r="FS16" s="400"/>
      <c r="FT16" s="400"/>
      <c r="FU16" s="400"/>
      <c r="FV16" s="400"/>
      <c r="FW16" s="400"/>
      <c r="FX16" s="400"/>
      <c r="FY16" s="400"/>
      <c r="FZ16" s="400"/>
      <c r="GA16" s="400"/>
      <c r="GB16" s="400"/>
      <c r="GC16" s="400"/>
      <c r="GD16" s="400"/>
      <c r="GE16" s="400"/>
      <c r="GF16" s="400"/>
      <c r="GG16" s="400"/>
      <c r="GH16" s="400"/>
      <c r="GI16" s="400"/>
      <c r="GJ16" s="400"/>
      <c r="GK16" s="400"/>
      <c r="GL16" s="400"/>
      <c r="GM16" s="400"/>
      <c r="GN16" s="400"/>
      <c r="GO16" s="400"/>
      <c r="GP16" s="400"/>
      <c r="GQ16" s="400"/>
      <c r="GR16" s="400"/>
      <c r="GS16" s="400"/>
      <c r="GT16" s="400"/>
      <c r="GU16" s="400"/>
      <c r="GV16" s="400"/>
      <c r="GW16" s="400"/>
      <c r="GX16" s="400"/>
      <c r="GY16" s="400"/>
      <c r="GZ16" s="400"/>
      <c r="HA16" s="400"/>
      <c r="HB16" s="400"/>
      <c r="HC16" s="400"/>
      <c r="HD16" s="400"/>
      <c r="HE16" s="400"/>
      <c r="HF16" s="400"/>
      <c r="HG16" s="400"/>
      <c r="HH16" s="400"/>
      <c r="HI16" s="400"/>
      <c r="HJ16" s="400"/>
      <c r="HK16" s="400"/>
      <c r="HL16" s="400"/>
      <c r="HM16" s="400"/>
      <c r="HN16" s="400"/>
      <c r="HO16" s="400"/>
      <c r="HP16" s="400"/>
      <c r="HQ16" s="400"/>
      <c r="HR16" s="400"/>
      <c r="HS16" s="400"/>
      <c r="HT16" s="400"/>
      <c r="HU16" s="400"/>
      <c r="HV16" s="400"/>
      <c r="HW16" s="400"/>
      <c r="HX16" s="400"/>
      <c r="HY16" s="400"/>
      <c r="HZ16" s="400"/>
      <c r="IA16" s="400"/>
      <c r="IB16" s="400"/>
      <c r="IC16" s="400"/>
      <c r="ID16" s="400"/>
      <c r="IE16" s="400"/>
      <c r="IF16" s="400"/>
      <c r="IG16" s="400"/>
      <c r="IH16" s="400"/>
      <c r="II16" s="400"/>
      <c r="IJ16" s="400"/>
      <c r="IK16" s="400"/>
      <c r="IL16" s="400"/>
      <c r="IM16" s="400"/>
      <c r="IN16" s="400"/>
      <c r="IO16" s="400"/>
      <c r="IP16" s="400"/>
      <c r="IQ16" s="400"/>
      <c r="IR16" s="400"/>
      <c r="IS16" s="400"/>
      <c r="IT16" s="400"/>
      <c r="IU16" s="400"/>
      <c r="IV16" s="400"/>
      <c r="IW16" s="400"/>
    </row>
    <row r="17" customFormat="false" ht="12" hidden="false" customHeight="true" outlineLevel="0" collapsed="false">
      <c r="A17" s="117" t="s">
        <v>161</v>
      </c>
      <c r="B17" s="26" t="n">
        <v>0</v>
      </c>
      <c r="C17" s="26" t="n">
        <v>0</v>
      </c>
      <c r="D17" s="26" t="n">
        <v>0</v>
      </c>
      <c r="E17" s="26" t="n">
        <f aca="false">Summary!$G$11*Summary!$G$29*Summary!$G$30*Summary!$G$15/1000</f>
        <v>9.333</v>
      </c>
      <c r="F17" s="26" t="n">
        <f aca="false">Summary!$G$11*Summary!$G$29*Summary!$G$30*Summary!$G$15/1000</f>
        <v>9.333</v>
      </c>
      <c r="G17" s="26" t="n">
        <f aca="false">Summary!$G$11*Summary!$G$29*Summary!$G$30*Summary!$G$15/1000</f>
        <v>9.333</v>
      </c>
      <c r="H17" s="26" t="n">
        <f aca="false">Summary!$G$11*Summary!$G$29*Summary!$G$30*Summary!$G$15/1000</f>
        <v>9.333</v>
      </c>
      <c r="I17" s="26" t="n">
        <f aca="false">Summary!$G$11*Summary!$G$29*Summary!$G$30*Summary!$G$15/1000</f>
        <v>9.333</v>
      </c>
      <c r="J17" s="26" t="n">
        <f aca="false">Summary!$G$11*Summary!$G$29*Summary!$G$30*Summary!$G$15/1000</f>
        <v>9.333</v>
      </c>
      <c r="K17" s="26" t="n">
        <f aca="false">Summary!$G$11*Summary!$G$29*Summary!$G$30*Summary!$G$15/1000</f>
        <v>9.333</v>
      </c>
      <c r="L17" s="26" t="n">
        <f aca="false">Summary!$G$11*Summary!$G$29*Summary!$G$30*Summary!$G$15/1000</f>
        <v>9.333</v>
      </c>
      <c r="M17" s="26" t="n">
        <f aca="false">Summary!$G$11*Summary!$G$29*Summary!$G$30*Summary!$G$15/1000</f>
        <v>9.333</v>
      </c>
      <c r="N17" s="26" t="n">
        <f aca="false">Summary!$G$11*Summary!$G$29*Summary!$G$30*Summary!$G$15/1000</f>
        <v>9.333</v>
      </c>
      <c r="O17" s="26" t="n">
        <f aca="false">Summary!$G$11*Summary!$G$29*Summary!$G$30*Summary!$G$15/1000</f>
        <v>9.333</v>
      </c>
      <c r="P17" s="26" t="n">
        <f aca="false">Summary!$G$11*Summary!$G$29*Summary!$G$30*Summary!$G$15/1000</f>
        <v>9.333</v>
      </c>
      <c r="Q17" s="26" t="n">
        <f aca="false">Summary!$G$11*Summary!$G$29*Summary!$G$30*Summary!$G$15/1000</f>
        <v>9.333</v>
      </c>
      <c r="R17" s="26" t="n">
        <f aca="false">Summary!$G$11*Summary!$G$29*Summary!$G$30*Summary!$G$15/1000</f>
        <v>9.333</v>
      </c>
      <c r="S17" s="26" t="n">
        <f aca="false">Summary!$G$11*Summary!$G$29*Summary!$G$30*Summary!$G$15/1000</f>
        <v>9.333</v>
      </c>
      <c r="T17" s="26" t="n">
        <f aca="false">Summary!$G$11*Summary!$G$29*Summary!$G$30*Summary!$G$15/1000</f>
        <v>9.333</v>
      </c>
      <c r="U17" s="26" t="n">
        <f aca="false">Summary!$G$11*Summary!$G$29*Summary!$G$30*Summary!$G$15/1000</f>
        <v>9.333</v>
      </c>
      <c r="V17" s="400"/>
      <c r="W17" s="231" t="n">
        <f aca="false">SUM(B17:U17)</f>
        <v>158.661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  <c r="CS17" s="400"/>
      <c r="CT17" s="400"/>
      <c r="CU17" s="400"/>
      <c r="CV17" s="400"/>
      <c r="CW17" s="400"/>
      <c r="CX17" s="400"/>
      <c r="CY17" s="400"/>
      <c r="CZ17" s="400"/>
      <c r="DA17" s="400"/>
      <c r="DB17" s="400"/>
      <c r="DC17" s="400"/>
      <c r="DD17" s="400"/>
      <c r="DE17" s="400"/>
      <c r="DF17" s="400"/>
      <c r="DG17" s="400"/>
      <c r="DH17" s="400"/>
      <c r="DI17" s="400"/>
      <c r="DJ17" s="400"/>
      <c r="DK17" s="400"/>
      <c r="DL17" s="400"/>
      <c r="DM17" s="400"/>
      <c r="DN17" s="400"/>
      <c r="DO17" s="400"/>
      <c r="DP17" s="400"/>
      <c r="DQ17" s="400"/>
      <c r="DR17" s="400"/>
      <c r="DS17" s="400"/>
      <c r="DT17" s="400"/>
      <c r="DU17" s="400"/>
      <c r="DV17" s="400"/>
      <c r="DW17" s="400"/>
      <c r="DX17" s="400"/>
      <c r="DY17" s="400"/>
      <c r="DZ17" s="400"/>
      <c r="EA17" s="400"/>
      <c r="EB17" s="400"/>
      <c r="EC17" s="400"/>
      <c r="ED17" s="400"/>
      <c r="EE17" s="400"/>
      <c r="EF17" s="400"/>
      <c r="EG17" s="400"/>
      <c r="EH17" s="400"/>
      <c r="EI17" s="400"/>
      <c r="EJ17" s="400"/>
      <c r="EK17" s="400"/>
      <c r="EL17" s="400"/>
      <c r="EM17" s="400"/>
      <c r="EN17" s="400"/>
      <c r="EO17" s="400"/>
      <c r="EP17" s="400"/>
      <c r="EQ17" s="400"/>
      <c r="ER17" s="400"/>
      <c r="ES17" s="400"/>
      <c r="ET17" s="400"/>
      <c r="EU17" s="400"/>
      <c r="EV17" s="400"/>
      <c r="EW17" s="400"/>
      <c r="EX17" s="400"/>
      <c r="EY17" s="400"/>
      <c r="EZ17" s="400"/>
      <c r="FA17" s="400"/>
      <c r="FB17" s="400"/>
      <c r="FC17" s="400"/>
      <c r="FD17" s="400"/>
      <c r="FE17" s="400"/>
      <c r="FF17" s="400"/>
      <c r="FG17" s="400"/>
      <c r="FH17" s="400"/>
      <c r="FI17" s="400"/>
      <c r="FJ17" s="400"/>
      <c r="FK17" s="400"/>
      <c r="FL17" s="400"/>
      <c r="FM17" s="400"/>
      <c r="FN17" s="400"/>
      <c r="FO17" s="400"/>
      <c r="FP17" s="400"/>
      <c r="FQ17" s="400"/>
      <c r="FR17" s="400"/>
      <c r="FS17" s="400"/>
      <c r="FT17" s="400"/>
      <c r="FU17" s="400"/>
      <c r="FV17" s="400"/>
      <c r="FW17" s="400"/>
      <c r="FX17" s="400"/>
      <c r="FY17" s="400"/>
      <c r="FZ17" s="400"/>
      <c r="GA17" s="400"/>
      <c r="GB17" s="400"/>
      <c r="GC17" s="400"/>
      <c r="GD17" s="400"/>
      <c r="GE17" s="400"/>
      <c r="GF17" s="400"/>
      <c r="GG17" s="400"/>
      <c r="GH17" s="400"/>
      <c r="GI17" s="400"/>
      <c r="GJ17" s="400"/>
      <c r="GK17" s="400"/>
      <c r="GL17" s="400"/>
      <c r="GM17" s="400"/>
      <c r="GN17" s="400"/>
      <c r="GO17" s="400"/>
      <c r="GP17" s="400"/>
      <c r="GQ17" s="400"/>
      <c r="GR17" s="400"/>
      <c r="GS17" s="400"/>
      <c r="GT17" s="400"/>
      <c r="GU17" s="400"/>
      <c r="GV17" s="400"/>
      <c r="GW17" s="400"/>
      <c r="GX17" s="400"/>
      <c r="GY17" s="400"/>
      <c r="GZ17" s="400"/>
      <c r="HA17" s="400"/>
      <c r="HB17" s="400"/>
      <c r="HC17" s="400"/>
      <c r="HD17" s="400"/>
      <c r="HE17" s="400"/>
      <c r="HF17" s="400"/>
      <c r="HG17" s="400"/>
      <c r="HH17" s="400"/>
      <c r="HI17" s="400"/>
      <c r="HJ17" s="400"/>
      <c r="HK17" s="400"/>
      <c r="HL17" s="400"/>
      <c r="HM17" s="400"/>
      <c r="HN17" s="400"/>
      <c r="HO17" s="400"/>
      <c r="HP17" s="400"/>
      <c r="HQ17" s="400"/>
      <c r="HR17" s="400"/>
      <c r="HS17" s="400"/>
      <c r="HT17" s="400"/>
      <c r="HU17" s="400"/>
      <c r="HV17" s="400"/>
      <c r="HW17" s="400"/>
      <c r="HX17" s="400"/>
      <c r="HY17" s="400"/>
      <c r="HZ17" s="400"/>
      <c r="IA17" s="400"/>
      <c r="IB17" s="400"/>
      <c r="IC17" s="400"/>
      <c r="ID17" s="400"/>
      <c r="IE17" s="400"/>
      <c r="IF17" s="400"/>
      <c r="IG17" s="400"/>
      <c r="IH17" s="400"/>
      <c r="II17" s="400"/>
      <c r="IJ17" s="400"/>
      <c r="IK17" s="400"/>
      <c r="IL17" s="400"/>
      <c r="IM17" s="400"/>
      <c r="IN17" s="400"/>
      <c r="IO17" s="400"/>
      <c r="IP17" s="400"/>
      <c r="IQ17" s="400"/>
      <c r="IR17" s="400"/>
      <c r="IS17" s="400"/>
      <c r="IT17" s="400"/>
      <c r="IU17" s="400"/>
      <c r="IV17" s="400"/>
      <c r="IW17" s="400"/>
    </row>
    <row r="18" customFormat="false" ht="12" hidden="false" customHeight="true" outlineLevel="0" collapsed="false">
      <c r="A18" s="117"/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  <c r="CS18" s="400"/>
      <c r="CT18" s="400"/>
      <c r="CU18" s="400"/>
      <c r="CV18" s="400"/>
      <c r="CW18" s="400"/>
      <c r="CX18" s="400"/>
      <c r="CY18" s="400"/>
      <c r="CZ18" s="400"/>
      <c r="DA18" s="400"/>
      <c r="DB18" s="400"/>
      <c r="DC18" s="400"/>
      <c r="DD18" s="400"/>
      <c r="DE18" s="400"/>
      <c r="DF18" s="400"/>
      <c r="DG18" s="400"/>
      <c r="DH18" s="400"/>
      <c r="DI18" s="400"/>
      <c r="DJ18" s="400"/>
      <c r="DK18" s="400"/>
      <c r="DL18" s="400"/>
      <c r="DM18" s="400"/>
      <c r="DN18" s="400"/>
      <c r="DO18" s="400"/>
      <c r="DP18" s="400"/>
      <c r="DQ18" s="400"/>
      <c r="DR18" s="400"/>
      <c r="DS18" s="400"/>
      <c r="DT18" s="400"/>
      <c r="DU18" s="400"/>
      <c r="DV18" s="400"/>
      <c r="DW18" s="400"/>
      <c r="DX18" s="400"/>
      <c r="DY18" s="400"/>
      <c r="DZ18" s="400"/>
      <c r="EA18" s="400"/>
      <c r="EB18" s="400"/>
      <c r="EC18" s="400"/>
      <c r="ED18" s="400"/>
      <c r="EE18" s="400"/>
      <c r="EF18" s="400"/>
      <c r="EG18" s="400"/>
      <c r="EH18" s="400"/>
      <c r="EI18" s="400"/>
      <c r="EJ18" s="400"/>
      <c r="EK18" s="400"/>
      <c r="EL18" s="400"/>
      <c r="EM18" s="400"/>
      <c r="EN18" s="400"/>
      <c r="EO18" s="400"/>
      <c r="EP18" s="400"/>
      <c r="EQ18" s="400"/>
      <c r="ER18" s="400"/>
      <c r="ES18" s="400"/>
      <c r="ET18" s="400"/>
      <c r="EU18" s="400"/>
      <c r="EV18" s="400"/>
      <c r="EW18" s="400"/>
      <c r="EX18" s="400"/>
      <c r="EY18" s="400"/>
      <c r="EZ18" s="400"/>
      <c r="FA18" s="400"/>
      <c r="FB18" s="400"/>
      <c r="FC18" s="400"/>
      <c r="FD18" s="400"/>
      <c r="FE18" s="400"/>
      <c r="FF18" s="400"/>
      <c r="FG18" s="400"/>
      <c r="FH18" s="400"/>
      <c r="FI18" s="400"/>
      <c r="FJ18" s="400"/>
      <c r="FK18" s="400"/>
      <c r="FL18" s="400"/>
      <c r="FM18" s="400"/>
      <c r="FN18" s="400"/>
      <c r="FO18" s="400"/>
      <c r="FP18" s="400"/>
      <c r="FQ18" s="400"/>
      <c r="FR18" s="400"/>
      <c r="FS18" s="400"/>
      <c r="FT18" s="400"/>
      <c r="FU18" s="400"/>
      <c r="FV18" s="400"/>
      <c r="FW18" s="400"/>
      <c r="FX18" s="400"/>
      <c r="FY18" s="400"/>
      <c r="FZ18" s="400"/>
      <c r="GA18" s="400"/>
      <c r="GB18" s="400"/>
      <c r="GC18" s="400"/>
      <c r="GD18" s="400"/>
      <c r="GE18" s="400"/>
      <c r="GF18" s="400"/>
      <c r="GG18" s="400"/>
      <c r="GH18" s="400"/>
      <c r="GI18" s="400"/>
      <c r="GJ18" s="400"/>
      <c r="GK18" s="400"/>
      <c r="GL18" s="400"/>
      <c r="GM18" s="400"/>
      <c r="GN18" s="400"/>
      <c r="GO18" s="400"/>
      <c r="GP18" s="400"/>
      <c r="GQ18" s="400"/>
      <c r="GR18" s="400"/>
      <c r="GS18" s="400"/>
      <c r="GT18" s="400"/>
      <c r="GU18" s="400"/>
      <c r="GV18" s="400"/>
      <c r="GW18" s="400"/>
      <c r="GX18" s="400"/>
      <c r="GY18" s="400"/>
      <c r="GZ18" s="400"/>
      <c r="HA18" s="400"/>
      <c r="HB18" s="400"/>
      <c r="HC18" s="400"/>
      <c r="HD18" s="400"/>
      <c r="HE18" s="400"/>
      <c r="HF18" s="400"/>
      <c r="HG18" s="400"/>
      <c r="HH18" s="400"/>
      <c r="HI18" s="400"/>
      <c r="HJ18" s="400"/>
      <c r="HK18" s="400"/>
      <c r="HL18" s="400"/>
      <c r="HM18" s="400"/>
      <c r="HN18" s="400"/>
      <c r="HO18" s="400"/>
      <c r="HP18" s="400"/>
      <c r="HQ18" s="400"/>
      <c r="HR18" s="400"/>
      <c r="HS18" s="400"/>
      <c r="HT18" s="400"/>
      <c r="HU18" s="400"/>
      <c r="HV18" s="400"/>
      <c r="HW18" s="400"/>
      <c r="HX18" s="400"/>
      <c r="HY18" s="400"/>
      <c r="HZ18" s="400"/>
      <c r="IA18" s="400"/>
      <c r="IB18" s="400"/>
      <c r="IC18" s="400"/>
      <c r="ID18" s="400"/>
      <c r="IE18" s="400"/>
      <c r="IF18" s="400"/>
      <c r="IG18" s="400"/>
      <c r="IH18" s="400"/>
      <c r="II18" s="400"/>
      <c r="IJ18" s="400"/>
      <c r="IK18" s="400"/>
      <c r="IL18" s="400"/>
      <c r="IM18" s="400"/>
      <c r="IN18" s="400"/>
      <c r="IO18" s="400"/>
      <c r="IP18" s="400"/>
      <c r="IQ18" s="400"/>
      <c r="IR18" s="400"/>
      <c r="IS18" s="400"/>
      <c r="IT18" s="400"/>
      <c r="IU18" s="400"/>
      <c r="IV18" s="400"/>
      <c r="IW18" s="400"/>
    </row>
    <row r="19" customFormat="false" ht="12" hidden="false" customHeight="true" outlineLevel="0" collapsed="false">
      <c r="A19" s="117" t="s">
        <v>162</v>
      </c>
      <c r="B19" s="265" t="n">
        <f aca="false">(SUM(B10:B17)-SUM(B23:B32))*Assumptions!$B$32/4</f>
        <v>269.055218117032</v>
      </c>
      <c r="C19" s="265" t="n">
        <f aca="false">(SUM(C10:C17)-SUM(C23:C32))*Assumptions!$B$32/4</f>
        <v>266.342518926029</v>
      </c>
      <c r="D19" s="265" t="n">
        <f aca="false">(SUM(D10:D17)-SUM(D23:D32))*Assumptions!$B$32/4</f>
        <v>264.707063330712</v>
      </c>
      <c r="E19" s="265" t="n">
        <f aca="false">(SUM(E10:E17)-SUM(E23:E32))*Assumptions!$B$32/4</f>
        <v>403.576152660596</v>
      </c>
      <c r="F19" s="265" t="n">
        <f aca="false">(SUM(F10:F17)-SUM(F23:F32))*Assumptions!$B$32/4</f>
        <v>425.537017737215</v>
      </c>
      <c r="G19" s="265" t="n">
        <f aca="false">(SUM(G10:G17)-SUM(G23:G32))*Assumptions!$B$32/4</f>
        <v>429.830505751754</v>
      </c>
      <c r="H19" s="265" t="n">
        <f aca="false">(SUM(H10:H17)-SUM(H23:H32))*Assumptions!$B$32/4</f>
        <v>434.198643641515</v>
      </c>
      <c r="I19" s="265" t="n">
        <f aca="false">(SUM(I10:I17)-SUM(I23:I32))*Assumptions!$B$32/4</f>
        <v>439.27995899345</v>
      </c>
      <c r="J19" s="265" t="n">
        <f aca="false">(SUM(J10:J17)-SUM(J23:J32))*Assumptions!$B$32/4</f>
        <v>445.123488156357</v>
      </c>
      <c r="K19" s="265" t="n">
        <f aca="false">(SUM(K10:K17)-SUM(K23:K32))*Assumptions!$B$32/4</f>
        <v>450.020706230509</v>
      </c>
      <c r="L19" s="265" t="n">
        <f aca="false">(SUM(L10:L17)-SUM(L23:L32))*Assumptions!$B$32/4</f>
        <v>458.591602708963</v>
      </c>
      <c r="M19" s="265" t="n">
        <f aca="false">(SUM(M10:M17)-SUM(M23:M32))*Assumptions!$B$32/4</f>
        <v>467.271327892545</v>
      </c>
      <c r="N19" s="265" t="n">
        <f aca="false">(SUM(N10:N17)-SUM(N23:N32))*Assumptions!$B$32/4</f>
        <v>471.705403736063</v>
      </c>
      <c r="O19" s="265" t="n">
        <f aca="false">(SUM(O10:O17)-SUM(O23:O32))*Assumptions!$B$32/4</f>
        <v>480.589862666706</v>
      </c>
      <c r="P19" s="265" t="n">
        <f aca="false">(SUM(P10:P17)-SUM(P23:P32))*Assumptions!$B$32/4</f>
        <v>484.149885657258</v>
      </c>
      <c r="Q19" s="265" t="n">
        <f aca="false">(SUM(Q10:Q17)-SUM(Q23:Q32))*Assumptions!$B$32/4</f>
        <v>498.084321482186</v>
      </c>
      <c r="R19" s="265" t="n">
        <f aca="false">(SUM(R10:R17)-SUM(R23:R32))*Assumptions!$B$32/4</f>
        <v>504.799635801224</v>
      </c>
      <c r="S19" s="265" t="n">
        <f aca="false">(SUM(S10:S17)-SUM(S23:S32))*Assumptions!$B$32/4</f>
        <v>511.540035406368</v>
      </c>
      <c r="T19" s="265" t="n">
        <f aca="false">(SUM(T10:T17)-SUM(T23:T32))*Assumptions!$B$32/4</f>
        <v>518.241401975313</v>
      </c>
      <c r="U19" s="265" t="n">
        <f aca="false">(SUM(U10:U17)-SUM(U23:U32))*Assumptions!$B$32/4</f>
        <v>524.897140807254</v>
      </c>
      <c r="V19" s="400"/>
      <c r="W19" s="231" t="n">
        <f aca="false">SUM(B19:U19)</f>
        <v>8747.54189167905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  <c r="CS19" s="400"/>
      <c r="CT19" s="400"/>
      <c r="CU19" s="400"/>
      <c r="CV19" s="400"/>
      <c r="CW19" s="400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400"/>
      <c r="DL19" s="400"/>
      <c r="DM19" s="400"/>
      <c r="DN19" s="400"/>
      <c r="DO19" s="400"/>
      <c r="DP19" s="400"/>
      <c r="DQ19" s="400"/>
      <c r="DR19" s="400"/>
      <c r="DS19" s="400"/>
      <c r="DT19" s="400"/>
      <c r="DU19" s="400"/>
      <c r="DV19" s="400"/>
      <c r="DW19" s="400"/>
      <c r="DX19" s="400"/>
      <c r="DY19" s="400"/>
      <c r="DZ19" s="400"/>
      <c r="EA19" s="400"/>
      <c r="EB19" s="400"/>
      <c r="EC19" s="400"/>
      <c r="ED19" s="400"/>
      <c r="EE19" s="400"/>
      <c r="EF19" s="400"/>
      <c r="EG19" s="400"/>
      <c r="EH19" s="400"/>
      <c r="EI19" s="400"/>
      <c r="EJ19" s="400"/>
      <c r="EK19" s="400"/>
      <c r="EL19" s="400"/>
      <c r="EM19" s="400"/>
      <c r="EN19" s="400"/>
      <c r="EO19" s="400"/>
      <c r="EP19" s="400"/>
      <c r="EQ19" s="400"/>
      <c r="ER19" s="400"/>
      <c r="ES19" s="400"/>
      <c r="ET19" s="400"/>
      <c r="EU19" s="400"/>
      <c r="EV19" s="400"/>
      <c r="EW19" s="400"/>
      <c r="EX19" s="400"/>
      <c r="EY19" s="400"/>
      <c r="EZ19" s="400"/>
      <c r="FA19" s="400"/>
      <c r="FB19" s="400"/>
      <c r="FC19" s="400"/>
      <c r="FD19" s="400"/>
      <c r="FE19" s="400"/>
      <c r="FF19" s="400"/>
      <c r="FG19" s="400"/>
      <c r="FH19" s="400"/>
      <c r="FI19" s="400"/>
      <c r="FJ19" s="400"/>
      <c r="FK19" s="400"/>
      <c r="FL19" s="400"/>
      <c r="FM19" s="400"/>
      <c r="FN19" s="400"/>
      <c r="FO19" s="400"/>
      <c r="FP19" s="400"/>
      <c r="FQ19" s="400"/>
      <c r="FR19" s="400"/>
      <c r="FS19" s="400"/>
      <c r="FT19" s="400"/>
      <c r="FU19" s="400"/>
      <c r="FV19" s="400"/>
      <c r="FW19" s="400"/>
      <c r="FX19" s="400"/>
      <c r="FY19" s="400"/>
      <c r="FZ19" s="400"/>
      <c r="GA19" s="400"/>
      <c r="GB19" s="400"/>
      <c r="GC19" s="400"/>
      <c r="GD19" s="400"/>
      <c r="GE19" s="400"/>
      <c r="GF19" s="400"/>
      <c r="GG19" s="400"/>
      <c r="GH19" s="400"/>
      <c r="GI19" s="400"/>
      <c r="GJ19" s="400"/>
      <c r="GK19" s="400"/>
      <c r="GL19" s="400"/>
      <c r="GM19" s="400"/>
      <c r="GN19" s="400"/>
      <c r="GO19" s="400"/>
      <c r="GP19" s="400"/>
      <c r="GQ19" s="400"/>
      <c r="GR19" s="400"/>
      <c r="GS19" s="400"/>
      <c r="GT19" s="400"/>
      <c r="GU19" s="400"/>
      <c r="GV19" s="400"/>
      <c r="GW19" s="400"/>
      <c r="GX19" s="400"/>
      <c r="GY19" s="400"/>
      <c r="GZ19" s="400"/>
      <c r="HA19" s="400"/>
      <c r="HB19" s="400"/>
      <c r="HC19" s="400"/>
      <c r="HD19" s="400"/>
      <c r="HE19" s="400"/>
      <c r="HF19" s="400"/>
      <c r="HG19" s="400"/>
      <c r="HH19" s="400"/>
      <c r="HI19" s="400"/>
      <c r="HJ19" s="400"/>
      <c r="HK19" s="400"/>
      <c r="HL19" s="400"/>
      <c r="HM19" s="400"/>
      <c r="HN19" s="400"/>
      <c r="HO19" s="400"/>
      <c r="HP19" s="400"/>
      <c r="HQ19" s="400"/>
      <c r="HR19" s="400"/>
      <c r="HS19" s="400"/>
      <c r="HT19" s="400"/>
      <c r="HU19" s="400"/>
      <c r="HV19" s="400"/>
      <c r="HW19" s="400"/>
      <c r="HX19" s="400"/>
      <c r="HY19" s="400"/>
      <c r="HZ19" s="400"/>
      <c r="IA19" s="400"/>
      <c r="IB19" s="400"/>
      <c r="IC19" s="400"/>
      <c r="ID19" s="400"/>
      <c r="IE19" s="400"/>
      <c r="IF19" s="400"/>
      <c r="IG19" s="400"/>
      <c r="IH19" s="400"/>
      <c r="II19" s="400"/>
      <c r="IJ19" s="400"/>
      <c r="IK19" s="400"/>
      <c r="IL19" s="400"/>
      <c r="IM19" s="400"/>
      <c r="IN19" s="400"/>
      <c r="IO19" s="400"/>
      <c r="IP19" s="400"/>
      <c r="IQ19" s="400"/>
      <c r="IR19" s="400"/>
      <c r="IS19" s="400"/>
      <c r="IT19" s="400"/>
      <c r="IU19" s="400"/>
      <c r="IV19" s="400"/>
      <c r="IW19" s="400"/>
    </row>
    <row r="20" customFormat="false" ht="12" hidden="false" customHeight="true" outlineLevel="0" collapsed="false">
      <c r="A20" s="117" t="s">
        <v>163</v>
      </c>
      <c r="B20" s="26" t="n">
        <f aca="false">SUM(B10:B19)</f>
        <v>25817.654468117</v>
      </c>
      <c r="C20" s="26" t="n">
        <f aca="false">SUM(C10:C19)</f>
        <v>25846.999746426</v>
      </c>
      <c r="D20" s="26" t="n">
        <f aca="false">SUM(D10:D19)</f>
        <v>25878.3840076557</v>
      </c>
      <c r="E20" s="26" t="n">
        <f aca="false">SUM(E10:E19)</f>
        <v>37596.2705010356</v>
      </c>
      <c r="F20" s="26" t="n">
        <f aca="false">SUM(F10:F19)</f>
        <v>39471.3613560907</v>
      </c>
      <c r="G20" s="26" t="n">
        <f aca="false">SUM(G10:G19)</f>
        <v>40013.6178975783</v>
      </c>
      <c r="H20" s="26" t="n">
        <f aca="false">SUM(H10:H19)</f>
        <v>40487.8814662172</v>
      </c>
      <c r="I20" s="26" t="n">
        <f aca="false">SUM(I10:I19)</f>
        <v>41022.6038698502</v>
      </c>
      <c r="J20" s="26" t="n">
        <f aca="false">SUM(J10:J19)</f>
        <v>41623.0110466095</v>
      </c>
      <c r="K20" s="26" t="n">
        <f aca="false">SUM(K10:K19)</f>
        <v>42150.3696101916</v>
      </c>
      <c r="L20" s="26" t="n">
        <f aca="false">SUM(L10:L19)</f>
        <v>42969.287093799</v>
      </c>
      <c r="M20" s="26" t="n">
        <f aca="false">SUM(M10:M19)</f>
        <v>43799.4122870257</v>
      </c>
      <c r="N20" s="26" t="n">
        <f aca="false">SUM(N10:N19)</f>
        <v>44636.327332753</v>
      </c>
      <c r="O20" s="26" t="n">
        <f aca="false">SUM(O10:O19)</f>
        <v>45488.6510925972</v>
      </c>
      <c r="P20" s="26" t="n">
        <f aca="false">SUM(P10:P19)</f>
        <v>46346.51701452</v>
      </c>
      <c r="Q20" s="26" t="n">
        <f aca="false">SUM(Q10:Q19)</f>
        <v>47055.3416390047</v>
      </c>
      <c r="R20" s="26" t="n">
        <f aca="false">SUM(R10:R19)</f>
        <v>47757.372822587</v>
      </c>
      <c r="S20" s="26" t="n">
        <f aca="false">SUM(S10:S19)</f>
        <v>48459.2549117255</v>
      </c>
      <c r="T20" s="26" t="n">
        <f aca="false">SUM(T10:T19)</f>
        <v>49160.2875530317</v>
      </c>
      <c r="U20" s="26" t="n">
        <f aca="false">SUM(U10:U19)</f>
        <v>49859.7898993965</v>
      </c>
      <c r="V20" s="400"/>
      <c r="W20" s="231" t="n">
        <f aca="false">SUM(B20:U20)</f>
        <v>825440.395616212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  <c r="CS20" s="400"/>
      <c r="CT20" s="400"/>
      <c r="CU20" s="400"/>
      <c r="CV20" s="400"/>
      <c r="CW20" s="400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400"/>
      <c r="DL20" s="400"/>
      <c r="DM20" s="400"/>
      <c r="DN20" s="400"/>
      <c r="DO20" s="400"/>
      <c r="DP20" s="400"/>
      <c r="DQ20" s="400"/>
      <c r="DR20" s="400"/>
      <c r="DS20" s="400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0"/>
      <c r="FL20" s="400"/>
      <c r="FM20" s="400"/>
      <c r="FN20" s="400"/>
      <c r="FO20" s="400"/>
      <c r="FP20" s="400"/>
      <c r="FQ20" s="400"/>
      <c r="FR20" s="400"/>
      <c r="FS20" s="400"/>
      <c r="FT20" s="400"/>
      <c r="FU20" s="400"/>
      <c r="FV20" s="400"/>
      <c r="FW20" s="400"/>
      <c r="FX20" s="400"/>
      <c r="FY20" s="400"/>
      <c r="FZ20" s="400"/>
      <c r="GA20" s="400"/>
      <c r="GB20" s="400"/>
      <c r="GC20" s="400"/>
      <c r="GD20" s="400"/>
      <c r="GE20" s="400"/>
      <c r="GF20" s="400"/>
      <c r="GG20" s="400"/>
      <c r="GH20" s="400"/>
      <c r="GI20" s="400"/>
      <c r="GJ20" s="400"/>
      <c r="GK20" s="400"/>
      <c r="GL20" s="400"/>
      <c r="GM20" s="400"/>
      <c r="GN20" s="400"/>
      <c r="GO20" s="400"/>
      <c r="GP20" s="400"/>
      <c r="GQ20" s="400"/>
      <c r="GR20" s="400"/>
      <c r="GS20" s="400"/>
      <c r="GT20" s="400"/>
      <c r="GU20" s="400"/>
      <c r="GV20" s="400"/>
      <c r="GW20" s="400"/>
      <c r="GX20" s="400"/>
      <c r="GY20" s="400"/>
      <c r="GZ20" s="400"/>
      <c r="HA20" s="400"/>
      <c r="HB20" s="400"/>
      <c r="HC20" s="400"/>
      <c r="HD20" s="400"/>
      <c r="HE20" s="400"/>
      <c r="HF20" s="400"/>
      <c r="HG20" s="400"/>
      <c r="HH20" s="400"/>
      <c r="HI20" s="400"/>
      <c r="HJ20" s="400"/>
      <c r="HK20" s="400"/>
      <c r="HL20" s="400"/>
      <c r="HM20" s="400"/>
      <c r="HN20" s="400"/>
      <c r="HO20" s="400"/>
      <c r="HP20" s="400"/>
      <c r="HQ20" s="400"/>
      <c r="HR20" s="400"/>
      <c r="HS20" s="400"/>
      <c r="HT20" s="400"/>
      <c r="HU20" s="400"/>
      <c r="HV20" s="400"/>
      <c r="HW20" s="400"/>
      <c r="HX20" s="400"/>
      <c r="HY20" s="400"/>
      <c r="HZ20" s="400"/>
      <c r="IA20" s="400"/>
      <c r="IB20" s="400"/>
      <c r="IC20" s="400"/>
      <c r="ID20" s="400"/>
      <c r="IE20" s="400"/>
      <c r="IF20" s="400"/>
      <c r="IG20" s="400"/>
      <c r="IH20" s="400"/>
      <c r="II20" s="400"/>
      <c r="IJ20" s="400"/>
      <c r="IK20" s="400"/>
      <c r="IL20" s="400"/>
      <c r="IM20" s="400"/>
      <c r="IN20" s="400"/>
      <c r="IO20" s="400"/>
      <c r="IP20" s="400"/>
      <c r="IQ20" s="400"/>
      <c r="IR20" s="400"/>
      <c r="IS20" s="400"/>
      <c r="IT20" s="400"/>
      <c r="IU20" s="400"/>
      <c r="IV20" s="400"/>
      <c r="IW20" s="400"/>
    </row>
    <row r="21" customFormat="false" ht="12" hidden="false" customHeight="true" outlineLevel="0" collapsed="false">
      <c r="A21" s="40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400"/>
      <c r="W21" s="231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  <c r="CS21" s="400"/>
      <c r="CT21" s="400"/>
      <c r="CU21" s="400"/>
      <c r="CV21" s="400"/>
      <c r="CW21" s="400"/>
      <c r="CX21" s="400"/>
      <c r="CY21" s="400"/>
      <c r="CZ21" s="400"/>
      <c r="DA21" s="400"/>
      <c r="DB21" s="400"/>
      <c r="DC21" s="400"/>
      <c r="DD21" s="400"/>
      <c r="DE21" s="400"/>
      <c r="DF21" s="400"/>
      <c r="DG21" s="400"/>
      <c r="DH21" s="400"/>
      <c r="DI21" s="400"/>
      <c r="DJ21" s="400"/>
      <c r="DK21" s="400"/>
      <c r="DL21" s="400"/>
      <c r="DM21" s="400"/>
      <c r="DN21" s="400"/>
      <c r="DO21" s="400"/>
      <c r="DP21" s="400"/>
      <c r="DQ21" s="400"/>
      <c r="DR21" s="400"/>
      <c r="DS21" s="400"/>
      <c r="DT21" s="400"/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/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0"/>
      <c r="FL21" s="400"/>
      <c r="FM21" s="400"/>
      <c r="FN21" s="400"/>
      <c r="FO21" s="400"/>
      <c r="FP21" s="400"/>
      <c r="FQ21" s="400"/>
      <c r="FR21" s="400"/>
      <c r="FS21" s="400"/>
      <c r="FT21" s="400"/>
      <c r="FU21" s="400"/>
      <c r="FV21" s="400"/>
      <c r="FW21" s="400"/>
      <c r="FX21" s="400"/>
      <c r="FY21" s="400"/>
      <c r="FZ21" s="400"/>
      <c r="GA21" s="400"/>
      <c r="GB21" s="400"/>
      <c r="GC21" s="400"/>
      <c r="GD21" s="400"/>
      <c r="GE21" s="400"/>
      <c r="GF21" s="400"/>
      <c r="GG21" s="400"/>
      <c r="GH21" s="400"/>
      <c r="GI21" s="400"/>
      <c r="GJ21" s="400"/>
      <c r="GK21" s="400"/>
      <c r="GL21" s="400"/>
      <c r="GM21" s="400"/>
      <c r="GN21" s="400"/>
      <c r="GO21" s="400"/>
      <c r="GP21" s="400"/>
      <c r="GQ21" s="400"/>
      <c r="GR21" s="400"/>
      <c r="GS21" s="400"/>
      <c r="GT21" s="400"/>
      <c r="GU21" s="400"/>
      <c r="GV21" s="400"/>
      <c r="GW21" s="400"/>
      <c r="GX21" s="400"/>
      <c r="GY21" s="400"/>
      <c r="GZ21" s="400"/>
      <c r="HA21" s="400"/>
      <c r="HB21" s="400"/>
      <c r="HC21" s="400"/>
      <c r="HD21" s="400"/>
      <c r="HE21" s="400"/>
      <c r="HF21" s="400"/>
      <c r="HG21" s="400"/>
      <c r="HH21" s="400"/>
      <c r="HI21" s="400"/>
      <c r="HJ21" s="400"/>
      <c r="HK21" s="400"/>
      <c r="HL21" s="400"/>
      <c r="HM21" s="400"/>
      <c r="HN21" s="400"/>
      <c r="HO21" s="400"/>
      <c r="HP21" s="400"/>
      <c r="HQ21" s="400"/>
      <c r="HR21" s="400"/>
      <c r="HS21" s="400"/>
      <c r="HT21" s="400"/>
      <c r="HU21" s="400"/>
      <c r="HV21" s="400"/>
      <c r="HW21" s="400"/>
      <c r="HX21" s="400"/>
      <c r="HY21" s="400"/>
      <c r="HZ21" s="400"/>
      <c r="IA21" s="400"/>
      <c r="IB21" s="400"/>
      <c r="IC21" s="400"/>
      <c r="ID21" s="400"/>
      <c r="IE21" s="400"/>
      <c r="IF21" s="400"/>
      <c r="IG21" s="400"/>
      <c r="IH21" s="400"/>
      <c r="II21" s="400"/>
      <c r="IJ21" s="400"/>
      <c r="IK21" s="400"/>
      <c r="IL21" s="400"/>
      <c r="IM21" s="400"/>
      <c r="IN21" s="400"/>
      <c r="IO21" s="400"/>
      <c r="IP21" s="400"/>
      <c r="IQ21" s="400"/>
      <c r="IR21" s="400"/>
      <c r="IS21" s="400"/>
      <c r="IT21" s="400"/>
      <c r="IU21" s="400"/>
      <c r="IV21" s="400"/>
      <c r="IW21" s="400"/>
    </row>
    <row r="22" customFormat="false" ht="12.75" hidden="false" customHeight="false" outlineLevel="0" collapsed="false">
      <c r="A22" s="230" t="s">
        <v>164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7" t="s">
        <v>120</v>
      </c>
      <c r="B23" s="32" t="n">
        <f aca="false">Summary!G51*(1+Summary!$G$48)</f>
        <v>1279.75616571429</v>
      </c>
      <c r="C23" s="231" t="n">
        <f aca="false">B23*(1+Summary!$G$48)</f>
        <v>1318.14885068571</v>
      </c>
      <c r="D23" s="231" t="n">
        <f aca="false">C23*(1+Summary!$G$48)</f>
        <v>1357.69331620629</v>
      </c>
      <c r="E23" s="231" t="n">
        <f aca="false">D23*(1+Summary!$G$48)</f>
        <v>1398.42411569247</v>
      </c>
      <c r="F23" s="231" t="n">
        <f aca="false">E23*(1+Summary!$G$48)</f>
        <v>1440.37683916325</v>
      </c>
      <c r="G23" s="231" t="n">
        <f aca="false">F23*(1+Summary!$G$48)</f>
        <v>1483.58814433815</v>
      </c>
      <c r="H23" s="231" t="n">
        <f aca="false">G23*(1+Summary!$G$48)</f>
        <v>1528.09578866829</v>
      </c>
      <c r="I23" s="231" t="n">
        <f aca="false">H23*(1+Summary!$G$48)</f>
        <v>1573.93866232834</v>
      </c>
      <c r="J23" s="231" t="n">
        <f aca="false">I23*(1+Summary!$G$48)</f>
        <v>1621.15682219819</v>
      </c>
      <c r="K23" s="231" t="n">
        <f aca="false">J23*(1+Summary!$G$48)</f>
        <v>1669.79152686414</v>
      </c>
      <c r="L23" s="231" t="n">
        <f aca="false">K23*(1+Summary!$G$48)</f>
        <v>1719.88527267006</v>
      </c>
      <c r="M23" s="231" t="n">
        <f aca="false">L23*(1+Summary!$G$48)</f>
        <v>1771.48183085016</v>
      </c>
      <c r="N23" s="231" t="n">
        <f aca="false">M23*(1+Summary!$G$48)</f>
        <v>1824.62628577567</v>
      </c>
      <c r="O23" s="231" t="n">
        <f aca="false">N23*(1+Summary!$G$48)</f>
        <v>1879.36507434894</v>
      </c>
      <c r="P23" s="231" t="n">
        <f aca="false">O23*(1+Summary!$G$48)</f>
        <v>1935.7460265794</v>
      </c>
      <c r="Q23" s="231" t="n">
        <f aca="false">P23*(1+Summary!$G$48)</f>
        <v>1993.81840737679</v>
      </c>
      <c r="R23" s="231" t="n">
        <f aca="false">Q23*(1+Summary!$G$48)</f>
        <v>2053.63295959809</v>
      </c>
      <c r="S23" s="231" t="n">
        <f aca="false">R23*(1+Summary!$G$48)</f>
        <v>2115.24194838603</v>
      </c>
      <c r="T23" s="231" t="n">
        <f aca="false">S23*(1+Summary!$G$48)</f>
        <v>2178.69920683761</v>
      </c>
      <c r="U23" s="231" t="n">
        <f aca="false">T23*(1+Summary!$G$48)</f>
        <v>2244.06018304274</v>
      </c>
      <c r="W23" s="231" t="n">
        <f aca="false">SUM(B23:U23)</f>
        <v>34387.5274273246</v>
      </c>
    </row>
    <row r="24" customFormat="false" ht="12.75" hidden="false" customHeight="false" outlineLevel="0" collapsed="false">
      <c r="A24" s="117" t="s">
        <v>121</v>
      </c>
      <c r="B24" s="32" t="n">
        <f aca="false">Summary!G52*(1+Summary!$G$48)</f>
        <v>720.97425</v>
      </c>
      <c r="C24" s="231" t="n">
        <f aca="false">B24*(1+Summary!$G$48)</f>
        <v>742.6034775</v>
      </c>
      <c r="D24" s="231" t="n">
        <f aca="false">C24*(1+Summary!$G$48)</f>
        <v>764.881581825</v>
      </c>
      <c r="E24" s="32" t="n">
        <f aca="false">Summary!$G$31*Summary!$G$45*(1+Summary!$G$48)^(E5-2000)/1000</f>
        <v>772.071468694155</v>
      </c>
      <c r="F24" s="231" t="n">
        <f aca="false">E24*(1+Summary!$G$48)</f>
        <v>795.23361275498</v>
      </c>
      <c r="G24" s="231" t="n">
        <f aca="false">F24*(1+Summary!$G$48)</f>
        <v>819.090621137629</v>
      </c>
      <c r="H24" s="231" t="n">
        <f aca="false">G24*(1+Summary!$G$48)</f>
        <v>843.663339771758</v>
      </c>
      <c r="I24" s="231" t="n">
        <f aca="false">H24*(1+Summary!$G$48)</f>
        <v>868.973239964911</v>
      </c>
      <c r="J24" s="231" t="n">
        <f aca="false">I24*(1+Summary!$G$48)</f>
        <v>895.042437163858</v>
      </c>
      <c r="K24" s="231" t="n">
        <f aca="false">J24*(1+Summary!$G$48)</f>
        <v>921.893710278774</v>
      </c>
      <c r="L24" s="231" t="n">
        <f aca="false">K24*(1+Summary!$G$48)</f>
        <v>949.550521587137</v>
      </c>
      <c r="M24" s="231" t="n">
        <f aca="false">L24*(1+Summary!$G$48)</f>
        <v>978.037037234751</v>
      </c>
      <c r="N24" s="231" t="n">
        <f aca="false">M24*(1+Summary!$G$48)</f>
        <v>1007.37814835179</v>
      </c>
      <c r="O24" s="231" t="n">
        <f aca="false">N24*(1+Summary!$G$48)</f>
        <v>1037.59949280235</v>
      </c>
      <c r="P24" s="231" t="n">
        <f aca="false">O24*(1+Summary!$G$48)</f>
        <v>1068.72747758642</v>
      </c>
      <c r="Q24" s="231" t="n">
        <f aca="false">P24*(1+Summary!$G$48)</f>
        <v>1100.78930191401</v>
      </c>
      <c r="R24" s="231" t="n">
        <f aca="false">Q24*(1+Summary!$G$48)</f>
        <v>1133.81298097143</v>
      </c>
      <c r="S24" s="231" t="n">
        <f aca="false">R24*(1+Summary!$G$48)</f>
        <v>1167.82737040057</v>
      </c>
      <c r="T24" s="231" t="n">
        <f aca="false">S24*(1+Summary!$G$48)</f>
        <v>1202.86219151259</v>
      </c>
      <c r="U24" s="231" t="n">
        <f aca="false">T24*(1+Summary!$G$48)</f>
        <v>1238.94805725797</v>
      </c>
      <c r="W24" s="231" t="n">
        <f aca="false">SUM(B24:U24)</f>
        <v>19029.9603187101</v>
      </c>
    </row>
    <row r="25" customFormat="false" ht="12.75" hidden="false" customHeight="false" outlineLevel="0" collapsed="false">
      <c r="A25" s="117" t="s">
        <v>165</v>
      </c>
      <c r="B25" s="32" t="n">
        <f aca="false">Summary!$G$53*Summary!$G$14*Summary!$G$9/1000*(1+Summary!$G$48)</f>
        <v>347.625</v>
      </c>
      <c r="C25" s="231" t="n">
        <f aca="false">B25*(1+Summary!$G$48)</f>
        <v>358.05375</v>
      </c>
      <c r="D25" s="231" t="n">
        <f aca="false">C25*(1+Summary!$G$48)</f>
        <v>368.7953625</v>
      </c>
      <c r="E25" s="231" t="n">
        <f aca="false">D25*(1+Summary!$G$48)</f>
        <v>379.859223375</v>
      </c>
      <c r="F25" s="231" t="n">
        <f aca="false">E25*(1+Summary!$G$48)</f>
        <v>391.25500007625</v>
      </c>
      <c r="G25" s="231" t="n">
        <f aca="false">F25*(1+Summary!$G$48)</f>
        <v>402.992650078538</v>
      </c>
      <c r="H25" s="231" t="n">
        <f aca="false">G25*(1+Summary!$G$48)</f>
        <v>415.082429580894</v>
      </c>
      <c r="I25" s="231" t="n">
        <f aca="false">H25*(1+Summary!$G$48)</f>
        <v>427.534902468321</v>
      </c>
      <c r="J25" s="231" t="n">
        <f aca="false">I25*(1+Summary!$G$48)</f>
        <v>440.36094954237</v>
      </c>
      <c r="K25" s="231" t="n">
        <f aca="false">J25*(1+Summary!$G$48)</f>
        <v>453.571778028641</v>
      </c>
      <c r="L25" s="231" t="n">
        <f aca="false">K25*(1+Summary!$G$48)</f>
        <v>467.178931369501</v>
      </c>
      <c r="M25" s="231" t="n">
        <f aca="false">L25*(1+Summary!$G$48)</f>
        <v>481.194299310586</v>
      </c>
      <c r="N25" s="231" t="n">
        <f aca="false">M25*(1+Summary!$G$48)</f>
        <v>495.630128289903</v>
      </c>
      <c r="O25" s="231" t="n">
        <f aca="false">N25*(1+Summary!$G$48)</f>
        <v>510.4990321386</v>
      </c>
      <c r="P25" s="231" t="n">
        <f aca="false">O25*(1+Summary!$G$48)</f>
        <v>525.814003102758</v>
      </c>
      <c r="Q25" s="231" t="n">
        <f aca="false">P25*(1+Summary!$G$48)</f>
        <v>541.588423195841</v>
      </c>
      <c r="R25" s="231" t="n">
        <f aca="false">Q25*(1+Summary!$G$48)</f>
        <v>557.836075891716</v>
      </c>
      <c r="S25" s="231" t="n">
        <f aca="false">R25*(1+Summary!$G$48)</f>
        <v>574.571158168468</v>
      </c>
      <c r="T25" s="231" t="n">
        <f aca="false">S25*(1+Summary!$G$48)</f>
        <v>591.808292913522</v>
      </c>
      <c r="U25" s="231" t="n">
        <f aca="false">T25*(1+Summary!$G$48)</f>
        <v>609.562541700928</v>
      </c>
      <c r="W25" s="231" t="n">
        <f aca="false">SUM(B25:U25)</f>
        <v>9340.81393173184</v>
      </c>
    </row>
    <row r="26" customFormat="false" ht="12.75" hidden="false" customHeight="false" outlineLevel="0" collapsed="false">
      <c r="A26" s="117" t="s">
        <v>123</v>
      </c>
      <c r="B26" s="32" t="n">
        <f aca="false">Summary!G54*(1+Summary!$G$48)</f>
        <v>353.142857142857</v>
      </c>
      <c r="C26" s="231" t="n">
        <f aca="false">B26*(1+Summary!$G$48)</f>
        <v>363.737142857143</v>
      </c>
      <c r="D26" s="231" t="n">
        <f aca="false">C26*(1+Summary!$G$48)</f>
        <v>374.649257142857</v>
      </c>
      <c r="E26" s="231" t="n">
        <f aca="false">D26*(1+Summary!$G$48)</f>
        <v>385.888734857143</v>
      </c>
      <c r="F26" s="231" t="n">
        <f aca="false">E26*(1+Summary!$G$48)</f>
        <v>397.465396902857</v>
      </c>
      <c r="G26" s="231" t="n">
        <f aca="false">F26*(1+Summary!$G$48)</f>
        <v>409.389358809943</v>
      </c>
      <c r="H26" s="231" t="n">
        <f aca="false">G26*(1+Summary!$G$48)</f>
        <v>421.671039574241</v>
      </c>
      <c r="I26" s="231" t="n">
        <f aca="false">H26*(1+Summary!$G$48)</f>
        <v>434.321170761469</v>
      </c>
      <c r="J26" s="231" t="n">
        <f aca="false">I26*(1+Summary!$G$48)</f>
        <v>447.350805884313</v>
      </c>
      <c r="K26" s="231" t="n">
        <f aca="false">J26*(1+Summary!$G$48)</f>
        <v>460.771330060842</v>
      </c>
      <c r="L26" s="231" t="n">
        <f aca="false">K26*(1+Summary!$G$48)</f>
        <v>474.594469962667</v>
      </c>
      <c r="M26" s="231" t="n">
        <f aca="false">L26*(1+Summary!$G$48)</f>
        <v>488.832304061547</v>
      </c>
      <c r="N26" s="231" t="n">
        <f aca="false">M26*(1+Summary!$G$48)</f>
        <v>503.497273183394</v>
      </c>
      <c r="O26" s="231" t="n">
        <f aca="false">N26*(1+Summary!$G$48)</f>
        <v>518.602191378896</v>
      </c>
      <c r="P26" s="231" t="n">
        <f aca="false">O26*(1+Summary!$G$48)</f>
        <v>534.160257120263</v>
      </c>
      <c r="Q26" s="231" t="n">
        <f aca="false">P26*(1+Summary!$G$48)</f>
        <v>550.18506483387</v>
      </c>
      <c r="R26" s="231" t="n">
        <f aca="false">Q26*(1+Summary!$G$48)</f>
        <v>566.690616778887</v>
      </c>
      <c r="S26" s="231" t="n">
        <f aca="false">R26*(1+Summary!$G$48)</f>
        <v>583.691335282253</v>
      </c>
      <c r="T26" s="231" t="n">
        <f aca="false">S26*(1+Summary!$G$48)</f>
        <v>601.202075340721</v>
      </c>
      <c r="U26" s="231" t="n">
        <f aca="false">T26*(1+Summary!$G$48)</f>
        <v>619.238137600942</v>
      </c>
      <c r="W26" s="231" t="n">
        <f aca="false">SUM(B26:U26)</f>
        <v>9489.0808195371</v>
      </c>
    </row>
    <row r="27" customFormat="false" ht="12.75" hidden="false" customHeight="false" outlineLevel="0" collapsed="false">
      <c r="A27" s="117" t="s">
        <v>124</v>
      </c>
      <c r="B27" s="32" t="n">
        <f aca="false">Summary!G55*(1+Summary!$G$48)</f>
        <v>331.918677142857</v>
      </c>
      <c r="C27" s="231" t="n">
        <f aca="false">B27*(1+Summary!$G$48)</f>
        <v>341.876237457143</v>
      </c>
      <c r="D27" s="231" t="n">
        <f aca="false">C27*(1+Summary!$G$48)</f>
        <v>352.132524580857</v>
      </c>
      <c r="E27" s="231" t="n">
        <f aca="false">D27*(1+Summary!$G$48)</f>
        <v>362.696500318283</v>
      </c>
      <c r="F27" s="231" t="n">
        <f aca="false">E27*(1+Summary!$G$48)</f>
        <v>373.577395327831</v>
      </c>
      <c r="G27" s="231" t="n">
        <f aca="false">F27*(1+Summary!$G$48)</f>
        <v>384.784717187666</v>
      </c>
      <c r="H27" s="231" t="n">
        <f aca="false">G27*(1+Summary!$G$48)</f>
        <v>396.328258703296</v>
      </c>
      <c r="I27" s="231" t="n">
        <f aca="false">H27*(1+Summary!$G$48)</f>
        <v>408.218106464395</v>
      </c>
      <c r="J27" s="231" t="n">
        <f aca="false">I27*(1+Summary!$G$48)</f>
        <v>420.464649658327</v>
      </c>
      <c r="K27" s="231" t="n">
        <f aca="false">J27*(1+Summary!$G$48)</f>
        <v>433.078589148077</v>
      </c>
      <c r="L27" s="231" t="n">
        <f aca="false">K27*(1+Summary!$G$48)</f>
        <v>446.070946822519</v>
      </c>
      <c r="M27" s="231" t="n">
        <f aca="false">L27*(1+Summary!$G$48)</f>
        <v>459.453075227195</v>
      </c>
      <c r="N27" s="231" t="n">
        <f aca="false">M27*(1+Summary!$G$48)</f>
        <v>473.236667484011</v>
      </c>
      <c r="O27" s="231" t="n">
        <f aca="false">N27*(1+Summary!$G$48)</f>
        <v>487.433767508531</v>
      </c>
      <c r="P27" s="231" t="n">
        <f aca="false">O27*(1+Summary!$G$48)</f>
        <v>502.056780533787</v>
      </c>
      <c r="Q27" s="231" t="n">
        <f aca="false">P27*(1+Summary!$G$48)</f>
        <v>517.118483949801</v>
      </c>
      <c r="R27" s="231" t="n">
        <f aca="false">Q27*(1+Summary!$G$48)</f>
        <v>532.632038468295</v>
      </c>
      <c r="S27" s="231" t="n">
        <f aca="false">R27*(1+Summary!$G$48)</f>
        <v>548.610999622344</v>
      </c>
      <c r="T27" s="231" t="n">
        <f aca="false">S27*(1+Summary!$G$48)</f>
        <v>565.069329611014</v>
      </c>
      <c r="U27" s="231" t="n">
        <f aca="false">T27*(1+Summary!$G$48)</f>
        <v>582.021409499344</v>
      </c>
      <c r="W27" s="231" t="n">
        <f aca="false">SUM(B27:U27)</f>
        <v>8918.77915471557</v>
      </c>
    </row>
    <row r="28" customFormat="false" ht="12.75" hidden="false" customHeight="false" outlineLevel="0" collapsed="false">
      <c r="A28" s="117" t="s">
        <v>254</v>
      </c>
      <c r="B28" s="402" t="n">
        <v>174.46</v>
      </c>
      <c r="C28" s="402" t="n">
        <v>348.92</v>
      </c>
      <c r="D28" s="402" t="n">
        <v>436.15</v>
      </c>
      <c r="E28" s="402" t="n">
        <v>436.15</v>
      </c>
      <c r="F28" s="402" t="n">
        <v>436.15</v>
      </c>
      <c r="G28" s="402" t="n">
        <v>523.38</v>
      </c>
      <c r="H28" s="402" t="n">
        <v>523.38</v>
      </c>
      <c r="I28" s="402" t="n">
        <v>523.38</v>
      </c>
      <c r="J28" s="402" t="n">
        <v>523.38</v>
      </c>
      <c r="K28" s="402" t="n">
        <v>523.38</v>
      </c>
      <c r="L28" s="402" t="n">
        <v>523.38</v>
      </c>
      <c r="M28" s="402" t="n">
        <v>523.38</v>
      </c>
      <c r="N28" s="402" t="n">
        <v>872.3</v>
      </c>
      <c r="O28" s="402" t="n">
        <v>872.3</v>
      </c>
      <c r="P28" s="402" t="n">
        <v>1308.45</v>
      </c>
      <c r="Q28" s="402" t="n">
        <v>743.931045</v>
      </c>
      <c r="R28" s="402" t="n">
        <v>758.8096659</v>
      </c>
      <c r="S28" s="402" t="n">
        <v>773.985859218</v>
      </c>
      <c r="T28" s="402" t="n">
        <v>789.46557640236</v>
      </c>
      <c r="U28" s="402" t="n">
        <v>805.254887930407</v>
      </c>
      <c r="W28" s="231" t="n">
        <f aca="false">SUM(B28:U28)</f>
        <v>12419.9870344508</v>
      </c>
    </row>
    <row r="29" customFormat="false" ht="12.75" hidden="false" customHeight="false" outlineLevel="0" collapsed="false">
      <c r="A29" s="117" t="s">
        <v>126</v>
      </c>
      <c r="B29" s="32" t="n">
        <f aca="false">Summary!G57*(1+Summary!$G$48)</f>
        <v>0</v>
      </c>
      <c r="C29" s="231" t="n">
        <f aca="false">B29*(1+Summary!$G$48)</f>
        <v>0</v>
      </c>
      <c r="D29" s="231" t="n">
        <f aca="false">C29*(1+Summary!$G$48)</f>
        <v>0</v>
      </c>
      <c r="E29" s="231" t="n">
        <f aca="false">D29*(1+Summary!$G$48)</f>
        <v>0</v>
      </c>
      <c r="F29" s="231" t="n">
        <f aca="false">E29*(1+Summary!$G$48)</f>
        <v>0</v>
      </c>
      <c r="G29" s="231" t="n">
        <f aca="false">F29*(1+Summary!$G$48)</f>
        <v>0</v>
      </c>
      <c r="H29" s="231" t="n">
        <f aca="false">G29*(1+Summary!$G$48)</f>
        <v>0</v>
      </c>
      <c r="I29" s="231" t="n">
        <f aca="false">H29*(1+Summary!$G$48)</f>
        <v>0</v>
      </c>
      <c r="J29" s="231" t="n">
        <f aca="false">I29*(1+Summary!$G$48)</f>
        <v>0</v>
      </c>
      <c r="K29" s="231" t="n">
        <f aca="false">J29*(1+Summary!$G$48)</f>
        <v>0</v>
      </c>
      <c r="L29" s="231" t="n">
        <f aca="false">K29*(1+Summary!$G$48)</f>
        <v>0</v>
      </c>
      <c r="M29" s="231" t="n">
        <f aca="false">L29*(1+Summary!$G$48)</f>
        <v>0</v>
      </c>
      <c r="N29" s="231" t="n">
        <f aca="false">M29*(1+Summary!$G$48)</f>
        <v>0</v>
      </c>
      <c r="O29" s="231" t="n">
        <f aca="false">N29*(1+Summary!$G$48)</f>
        <v>0</v>
      </c>
      <c r="P29" s="231" t="n">
        <f aca="false">O29*(1+Summary!$G$48)</f>
        <v>0</v>
      </c>
      <c r="Q29" s="231" t="n">
        <f aca="false">P29*(1+Summary!$G$48)</f>
        <v>0</v>
      </c>
      <c r="R29" s="231" t="n">
        <f aca="false">Q29*(1+Summary!$G$48)</f>
        <v>0</v>
      </c>
      <c r="S29" s="231" t="n">
        <f aca="false">R29*(1+Summary!$G$48)</f>
        <v>0</v>
      </c>
      <c r="T29" s="231" t="n">
        <f aca="false">S29*(1+Summary!$G$48)</f>
        <v>0</v>
      </c>
      <c r="U29" s="231" t="n">
        <f aca="false">T29*(1+Summary!$G$48)</f>
        <v>0</v>
      </c>
      <c r="W29" s="231" t="n">
        <f aca="false">SUM(B29:U29)</f>
        <v>0</v>
      </c>
    </row>
    <row r="30" customFormat="false" ht="12.75" hidden="false" customHeight="false" outlineLevel="0" collapsed="false">
      <c r="A30" s="117" t="s">
        <v>167</v>
      </c>
      <c r="B30" s="32" t="n">
        <v>0</v>
      </c>
      <c r="C30" s="231" t="n">
        <v>0</v>
      </c>
      <c r="D30" s="231" t="n">
        <v>0</v>
      </c>
      <c r="E30" s="231" t="n">
        <f aca="false">Summary!G46*Summary!G11*12</f>
        <v>428.4</v>
      </c>
      <c r="F30" s="231" t="n">
        <f aca="false">E30*(1+Summary!$G$48)</f>
        <v>441.252</v>
      </c>
      <c r="G30" s="231" t="n">
        <f aca="false">F30*(1+Summary!$G$48)</f>
        <v>454.48956</v>
      </c>
      <c r="H30" s="231" t="n">
        <f aca="false">G30*(1+Summary!$G$48)</f>
        <v>468.1242468</v>
      </c>
      <c r="I30" s="231" t="n">
        <f aca="false">H30*(1+Summary!$G$48)</f>
        <v>482.167974204</v>
      </c>
      <c r="J30" s="231" t="n">
        <f aca="false">I30*(1+Summary!$G$48)</f>
        <v>496.63301343012</v>
      </c>
      <c r="K30" s="231" t="n">
        <f aca="false">J30*(1+Summary!$G$48)</f>
        <v>511.532003833024</v>
      </c>
      <c r="L30" s="231" t="n">
        <f aca="false">K30*(1+Summary!$G$48)</f>
        <v>526.877963948015</v>
      </c>
      <c r="M30" s="231" t="n">
        <f aca="false">L30*(1+Summary!$G$48)</f>
        <v>542.684302866455</v>
      </c>
      <c r="N30" s="231" t="n">
        <f aca="false">M30*(1+Summary!$G$48)</f>
        <v>558.964831952449</v>
      </c>
      <c r="O30" s="231" t="n">
        <f aca="false">N30*(1+Summary!$G$48)</f>
        <v>575.733776911022</v>
      </c>
      <c r="P30" s="231" t="n">
        <f aca="false">O30*(1+Summary!$G$48)</f>
        <v>593.005790218353</v>
      </c>
      <c r="Q30" s="231" t="n">
        <f aca="false">P30*(1+Summary!$G$48)</f>
        <v>610.795963924903</v>
      </c>
      <c r="R30" s="231" t="n">
        <f aca="false">Q30*(1+Summary!$G$48)</f>
        <v>629.119842842651</v>
      </c>
      <c r="S30" s="231" t="n">
        <f aca="false">R30*(1+Summary!$G$48)</f>
        <v>647.99343812793</v>
      </c>
      <c r="T30" s="231" t="n">
        <f aca="false">S30*(1+Summary!$G$48)</f>
        <v>667.433241271768</v>
      </c>
      <c r="U30" s="231" t="n">
        <f aca="false">T30*(1+Summary!$G$48)</f>
        <v>687.456238509921</v>
      </c>
      <c r="V30" s="231"/>
      <c r="W30" s="231" t="n">
        <f aca="false">SUM(B30:U30)</f>
        <v>9322.66418884061</v>
      </c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2.75" hidden="false" customHeight="false" outlineLevel="0" collapsed="false">
      <c r="A31" s="117" t="s">
        <v>31</v>
      </c>
      <c r="B31" s="123" t="n">
        <f aca="false">IS!B31*Allocation!$F$12</f>
        <v>313.21702010658</v>
      </c>
      <c r="C31" s="123" t="n">
        <f aca="false">IS!C31*Allocation!$F$12</f>
        <v>312.387841825894</v>
      </c>
      <c r="D31" s="123" t="n">
        <f aca="false">IS!D31*Allocation!$F$12</f>
        <v>310.840839960347</v>
      </c>
      <c r="E31" s="123" t="n">
        <f aca="false">IS!E31*Allocation!$F$12</f>
        <v>286.70251437661</v>
      </c>
      <c r="F31" s="123" t="n">
        <f aca="false">IS!F31*Allocation!$F$12</f>
        <v>286.70251437661</v>
      </c>
      <c r="G31" s="123" t="n">
        <f aca="false">IS!G31*Allocation!$F$12</f>
        <v>286.70251437661</v>
      </c>
      <c r="H31" s="123" t="n">
        <f aca="false">IS!H31*Allocation!$F$12</f>
        <v>286.70251437661</v>
      </c>
      <c r="I31" s="123" t="n">
        <f aca="false">IS!I31*Allocation!$F$12</f>
        <v>286.70251437661</v>
      </c>
      <c r="J31" s="123" t="n">
        <f aca="false">IS!J31*Allocation!$F$12</f>
        <v>286.70251437661</v>
      </c>
      <c r="K31" s="123" t="n">
        <f aca="false">IS!K31*Allocation!$F$12</f>
        <v>286.70251437661</v>
      </c>
      <c r="L31" s="123" t="n">
        <f aca="false">IS!L31*Allocation!$F$12</f>
        <v>286.70251437661</v>
      </c>
      <c r="M31" s="123" t="n">
        <f aca="false">IS!M31*Allocation!$F$12</f>
        <v>286.70251437661</v>
      </c>
      <c r="N31" s="123" t="n">
        <f aca="false">IS!N31*Allocation!$F$12</f>
        <v>286.70251437661</v>
      </c>
      <c r="O31" s="123" t="n">
        <f aca="false">IS!O31*Allocation!$F$12</f>
        <v>286.70251437661</v>
      </c>
      <c r="P31" s="123" t="n">
        <f aca="false">IS!P31*Allocation!$F$12</f>
        <v>286.70251437661</v>
      </c>
      <c r="Q31" s="123" t="n">
        <f aca="false">IS!Q31*Allocation!$F$12</f>
        <v>286.70251437661</v>
      </c>
      <c r="R31" s="123" t="n">
        <f aca="false">IS!R31*Allocation!$F$12</f>
        <v>286.70251437661</v>
      </c>
      <c r="S31" s="123" t="n">
        <f aca="false">IS!S31*Allocation!$F$12</f>
        <v>286.70251437661</v>
      </c>
      <c r="T31" s="123" t="n">
        <f aca="false">IS!T31*Allocation!$F$12</f>
        <v>286.70251437661</v>
      </c>
      <c r="U31" s="123" t="n">
        <f aca="false">IS!U31*Allocation!$F$12</f>
        <v>286.70251437661</v>
      </c>
      <c r="V31" s="231"/>
      <c r="W31" s="231" t="n">
        <f aca="false">SUM(B31:U31)</f>
        <v>5810.38844629519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2.75" hidden="false" customHeight="false" outlineLevel="0" collapsed="false">
      <c r="A32" s="117" t="s">
        <v>168</v>
      </c>
      <c r="B32" s="236" t="n">
        <f aca="false">B93</f>
        <v>503.087830530891</v>
      </c>
      <c r="C32" s="236" t="n">
        <f aca="false">C93</f>
        <v>487.528413091791</v>
      </c>
      <c r="D32" s="236" t="n">
        <f aca="false">D93</f>
        <v>471.968995652691</v>
      </c>
      <c r="E32" s="236" t="n">
        <f aca="false">E93</f>
        <v>456.409578213592</v>
      </c>
      <c r="F32" s="236" t="n">
        <f aca="false">F93</f>
        <v>440.850160774492</v>
      </c>
      <c r="G32" s="236" t="n">
        <f aca="false">G93</f>
        <v>432.929365757699</v>
      </c>
      <c r="H32" s="236" t="n">
        <f aca="false">H93</f>
        <v>434.743713779359</v>
      </c>
      <c r="I32" s="236" t="n">
        <f aca="false">I93</f>
        <v>435.690620812684</v>
      </c>
      <c r="J32" s="236" t="n">
        <f aca="false">J93</f>
        <v>436.917313690866</v>
      </c>
      <c r="K32" s="236" t="n">
        <f aca="false">K93</f>
        <v>437.970952930194</v>
      </c>
      <c r="L32" s="236" t="n">
        <f aca="false">L93</f>
        <v>429.126653636492</v>
      </c>
      <c r="M32" s="236" t="n">
        <f aca="false">M93</f>
        <v>418.669363802258</v>
      </c>
      <c r="N32" s="236" t="n">
        <f aca="false">N93</f>
        <v>405.853780718064</v>
      </c>
      <c r="O32" s="236" t="n">
        <f aca="false">O93</f>
        <v>392.636367129118</v>
      </c>
      <c r="P32" s="236" t="n">
        <f aca="false">P93</f>
        <v>375.713426764505</v>
      </c>
      <c r="Q32" s="236" t="n">
        <f aca="false">Q93</f>
        <v>365.58239437583</v>
      </c>
      <c r="R32" s="236" t="n">
        <f aca="false">R93</f>
        <v>349.365627860236</v>
      </c>
      <c r="S32" s="236" t="n">
        <f aca="false">S93</f>
        <v>325.887420227513</v>
      </c>
      <c r="T32" s="236" t="n">
        <f aca="false">T93</f>
        <v>299.491564765197</v>
      </c>
      <c r="U32" s="236" t="n">
        <f aca="false">U93</f>
        <v>269.877524090078</v>
      </c>
      <c r="V32" s="231"/>
      <c r="W32" s="231" t="n">
        <f aca="false">SUM(B32:U32)</f>
        <v>8170.30106860355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17" t="s">
        <v>169</v>
      </c>
      <c r="B33" s="32" t="n">
        <f aca="false">SUM(B23:B32)</f>
        <v>4024.18180063747</v>
      </c>
      <c r="C33" s="32" t="n">
        <f aca="false">SUM(C23:C32)</f>
        <v>4273.25571341769</v>
      </c>
      <c r="D33" s="32" t="n">
        <f aca="false">SUM(D23:D32)</f>
        <v>4437.11187786804</v>
      </c>
      <c r="E33" s="32" t="n">
        <f aca="false">SUM(E23:E32)</f>
        <v>4906.60213552726</v>
      </c>
      <c r="F33" s="32" t="n">
        <f aca="false">SUM(F23:F32)</f>
        <v>5002.86291937627</v>
      </c>
      <c r="G33" s="32" t="n">
        <f aca="false">SUM(G23:G32)</f>
        <v>5197.34693168623</v>
      </c>
      <c r="H33" s="32" t="n">
        <f aca="false">SUM(H23:H32)</f>
        <v>5317.79133125445</v>
      </c>
      <c r="I33" s="32" t="n">
        <f aca="false">SUM(I23:I32)</f>
        <v>5440.92719138073</v>
      </c>
      <c r="J33" s="32" t="n">
        <f aca="false">SUM(J23:J32)</f>
        <v>5568.00850594465</v>
      </c>
      <c r="K33" s="32" t="n">
        <f aca="false">SUM(K23:K32)</f>
        <v>5698.6924055203</v>
      </c>
      <c r="L33" s="32" t="n">
        <f aca="false">SUM(L23:L32)</f>
        <v>5823.367274373</v>
      </c>
      <c r="M33" s="32" t="n">
        <f aca="false">SUM(M23:M32)</f>
        <v>5950.43472772956</v>
      </c>
      <c r="N33" s="32" t="n">
        <f aca="false">SUM(N23:N32)</f>
        <v>6428.18963013189</v>
      </c>
      <c r="O33" s="32" t="n">
        <f aca="false">SUM(O23:O32)</f>
        <v>6560.87221659406</v>
      </c>
      <c r="P33" s="32" t="n">
        <f aca="false">SUM(P23:P32)</f>
        <v>7130.3762762821</v>
      </c>
      <c r="Q33" s="32" t="n">
        <f aca="false">SUM(Q23:Q32)</f>
        <v>6710.51159894765</v>
      </c>
      <c r="R33" s="32" t="n">
        <f aca="false">SUM(R23:R32)</f>
        <v>6868.60232268792</v>
      </c>
      <c r="S33" s="32" t="n">
        <f aca="false">SUM(S23:S32)</f>
        <v>7024.51204380973</v>
      </c>
      <c r="T33" s="32" t="n">
        <f aca="false">SUM(T23:T32)</f>
        <v>7182.7339930314</v>
      </c>
      <c r="U33" s="32" t="n">
        <f aca="false">SUM(U23:U32)</f>
        <v>7343.12149400894</v>
      </c>
      <c r="W33" s="231" t="n">
        <f aca="false">SUM(B33:U33)</f>
        <v>116889.502390209</v>
      </c>
    </row>
    <row r="34" customFormat="false" ht="12.75" hidden="false" customHeight="false" outlineLevel="1" collapsed="false">
      <c r="A34" s="238"/>
      <c r="B34" s="403"/>
      <c r="C34" s="403"/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0"/>
      <c r="W34" s="231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  <c r="CS34" s="400"/>
      <c r="CT34" s="400"/>
      <c r="CU34" s="400"/>
      <c r="CV34" s="400"/>
      <c r="CW34" s="400"/>
      <c r="CX34" s="400"/>
      <c r="CY34" s="400"/>
      <c r="CZ34" s="400"/>
      <c r="DA34" s="400"/>
      <c r="DB34" s="400"/>
      <c r="DC34" s="400"/>
      <c r="DD34" s="400"/>
      <c r="DE34" s="400"/>
      <c r="DF34" s="400"/>
      <c r="DG34" s="400"/>
      <c r="DH34" s="400"/>
      <c r="DI34" s="400"/>
      <c r="DJ34" s="400"/>
      <c r="DK34" s="400"/>
      <c r="DL34" s="400"/>
      <c r="DM34" s="400"/>
      <c r="DN34" s="400"/>
      <c r="DO34" s="400"/>
      <c r="DP34" s="400"/>
      <c r="DQ34" s="400"/>
      <c r="DR34" s="400"/>
      <c r="DS34" s="400"/>
      <c r="DT34" s="400"/>
      <c r="DU34" s="400"/>
      <c r="DV34" s="400"/>
      <c r="DW34" s="400"/>
      <c r="DX34" s="400"/>
      <c r="DY34" s="400"/>
      <c r="DZ34" s="400"/>
      <c r="EA34" s="400"/>
      <c r="EB34" s="400"/>
      <c r="EC34" s="400"/>
      <c r="ED34" s="400"/>
      <c r="EE34" s="400"/>
      <c r="EF34" s="400"/>
      <c r="EG34" s="400"/>
      <c r="EH34" s="400"/>
      <c r="EI34" s="400"/>
      <c r="EJ34" s="400"/>
      <c r="EK34" s="400"/>
      <c r="EL34" s="400"/>
      <c r="EM34" s="400"/>
      <c r="EN34" s="400"/>
      <c r="EO34" s="400"/>
      <c r="EP34" s="400"/>
      <c r="EQ34" s="400"/>
      <c r="ER34" s="400"/>
      <c r="ES34" s="400"/>
      <c r="ET34" s="400"/>
      <c r="EU34" s="400"/>
      <c r="EV34" s="400"/>
      <c r="EW34" s="400"/>
      <c r="EX34" s="400"/>
      <c r="EY34" s="400"/>
      <c r="EZ34" s="400"/>
      <c r="FA34" s="400"/>
      <c r="FB34" s="400"/>
      <c r="FC34" s="400"/>
      <c r="FD34" s="400"/>
      <c r="FE34" s="400"/>
      <c r="FF34" s="400"/>
      <c r="FG34" s="400"/>
      <c r="FH34" s="400"/>
      <c r="FI34" s="400"/>
      <c r="FJ34" s="400"/>
      <c r="FK34" s="400"/>
      <c r="FL34" s="400"/>
      <c r="FM34" s="400"/>
      <c r="FN34" s="400"/>
      <c r="FO34" s="400"/>
      <c r="FP34" s="400"/>
      <c r="FQ34" s="400"/>
      <c r="FR34" s="400"/>
      <c r="FS34" s="400"/>
      <c r="FT34" s="400"/>
      <c r="FU34" s="400"/>
      <c r="FV34" s="400"/>
      <c r="FW34" s="400"/>
      <c r="FX34" s="400"/>
      <c r="FY34" s="400"/>
      <c r="FZ34" s="400"/>
      <c r="GA34" s="400"/>
      <c r="GB34" s="400"/>
      <c r="GC34" s="400"/>
      <c r="GD34" s="400"/>
      <c r="GE34" s="400"/>
      <c r="GF34" s="400"/>
      <c r="GG34" s="400"/>
      <c r="GH34" s="400"/>
      <c r="GI34" s="400"/>
      <c r="GJ34" s="400"/>
      <c r="GK34" s="400"/>
      <c r="GL34" s="400"/>
      <c r="GM34" s="400"/>
      <c r="GN34" s="400"/>
      <c r="GO34" s="400"/>
      <c r="GP34" s="400"/>
      <c r="GQ34" s="400"/>
      <c r="GR34" s="400"/>
      <c r="GS34" s="400"/>
      <c r="GT34" s="400"/>
      <c r="GU34" s="400"/>
      <c r="GV34" s="400"/>
      <c r="GW34" s="400"/>
      <c r="GX34" s="400"/>
      <c r="GY34" s="400"/>
      <c r="GZ34" s="400"/>
      <c r="HA34" s="400"/>
      <c r="HB34" s="400"/>
      <c r="HC34" s="400"/>
      <c r="HD34" s="400"/>
      <c r="HE34" s="400"/>
      <c r="HF34" s="400"/>
      <c r="HG34" s="400"/>
      <c r="HH34" s="400"/>
      <c r="HI34" s="400"/>
      <c r="HJ34" s="400"/>
      <c r="HK34" s="400"/>
      <c r="HL34" s="400"/>
      <c r="HM34" s="400"/>
      <c r="HN34" s="400"/>
      <c r="HO34" s="400"/>
      <c r="HP34" s="400"/>
      <c r="HQ34" s="400"/>
      <c r="HR34" s="400"/>
      <c r="HS34" s="400"/>
      <c r="HT34" s="400"/>
      <c r="HU34" s="400"/>
      <c r="HV34" s="400"/>
      <c r="HW34" s="400"/>
      <c r="HX34" s="400"/>
      <c r="HY34" s="400"/>
      <c r="HZ34" s="400"/>
      <c r="IA34" s="400"/>
      <c r="IB34" s="400"/>
      <c r="IC34" s="400"/>
      <c r="ID34" s="400"/>
      <c r="IE34" s="400"/>
      <c r="IF34" s="400"/>
      <c r="IG34" s="400"/>
      <c r="IH34" s="400"/>
      <c r="II34" s="400"/>
      <c r="IJ34" s="400"/>
      <c r="IK34" s="400"/>
      <c r="IL34" s="400"/>
      <c r="IM34" s="400"/>
      <c r="IN34" s="400"/>
      <c r="IO34" s="400"/>
      <c r="IP34" s="400"/>
      <c r="IQ34" s="400"/>
      <c r="IR34" s="400"/>
      <c r="IS34" s="400"/>
      <c r="IT34" s="400"/>
      <c r="IU34" s="400"/>
      <c r="IV34" s="400"/>
      <c r="IW34" s="400"/>
    </row>
    <row r="35" customFormat="false" ht="6.75" hidden="false" customHeight="true" outlineLevel="0" collapsed="false">
      <c r="A35" s="238"/>
      <c r="B35" s="403"/>
      <c r="C35" s="403"/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0"/>
      <c r="W35" s="231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  <c r="CS35" s="400"/>
      <c r="CT35" s="400"/>
      <c r="CU35" s="400"/>
      <c r="CV35" s="400"/>
      <c r="CW35" s="400"/>
      <c r="CX35" s="400"/>
      <c r="CY35" s="400"/>
      <c r="CZ35" s="400"/>
      <c r="DA35" s="400"/>
      <c r="DB35" s="400"/>
      <c r="DC35" s="400"/>
      <c r="DD35" s="400"/>
      <c r="DE35" s="400"/>
      <c r="DF35" s="400"/>
      <c r="DG35" s="400"/>
      <c r="DH35" s="400"/>
      <c r="DI35" s="400"/>
      <c r="DJ35" s="400"/>
      <c r="DK35" s="400"/>
      <c r="DL35" s="400"/>
      <c r="DM35" s="400"/>
      <c r="DN35" s="400"/>
      <c r="DO35" s="400"/>
      <c r="DP35" s="400"/>
      <c r="DQ35" s="400"/>
      <c r="DR35" s="400"/>
      <c r="DS35" s="400"/>
      <c r="DT35" s="400"/>
      <c r="DU35" s="400"/>
      <c r="DV35" s="400"/>
      <c r="DW35" s="400"/>
      <c r="DX35" s="400"/>
      <c r="DY35" s="400"/>
      <c r="DZ35" s="400"/>
      <c r="EA35" s="400"/>
      <c r="EB35" s="400"/>
      <c r="EC35" s="400"/>
      <c r="ED35" s="400"/>
      <c r="EE35" s="400"/>
      <c r="EF35" s="400"/>
      <c r="EG35" s="400"/>
      <c r="EH35" s="400"/>
      <c r="EI35" s="400"/>
      <c r="EJ35" s="400"/>
      <c r="EK35" s="400"/>
      <c r="EL35" s="400"/>
      <c r="EM35" s="400"/>
      <c r="EN35" s="400"/>
      <c r="EO35" s="400"/>
      <c r="EP35" s="400"/>
      <c r="EQ35" s="400"/>
      <c r="ER35" s="400"/>
      <c r="ES35" s="400"/>
      <c r="ET35" s="400"/>
      <c r="EU35" s="400"/>
      <c r="EV35" s="400"/>
      <c r="EW35" s="400"/>
      <c r="EX35" s="400"/>
      <c r="EY35" s="400"/>
      <c r="EZ35" s="400"/>
      <c r="FA35" s="400"/>
      <c r="FB35" s="400"/>
      <c r="FC35" s="400"/>
      <c r="FD35" s="400"/>
      <c r="FE35" s="400"/>
      <c r="FF35" s="400"/>
      <c r="FG35" s="400"/>
      <c r="FH35" s="400"/>
      <c r="FI35" s="400"/>
      <c r="FJ35" s="400"/>
      <c r="FK35" s="400"/>
      <c r="FL35" s="400"/>
      <c r="FM35" s="400"/>
      <c r="FN35" s="400"/>
      <c r="FO35" s="400"/>
      <c r="FP35" s="400"/>
      <c r="FQ35" s="400"/>
      <c r="FR35" s="400"/>
      <c r="FS35" s="400"/>
      <c r="FT35" s="400"/>
      <c r="FU35" s="400"/>
      <c r="FV35" s="400"/>
      <c r="FW35" s="400"/>
      <c r="FX35" s="400"/>
      <c r="FY35" s="400"/>
      <c r="FZ35" s="400"/>
      <c r="GA35" s="400"/>
      <c r="GB35" s="400"/>
      <c r="GC35" s="400"/>
      <c r="GD35" s="400"/>
      <c r="GE35" s="400"/>
      <c r="GF35" s="400"/>
      <c r="GG35" s="400"/>
      <c r="GH35" s="400"/>
      <c r="GI35" s="400"/>
      <c r="GJ35" s="400"/>
      <c r="GK35" s="400"/>
      <c r="GL35" s="400"/>
      <c r="GM35" s="400"/>
      <c r="GN35" s="400"/>
      <c r="GO35" s="400"/>
      <c r="GP35" s="400"/>
      <c r="GQ35" s="400"/>
      <c r="GR35" s="400"/>
      <c r="GS35" s="400"/>
      <c r="GT35" s="400"/>
      <c r="GU35" s="400"/>
      <c r="GV35" s="400"/>
      <c r="GW35" s="400"/>
      <c r="GX35" s="400"/>
      <c r="GY35" s="400"/>
      <c r="GZ35" s="400"/>
      <c r="HA35" s="400"/>
      <c r="HB35" s="400"/>
      <c r="HC35" s="400"/>
      <c r="HD35" s="400"/>
      <c r="HE35" s="400"/>
      <c r="HF35" s="400"/>
      <c r="HG35" s="400"/>
      <c r="HH35" s="400"/>
      <c r="HI35" s="400"/>
      <c r="HJ35" s="400"/>
      <c r="HK35" s="400"/>
      <c r="HL35" s="400"/>
      <c r="HM35" s="400"/>
      <c r="HN35" s="400"/>
      <c r="HO35" s="400"/>
      <c r="HP35" s="400"/>
      <c r="HQ35" s="400"/>
      <c r="HR35" s="400"/>
      <c r="HS35" s="400"/>
      <c r="HT35" s="400"/>
      <c r="HU35" s="400"/>
      <c r="HV35" s="400"/>
      <c r="HW35" s="400"/>
      <c r="HX35" s="400"/>
      <c r="HY35" s="400"/>
      <c r="HZ35" s="400"/>
      <c r="IA35" s="400"/>
      <c r="IB35" s="400"/>
      <c r="IC35" s="400"/>
      <c r="ID35" s="400"/>
      <c r="IE35" s="400"/>
      <c r="IF35" s="400"/>
      <c r="IG35" s="400"/>
      <c r="IH35" s="400"/>
      <c r="II35" s="400"/>
      <c r="IJ35" s="400"/>
      <c r="IK35" s="400"/>
      <c r="IL35" s="400"/>
      <c r="IM35" s="400"/>
      <c r="IN35" s="400"/>
      <c r="IO35" s="400"/>
      <c r="IP35" s="400"/>
      <c r="IQ35" s="400"/>
      <c r="IR35" s="400"/>
      <c r="IS35" s="400"/>
      <c r="IT35" s="400"/>
      <c r="IU35" s="400"/>
      <c r="IV35" s="400"/>
      <c r="IW35" s="400"/>
    </row>
    <row r="36" customFormat="false" ht="12.75" hidden="false" customHeight="false" outlineLevel="0" collapsed="false">
      <c r="A36" s="230" t="s">
        <v>170</v>
      </c>
      <c r="B36" s="228" t="n">
        <f aca="false">B20-B33</f>
        <v>21793.4726674796</v>
      </c>
      <c r="C36" s="228" t="n">
        <f aca="false">C20-C33</f>
        <v>21573.7440330083</v>
      </c>
      <c r="D36" s="228" t="n">
        <f aca="false">D20-D33</f>
        <v>21441.2721297877</v>
      </c>
      <c r="E36" s="228" t="n">
        <f aca="false">E20-E33</f>
        <v>32689.6683655083</v>
      </c>
      <c r="F36" s="228" t="n">
        <f aca="false">F20-F33</f>
        <v>34468.4984367144</v>
      </c>
      <c r="G36" s="228" t="n">
        <f aca="false">G20-G33</f>
        <v>34816.270965892</v>
      </c>
      <c r="H36" s="228" t="n">
        <f aca="false">H20-H33</f>
        <v>35170.0901349627</v>
      </c>
      <c r="I36" s="228" t="n">
        <f aca="false">I20-I33</f>
        <v>35581.6766784695</v>
      </c>
      <c r="J36" s="228" t="n">
        <f aca="false">J20-J33</f>
        <v>36055.0025406649</v>
      </c>
      <c r="K36" s="228" t="n">
        <f aca="false">K20-K33</f>
        <v>36451.6772046713</v>
      </c>
      <c r="L36" s="228" t="n">
        <f aca="false">L20-L33</f>
        <v>37145.919819426</v>
      </c>
      <c r="M36" s="228" t="n">
        <f aca="false">M20-M33</f>
        <v>37848.9775592962</v>
      </c>
      <c r="N36" s="228" t="n">
        <f aca="false">N20-N33</f>
        <v>38208.1377026211</v>
      </c>
      <c r="O36" s="228" t="n">
        <f aca="false">O20-O33</f>
        <v>38927.7788760032</v>
      </c>
      <c r="P36" s="228" t="n">
        <f aca="false">P20-P33</f>
        <v>39216.1407382379</v>
      </c>
      <c r="Q36" s="228" t="n">
        <f aca="false">Q20-Q33</f>
        <v>40344.830040057</v>
      </c>
      <c r="R36" s="228" t="n">
        <f aca="false">R20-R33</f>
        <v>40888.7704998991</v>
      </c>
      <c r="S36" s="228" t="n">
        <f aca="false">S20-S33</f>
        <v>41434.7428679158</v>
      </c>
      <c r="T36" s="228" t="n">
        <f aca="false">T20-T33</f>
        <v>41977.5535600003</v>
      </c>
      <c r="U36" s="228" t="n">
        <f aca="false">U20-U33</f>
        <v>42516.6684053875</v>
      </c>
      <c r="V36" s="376"/>
      <c r="W36" s="231" t="n">
        <f aca="false">SUM(B36:U36)</f>
        <v>708550.893226003</v>
      </c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6"/>
      <c r="AM36" s="376"/>
      <c r="AN36" s="376"/>
      <c r="AO36" s="376"/>
      <c r="AP36" s="376"/>
      <c r="AQ36" s="376"/>
      <c r="AR36" s="376"/>
      <c r="AS36" s="376"/>
      <c r="AT36" s="376"/>
      <c r="AU36" s="376"/>
      <c r="AV36" s="376"/>
      <c r="AW36" s="376"/>
      <c r="AX36" s="376"/>
      <c r="AY36" s="376"/>
      <c r="AZ36" s="376"/>
      <c r="BA36" s="376"/>
      <c r="BB36" s="376"/>
      <c r="BC36" s="376"/>
      <c r="BD36" s="376"/>
      <c r="BE36" s="376"/>
      <c r="BF36" s="376"/>
      <c r="BG36" s="376"/>
      <c r="BH36" s="376"/>
      <c r="BI36" s="376"/>
      <c r="BJ36" s="376"/>
      <c r="BK36" s="376"/>
      <c r="BL36" s="376"/>
      <c r="BM36" s="376"/>
      <c r="BN36" s="376"/>
      <c r="BO36" s="376"/>
      <c r="BP36" s="376"/>
      <c r="BQ36" s="376"/>
      <c r="BR36" s="376"/>
      <c r="BS36" s="376"/>
      <c r="BT36" s="376"/>
      <c r="BU36" s="376"/>
      <c r="BV36" s="376"/>
      <c r="BW36" s="376"/>
      <c r="BX36" s="376"/>
      <c r="BY36" s="376"/>
      <c r="BZ36" s="376"/>
      <c r="CA36" s="376"/>
      <c r="CB36" s="376"/>
      <c r="CC36" s="376"/>
      <c r="CD36" s="376"/>
      <c r="CE36" s="376"/>
      <c r="CF36" s="376"/>
      <c r="CG36" s="376"/>
      <c r="CH36" s="376"/>
      <c r="CI36" s="376"/>
      <c r="CJ36" s="376"/>
      <c r="CK36" s="376"/>
      <c r="CL36" s="376"/>
      <c r="CM36" s="376"/>
      <c r="CN36" s="376"/>
      <c r="CO36" s="376"/>
      <c r="CP36" s="376"/>
      <c r="CQ36" s="376"/>
      <c r="CR36" s="376"/>
      <c r="CS36" s="376"/>
      <c r="CT36" s="376"/>
      <c r="CU36" s="376"/>
      <c r="CV36" s="376"/>
      <c r="CW36" s="376"/>
      <c r="CX36" s="376"/>
      <c r="CY36" s="376"/>
      <c r="CZ36" s="376"/>
      <c r="DA36" s="376"/>
      <c r="DB36" s="376"/>
      <c r="DC36" s="376"/>
      <c r="DD36" s="376"/>
      <c r="DE36" s="376"/>
      <c r="DF36" s="376"/>
      <c r="DG36" s="376"/>
      <c r="DH36" s="376"/>
      <c r="DI36" s="376"/>
      <c r="DJ36" s="376"/>
      <c r="DK36" s="376"/>
      <c r="DL36" s="376"/>
      <c r="DM36" s="376"/>
      <c r="DN36" s="376"/>
      <c r="DO36" s="376"/>
      <c r="DP36" s="376"/>
      <c r="DQ36" s="376"/>
      <c r="DR36" s="376"/>
      <c r="DS36" s="376"/>
      <c r="DT36" s="376"/>
      <c r="DU36" s="376"/>
      <c r="DV36" s="376"/>
      <c r="DW36" s="376"/>
      <c r="DX36" s="376"/>
      <c r="DY36" s="376"/>
      <c r="DZ36" s="376"/>
      <c r="EA36" s="376"/>
      <c r="EB36" s="376"/>
      <c r="EC36" s="376"/>
      <c r="ED36" s="376"/>
      <c r="EE36" s="376"/>
      <c r="EF36" s="376"/>
      <c r="EG36" s="376"/>
      <c r="EH36" s="376"/>
      <c r="EI36" s="376"/>
      <c r="EJ36" s="376"/>
      <c r="EK36" s="376"/>
      <c r="EL36" s="376"/>
      <c r="EM36" s="376"/>
      <c r="EN36" s="376"/>
      <c r="EO36" s="376"/>
      <c r="EP36" s="376"/>
      <c r="EQ36" s="376"/>
      <c r="ER36" s="376"/>
      <c r="ES36" s="376"/>
      <c r="ET36" s="376"/>
      <c r="EU36" s="376"/>
      <c r="EV36" s="376"/>
      <c r="EW36" s="376"/>
      <c r="EX36" s="376"/>
      <c r="EY36" s="376"/>
      <c r="EZ36" s="376"/>
      <c r="FA36" s="376"/>
      <c r="FB36" s="376"/>
      <c r="FC36" s="376"/>
      <c r="FD36" s="376"/>
      <c r="FE36" s="376"/>
      <c r="FF36" s="376"/>
      <c r="FG36" s="376"/>
      <c r="FH36" s="376"/>
      <c r="FI36" s="376"/>
      <c r="FJ36" s="376"/>
      <c r="FK36" s="376"/>
      <c r="FL36" s="376"/>
      <c r="FM36" s="376"/>
      <c r="FN36" s="376"/>
      <c r="FO36" s="376"/>
      <c r="FP36" s="376"/>
      <c r="FQ36" s="376"/>
      <c r="FR36" s="376"/>
      <c r="FS36" s="376"/>
      <c r="FT36" s="376"/>
      <c r="FU36" s="376"/>
      <c r="FV36" s="376"/>
      <c r="FW36" s="376"/>
      <c r="FX36" s="376"/>
      <c r="FY36" s="376"/>
      <c r="FZ36" s="376"/>
      <c r="GA36" s="376"/>
      <c r="GB36" s="376"/>
      <c r="GC36" s="376"/>
      <c r="GD36" s="376"/>
      <c r="GE36" s="376"/>
      <c r="GF36" s="376"/>
      <c r="GG36" s="376"/>
      <c r="GH36" s="376"/>
      <c r="GI36" s="376"/>
      <c r="GJ36" s="376"/>
      <c r="GK36" s="376"/>
      <c r="GL36" s="376"/>
      <c r="GM36" s="376"/>
      <c r="GN36" s="376"/>
      <c r="GO36" s="376"/>
      <c r="GP36" s="376"/>
      <c r="GQ36" s="376"/>
      <c r="GR36" s="376"/>
      <c r="GS36" s="376"/>
      <c r="GT36" s="376"/>
      <c r="GU36" s="376"/>
      <c r="GV36" s="376"/>
      <c r="GW36" s="376"/>
      <c r="GX36" s="376"/>
      <c r="GY36" s="376"/>
      <c r="GZ36" s="376"/>
      <c r="HA36" s="376"/>
      <c r="HB36" s="376"/>
      <c r="HC36" s="376"/>
      <c r="HD36" s="376"/>
      <c r="HE36" s="376"/>
      <c r="HF36" s="376"/>
      <c r="HG36" s="376"/>
      <c r="HH36" s="376"/>
      <c r="HI36" s="376"/>
      <c r="HJ36" s="376"/>
      <c r="HK36" s="376"/>
      <c r="HL36" s="376"/>
      <c r="HM36" s="376"/>
      <c r="HN36" s="376"/>
      <c r="HO36" s="376"/>
      <c r="HP36" s="376"/>
      <c r="HQ36" s="376"/>
      <c r="HR36" s="376"/>
      <c r="HS36" s="376"/>
      <c r="HT36" s="376"/>
      <c r="HU36" s="376"/>
      <c r="HV36" s="376"/>
      <c r="HW36" s="376"/>
      <c r="HX36" s="376"/>
      <c r="HY36" s="376"/>
      <c r="HZ36" s="376"/>
      <c r="IA36" s="376"/>
      <c r="IB36" s="376"/>
      <c r="IC36" s="376"/>
      <c r="ID36" s="376"/>
      <c r="IE36" s="376"/>
      <c r="IF36" s="376"/>
      <c r="IG36" s="376"/>
      <c r="IH36" s="376"/>
      <c r="II36" s="376"/>
      <c r="IJ36" s="376"/>
      <c r="IK36" s="376"/>
      <c r="IL36" s="376"/>
      <c r="IM36" s="376"/>
      <c r="IN36" s="376"/>
      <c r="IO36" s="376"/>
      <c r="IP36" s="376"/>
      <c r="IQ36" s="376"/>
      <c r="IR36" s="376"/>
      <c r="IS36" s="376"/>
      <c r="IT36" s="376"/>
      <c r="IU36" s="376"/>
      <c r="IV36" s="376"/>
      <c r="IW36" s="376"/>
    </row>
    <row r="37" customFormat="false" ht="12.75" hidden="false" customHeight="false" outlineLevel="0" collapsed="false">
      <c r="A37" s="230"/>
      <c r="B37" s="404"/>
      <c r="C37" s="405"/>
      <c r="D37" s="404"/>
      <c r="E37" s="404"/>
      <c r="F37" s="404"/>
      <c r="G37" s="404"/>
      <c r="H37" s="404"/>
      <c r="I37" s="404"/>
      <c r="J37" s="404"/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376"/>
      <c r="W37" s="231"/>
      <c r="X37" s="376"/>
      <c r="Y37" s="376"/>
      <c r="Z37" s="376"/>
      <c r="AA37" s="376"/>
      <c r="AB37" s="376"/>
      <c r="AC37" s="376"/>
      <c r="AD37" s="376"/>
      <c r="AE37" s="376"/>
      <c r="AF37" s="376"/>
      <c r="AG37" s="376"/>
      <c r="AH37" s="376"/>
      <c r="AI37" s="376"/>
      <c r="AJ37" s="376"/>
      <c r="AK37" s="376"/>
      <c r="AL37" s="376"/>
      <c r="AM37" s="376"/>
      <c r="AN37" s="376"/>
      <c r="AO37" s="376"/>
      <c r="AP37" s="376"/>
      <c r="AQ37" s="376"/>
      <c r="AR37" s="376"/>
      <c r="AS37" s="376"/>
      <c r="AT37" s="376"/>
      <c r="AU37" s="376"/>
      <c r="AV37" s="376"/>
      <c r="AW37" s="376"/>
      <c r="AX37" s="376"/>
      <c r="AY37" s="376"/>
      <c r="AZ37" s="376"/>
      <c r="BA37" s="376"/>
      <c r="BB37" s="376"/>
      <c r="BC37" s="376"/>
      <c r="BD37" s="376"/>
      <c r="BE37" s="376"/>
      <c r="BF37" s="376"/>
      <c r="BG37" s="376"/>
      <c r="BH37" s="376"/>
      <c r="BI37" s="376"/>
      <c r="BJ37" s="376"/>
      <c r="BK37" s="376"/>
      <c r="BL37" s="376"/>
      <c r="BM37" s="376"/>
      <c r="BN37" s="376"/>
      <c r="BO37" s="376"/>
      <c r="BP37" s="376"/>
      <c r="BQ37" s="376"/>
      <c r="BR37" s="376"/>
      <c r="BS37" s="376"/>
      <c r="BT37" s="376"/>
      <c r="BU37" s="376"/>
      <c r="BV37" s="376"/>
      <c r="BW37" s="376"/>
      <c r="BX37" s="376"/>
      <c r="BY37" s="376"/>
      <c r="BZ37" s="376"/>
      <c r="CA37" s="376"/>
      <c r="CB37" s="376"/>
      <c r="CC37" s="376"/>
      <c r="CD37" s="376"/>
      <c r="CE37" s="376"/>
      <c r="CF37" s="376"/>
      <c r="CG37" s="376"/>
      <c r="CH37" s="376"/>
      <c r="CI37" s="376"/>
      <c r="CJ37" s="376"/>
      <c r="CK37" s="376"/>
      <c r="CL37" s="376"/>
      <c r="CM37" s="376"/>
      <c r="CN37" s="376"/>
      <c r="CO37" s="376"/>
      <c r="CP37" s="376"/>
      <c r="CQ37" s="376"/>
      <c r="CR37" s="376"/>
      <c r="CS37" s="376"/>
      <c r="CT37" s="376"/>
      <c r="CU37" s="376"/>
      <c r="CV37" s="376"/>
      <c r="CW37" s="376"/>
      <c r="CX37" s="376"/>
      <c r="CY37" s="376"/>
      <c r="CZ37" s="376"/>
      <c r="DA37" s="376"/>
      <c r="DB37" s="376"/>
      <c r="DC37" s="376"/>
      <c r="DD37" s="376"/>
      <c r="DE37" s="376"/>
      <c r="DF37" s="376"/>
      <c r="DG37" s="376"/>
      <c r="DH37" s="376"/>
      <c r="DI37" s="376"/>
      <c r="DJ37" s="376"/>
      <c r="DK37" s="376"/>
      <c r="DL37" s="376"/>
      <c r="DM37" s="376"/>
      <c r="DN37" s="376"/>
      <c r="DO37" s="376"/>
      <c r="DP37" s="376"/>
      <c r="DQ37" s="376"/>
      <c r="DR37" s="376"/>
      <c r="DS37" s="376"/>
      <c r="DT37" s="376"/>
      <c r="DU37" s="376"/>
      <c r="DV37" s="376"/>
      <c r="DW37" s="376"/>
      <c r="DX37" s="376"/>
      <c r="DY37" s="376"/>
      <c r="DZ37" s="376"/>
      <c r="EA37" s="376"/>
      <c r="EB37" s="376"/>
      <c r="EC37" s="376"/>
      <c r="ED37" s="376"/>
      <c r="EE37" s="376"/>
      <c r="EF37" s="376"/>
      <c r="EG37" s="376"/>
      <c r="EH37" s="376"/>
      <c r="EI37" s="376"/>
      <c r="EJ37" s="376"/>
      <c r="EK37" s="376"/>
      <c r="EL37" s="376"/>
      <c r="EM37" s="376"/>
      <c r="EN37" s="376"/>
      <c r="EO37" s="376"/>
      <c r="EP37" s="376"/>
      <c r="EQ37" s="376"/>
      <c r="ER37" s="376"/>
      <c r="ES37" s="376"/>
      <c r="ET37" s="376"/>
      <c r="EU37" s="376"/>
      <c r="EV37" s="376"/>
      <c r="EW37" s="376"/>
      <c r="EX37" s="376"/>
      <c r="EY37" s="376"/>
      <c r="EZ37" s="376"/>
      <c r="FA37" s="376"/>
      <c r="FB37" s="376"/>
      <c r="FC37" s="376"/>
      <c r="FD37" s="376"/>
      <c r="FE37" s="376"/>
      <c r="FF37" s="376"/>
      <c r="FG37" s="376"/>
      <c r="FH37" s="376"/>
      <c r="FI37" s="376"/>
      <c r="FJ37" s="376"/>
      <c r="FK37" s="376"/>
      <c r="FL37" s="376"/>
      <c r="FM37" s="376"/>
      <c r="FN37" s="376"/>
      <c r="FO37" s="376"/>
      <c r="FP37" s="376"/>
      <c r="FQ37" s="376"/>
      <c r="FR37" s="376"/>
      <c r="FS37" s="376"/>
      <c r="FT37" s="376"/>
      <c r="FU37" s="376"/>
      <c r="FV37" s="376"/>
      <c r="FW37" s="376"/>
      <c r="FX37" s="376"/>
      <c r="FY37" s="376"/>
      <c r="FZ37" s="376"/>
      <c r="GA37" s="376"/>
      <c r="GB37" s="376"/>
      <c r="GC37" s="376"/>
      <c r="GD37" s="376"/>
      <c r="GE37" s="376"/>
      <c r="GF37" s="376"/>
      <c r="GG37" s="376"/>
      <c r="GH37" s="376"/>
      <c r="GI37" s="376"/>
      <c r="GJ37" s="376"/>
      <c r="GK37" s="376"/>
      <c r="GL37" s="376"/>
      <c r="GM37" s="376"/>
      <c r="GN37" s="376"/>
      <c r="GO37" s="376"/>
      <c r="GP37" s="376"/>
      <c r="GQ37" s="376"/>
      <c r="GR37" s="376"/>
      <c r="GS37" s="376"/>
      <c r="GT37" s="376"/>
      <c r="GU37" s="376"/>
      <c r="GV37" s="376"/>
      <c r="GW37" s="376"/>
      <c r="GX37" s="376"/>
      <c r="GY37" s="376"/>
      <c r="GZ37" s="376"/>
      <c r="HA37" s="376"/>
      <c r="HB37" s="376"/>
      <c r="HC37" s="376"/>
      <c r="HD37" s="376"/>
      <c r="HE37" s="376"/>
      <c r="HF37" s="376"/>
      <c r="HG37" s="376"/>
      <c r="HH37" s="376"/>
      <c r="HI37" s="376"/>
      <c r="HJ37" s="376"/>
      <c r="HK37" s="376"/>
      <c r="HL37" s="376"/>
      <c r="HM37" s="376"/>
      <c r="HN37" s="376"/>
      <c r="HO37" s="376"/>
      <c r="HP37" s="376"/>
      <c r="HQ37" s="376"/>
      <c r="HR37" s="376"/>
      <c r="HS37" s="376"/>
      <c r="HT37" s="376"/>
      <c r="HU37" s="376"/>
      <c r="HV37" s="376"/>
      <c r="HW37" s="376"/>
      <c r="HX37" s="376"/>
      <c r="HY37" s="376"/>
      <c r="HZ37" s="376"/>
      <c r="IA37" s="376"/>
      <c r="IB37" s="376"/>
      <c r="IC37" s="376"/>
      <c r="ID37" s="376"/>
      <c r="IE37" s="376"/>
      <c r="IF37" s="376"/>
      <c r="IG37" s="376"/>
      <c r="IH37" s="376"/>
      <c r="II37" s="376"/>
      <c r="IJ37" s="376"/>
      <c r="IK37" s="376"/>
      <c r="IL37" s="376"/>
      <c r="IM37" s="376"/>
      <c r="IN37" s="376"/>
      <c r="IO37" s="376"/>
      <c r="IP37" s="376"/>
      <c r="IQ37" s="376"/>
      <c r="IR37" s="376"/>
      <c r="IS37" s="376"/>
      <c r="IT37" s="376"/>
      <c r="IU37" s="376"/>
      <c r="IV37" s="376"/>
      <c r="IW37" s="376"/>
    </row>
    <row r="38" customFormat="false" ht="12.75" hidden="false" customHeight="false" outlineLevel="0" collapsed="false">
      <c r="A38" s="117" t="s">
        <v>171</v>
      </c>
      <c r="B38" s="32" t="n">
        <f aca="false">Depreciation!C37</f>
        <v>6254.20315208887</v>
      </c>
      <c r="C38" s="32" t="n">
        <f aca="false">Depreciation!D37</f>
        <v>6254.20315208887</v>
      </c>
      <c r="D38" s="32" t="n">
        <f aca="false">Depreciation!E37</f>
        <v>6254.20315208887</v>
      </c>
      <c r="E38" s="32" t="n">
        <f aca="false">Depreciation!F37</f>
        <v>6254.20315208887</v>
      </c>
      <c r="F38" s="32" t="n">
        <f aca="false">Depreciation!G37</f>
        <v>6254.20315208887</v>
      </c>
      <c r="G38" s="32" t="n">
        <f aca="false">Depreciation!H37</f>
        <v>6254.20315208887</v>
      </c>
      <c r="H38" s="32" t="n">
        <f aca="false">Depreciation!I37</f>
        <v>6254.20315208887</v>
      </c>
      <c r="I38" s="32" t="n">
        <f aca="false">Depreciation!J37</f>
        <v>6254.20315208887</v>
      </c>
      <c r="J38" s="32" t="n">
        <f aca="false">Depreciation!K37</f>
        <v>6254.20315208887</v>
      </c>
      <c r="K38" s="32" t="n">
        <f aca="false">Depreciation!L37</f>
        <v>6254.20315208887</v>
      </c>
      <c r="L38" s="32" t="n">
        <f aca="false">Depreciation!M37</f>
        <v>6254.20315208887</v>
      </c>
      <c r="M38" s="32" t="n">
        <f aca="false">Depreciation!N37</f>
        <v>6254.20315208887</v>
      </c>
      <c r="N38" s="32" t="n">
        <f aca="false">Depreciation!O37</f>
        <v>6254.20315208887</v>
      </c>
      <c r="O38" s="32" t="n">
        <f aca="false">Depreciation!P37</f>
        <v>6254.20315208887</v>
      </c>
      <c r="P38" s="32" t="n">
        <f aca="false">Depreciation!Q37</f>
        <v>6254.20315208887</v>
      </c>
      <c r="Q38" s="32" t="n">
        <f aca="false">Depreciation!R37</f>
        <v>6254.20315208887</v>
      </c>
      <c r="R38" s="32" t="n">
        <f aca="false">Depreciation!S37</f>
        <v>6254.20315208887</v>
      </c>
      <c r="S38" s="32" t="n">
        <f aca="false">Depreciation!T37</f>
        <v>6254.20315208887</v>
      </c>
      <c r="T38" s="32" t="n">
        <f aca="false">Depreciation!U37</f>
        <v>6254.20315208887</v>
      </c>
      <c r="U38" s="32" t="n">
        <f aca="false">Depreciation!V37</f>
        <v>6254.20315208887</v>
      </c>
      <c r="W38" s="231" t="n">
        <f aca="false">SUM(B38:U38)</f>
        <v>125084.063041777</v>
      </c>
    </row>
    <row r="39" customFormat="false" ht="12.75" hidden="false" customHeight="false" outlineLevel="0" collapsed="false">
      <c r="A39" s="117"/>
      <c r="B39" s="32"/>
      <c r="C39" s="231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W39" s="231"/>
    </row>
    <row r="40" customFormat="false" ht="12.75" hidden="false" customHeight="false" outlineLevel="0" collapsed="false">
      <c r="A40" s="230" t="s">
        <v>172</v>
      </c>
      <c r="B40" s="404" t="n">
        <f aca="false">B36-B38</f>
        <v>15539.2695153907</v>
      </c>
      <c r="C40" s="404" t="n">
        <f aca="false">C36-C38</f>
        <v>15319.5408809195</v>
      </c>
      <c r="D40" s="404" t="n">
        <f aca="false">D36-D38</f>
        <v>15187.0689776988</v>
      </c>
      <c r="E40" s="404" t="n">
        <f aca="false">E36-E38</f>
        <v>26435.4652134194</v>
      </c>
      <c r="F40" s="404" t="n">
        <f aca="false">F36-F38</f>
        <v>28214.2952846255</v>
      </c>
      <c r="G40" s="404" t="n">
        <f aca="false">G36-G38</f>
        <v>28562.0678138032</v>
      </c>
      <c r="H40" s="404" t="n">
        <f aca="false">H36-H38</f>
        <v>28915.8869828739</v>
      </c>
      <c r="I40" s="404" t="n">
        <f aca="false">I36-I38</f>
        <v>29327.4735263806</v>
      </c>
      <c r="J40" s="404" t="n">
        <f aca="false">J36-J38</f>
        <v>29800.799388576</v>
      </c>
      <c r="K40" s="404" t="n">
        <f aca="false">K36-K38</f>
        <v>30197.4740525824</v>
      </c>
      <c r="L40" s="404" t="n">
        <f aca="false">L36-L38</f>
        <v>30891.7166673371</v>
      </c>
      <c r="M40" s="404" t="n">
        <f aca="false">M36-M38</f>
        <v>31594.7744072073</v>
      </c>
      <c r="N40" s="404" t="n">
        <f aca="false">N36-N38</f>
        <v>31953.9345505322</v>
      </c>
      <c r="O40" s="404" t="n">
        <f aca="false">O36-O38</f>
        <v>32673.5757239143</v>
      </c>
      <c r="P40" s="404" t="n">
        <f aca="false">P36-P38</f>
        <v>32961.9375861491</v>
      </c>
      <c r="Q40" s="404" t="n">
        <f aca="false">Q36-Q38</f>
        <v>34090.6268879682</v>
      </c>
      <c r="R40" s="404" t="n">
        <f aca="false">R36-R38</f>
        <v>34634.5673478103</v>
      </c>
      <c r="S40" s="404" t="n">
        <f aca="false">S36-S38</f>
        <v>35180.539715827</v>
      </c>
      <c r="T40" s="404" t="n">
        <f aca="false">T36-T38</f>
        <v>35723.3504079115</v>
      </c>
      <c r="U40" s="404" t="n">
        <f aca="false">U36-U38</f>
        <v>36262.4652532987</v>
      </c>
      <c r="V40" s="376"/>
      <c r="W40" s="231" t="n">
        <f aca="false">SUM(B40:U40)</f>
        <v>583466.830184225</v>
      </c>
      <c r="X40" s="376"/>
      <c r="Y40" s="376"/>
      <c r="Z40" s="376"/>
      <c r="AA40" s="376"/>
      <c r="AB40" s="376"/>
      <c r="AC40" s="376"/>
      <c r="AD40" s="376"/>
      <c r="AE40" s="376"/>
      <c r="AF40" s="376"/>
      <c r="AG40" s="376"/>
      <c r="AH40" s="376"/>
      <c r="AI40" s="376"/>
      <c r="AJ40" s="376"/>
      <c r="AK40" s="376"/>
      <c r="AL40" s="376"/>
      <c r="AM40" s="376"/>
      <c r="AN40" s="376"/>
      <c r="AO40" s="376"/>
      <c r="AP40" s="376"/>
      <c r="AQ40" s="376"/>
      <c r="AR40" s="376"/>
      <c r="AS40" s="376"/>
      <c r="AT40" s="376"/>
      <c r="AU40" s="376"/>
      <c r="AV40" s="376"/>
      <c r="AW40" s="376"/>
      <c r="AX40" s="376"/>
      <c r="AY40" s="376"/>
      <c r="AZ40" s="376"/>
      <c r="BA40" s="376"/>
      <c r="BB40" s="376"/>
      <c r="BC40" s="376"/>
      <c r="BD40" s="376"/>
      <c r="BE40" s="376"/>
      <c r="BF40" s="376"/>
      <c r="BG40" s="376"/>
      <c r="BH40" s="376"/>
      <c r="BI40" s="376"/>
      <c r="BJ40" s="376"/>
      <c r="BK40" s="376"/>
      <c r="BL40" s="376"/>
      <c r="BM40" s="376"/>
      <c r="BN40" s="376"/>
      <c r="BO40" s="376"/>
      <c r="BP40" s="376"/>
      <c r="BQ40" s="376"/>
      <c r="BR40" s="376"/>
      <c r="BS40" s="376"/>
      <c r="BT40" s="376"/>
      <c r="BU40" s="376"/>
      <c r="BV40" s="376"/>
      <c r="BW40" s="376"/>
      <c r="BX40" s="376"/>
      <c r="BY40" s="376"/>
      <c r="BZ40" s="376"/>
      <c r="CA40" s="376"/>
      <c r="CB40" s="376"/>
      <c r="CC40" s="376"/>
      <c r="CD40" s="376"/>
      <c r="CE40" s="376"/>
      <c r="CF40" s="376"/>
      <c r="CG40" s="376"/>
      <c r="CH40" s="376"/>
      <c r="CI40" s="376"/>
      <c r="CJ40" s="376"/>
      <c r="CK40" s="376"/>
      <c r="CL40" s="376"/>
      <c r="CM40" s="376"/>
      <c r="CN40" s="376"/>
      <c r="CO40" s="376"/>
      <c r="CP40" s="376"/>
      <c r="CQ40" s="376"/>
      <c r="CR40" s="376"/>
      <c r="CS40" s="376"/>
      <c r="CT40" s="376"/>
      <c r="CU40" s="376"/>
      <c r="CV40" s="376"/>
      <c r="CW40" s="376"/>
      <c r="CX40" s="376"/>
      <c r="CY40" s="376"/>
      <c r="CZ40" s="376"/>
      <c r="DA40" s="376"/>
      <c r="DB40" s="376"/>
      <c r="DC40" s="376"/>
      <c r="DD40" s="376"/>
      <c r="DE40" s="376"/>
      <c r="DF40" s="376"/>
      <c r="DG40" s="376"/>
      <c r="DH40" s="376"/>
      <c r="DI40" s="376"/>
      <c r="DJ40" s="376"/>
      <c r="DK40" s="376"/>
      <c r="DL40" s="376"/>
      <c r="DM40" s="376"/>
      <c r="DN40" s="376"/>
      <c r="DO40" s="376"/>
      <c r="DP40" s="376"/>
      <c r="DQ40" s="376"/>
      <c r="DR40" s="376"/>
      <c r="DS40" s="376"/>
      <c r="DT40" s="376"/>
      <c r="DU40" s="376"/>
      <c r="DV40" s="376"/>
      <c r="DW40" s="376"/>
      <c r="DX40" s="376"/>
      <c r="DY40" s="376"/>
      <c r="DZ40" s="376"/>
      <c r="EA40" s="376"/>
      <c r="EB40" s="376"/>
      <c r="EC40" s="376"/>
      <c r="ED40" s="376"/>
      <c r="EE40" s="376"/>
      <c r="EF40" s="376"/>
      <c r="EG40" s="376"/>
      <c r="EH40" s="376"/>
      <c r="EI40" s="376"/>
      <c r="EJ40" s="376"/>
      <c r="EK40" s="376"/>
      <c r="EL40" s="376"/>
      <c r="EM40" s="376"/>
      <c r="EN40" s="376"/>
      <c r="EO40" s="376"/>
      <c r="EP40" s="376"/>
      <c r="EQ40" s="376"/>
      <c r="ER40" s="376"/>
      <c r="ES40" s="376"/>
      <c r="ET40" s="376"/>
      <c r="EU40" s="376"/>
      <c r="EV40" s="376"/>
      <c r="EW40" s="376"/>
      <c r="EX40" s="376"/>
      <c r="EY40" s="376"/>
      <c r="EZ40" s="376"/>
      <c r="FA40" s="376"/>
      <c r="FB40" s="376"/>
      <c r="FC40" s="376"/>
      <c r="FD40" s="376"/>
      <c r="FE40" s="376"/>
      <c r="FF40" s="376"/>
      <c r="FG40" s="376"/>
      <c r="FH40" s="376"/>
      <c r="FI40" s="376"/>
      <c r="FJ40" s="376"/>
      <c r="FK40" s="376"/>
      <c r="FL40" s="376"/>
      <c r="FM40" s="376"/>
      <c r="FN40" s="376"/>
      <c r="FO40" s="376"/>
      <c r="FP40" s="376"/>
      <c r="FQ40" s="376"/>
      <c r="FR40" s="376"/>
      <c r="FS40" s="376"/>
      <c r="FT40" s="376"/>
      <c r="FU40" s="376"/>
      <c r="FV40" s="376"/>
      <c r="FW40" s="376"/>
      <c r="FX40" s="376"/>
      <c r="FY40" s="376"/>
      <c r="FZ40" s="376"/>
      <c r="GA40" s="376"/>
      <c r="GB40" s="376"/>
      <c r="GC40" s="376"/>
      <c r="GD40" s="376"/>
      <c r="GE40" s="376"/>
      <c r="GF40" s="376"/>
      <c r="GG40" s="376"/>
      <c r="GH40" s="376"/>
      <c r="GI40" s="376"/>
      <c r="GJ40" s="376"/>
      <c r="GK40" s="376"/>
      <c r="GL40" s="376"/>
      <c r="GM40" s="376"/>
      <c r="GN40" s="376"/>
      <c r="GO40" s="376"/>
      <c r="GP40" s="376"/>
      <c r="GQ40" s="376"/>
      <c r="GR40" s="376"/>
      <c r="GS40" s="376"/>
      <c r="GT40" s="376"/>
      <c r="GU40" s="376"/>
      <c r="GV40" s="376"/>
      <c r="GW40" s="376"/>
      <c r="GX40" s="376"/>
      <c r="GY40" s="376"/>
      <c r="GZ40" s="376"/>
      <c r="HA40" s="376"/>
      <c r="HB40" s="376"/>
      <c r="HC40" s="376"/>
      <c r="HD40" s="376"/>
      <c r="HE40" s="376"/>
      <c r="HF40" s="376"/>
      <c r="HG40" s="376"/>
      <c r="HH40" s="376"/>
      <c r="HI40" s="376"/>
      <c r="HJ40" s="376"/>
      <c r="HK40" s="376"/>
      <c r="HL40" s="376"/>
      <c r="HM40" s="376"/>
      <c r="HN40" s="376"/>
      <c r="HO40" s="376"/>
      <c r="HP40" s="376"/>
      <c r="HQ40" s="376"/>
      <c r="HR40" s="376"/>
      <c r="HS40" s="376"/>
      <c r="HT40" s="376"/>
      <c r="HU40" s="376"/>
      <c r="HV40" s="376"/>
      <c r="HW40" s="376"/>
      <c r="HX40" s="376"/>
      <c r="HY40" s="376"/>
      <c r="HZ40" s="376"/>
      <c r="IA40" s="376"/>
      <c r="IB40" s="376"/>
      <c r="IC40" s="376"/>
      <c r="ID40" s="376"/>
      <c r="IE40" s="376"/>
      <c r="IF40" s="376"/>
      <c r="IG40" s="376"/>
      <c r="IH40" s="376"/>
      <c r="II40" s="376"/>
      <c r="IJ40" s="376"/>
      <c r="IK40" s="376"/>
      <c r="IL40" s="376"/>
      <c r="IM40" s="376"/>
      <c r="IN40" s="376"/>
      <c r="IO40" s="376"/>
      <c r="IP40" s="376"/>
      <c r="IQ40" s="376"/>
      <c r="IR40" s="376"/>
      <c r="IS40" s="376"/>
      <c r="IT40" s="376"/>
      <c r="IU40" s="376"/>
      <c r="IV40" s="376"/>
      <c r="IW40" s="376"/>
    </row>
    <row r="41" customFormat="false" ht="12.75" hidden="false" customHeight="false" outlineLevel="0" collapsed="false">
      <c r="A41" s="230"/>
      <c r="B41" s="404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376"/>
      <c r="W41" s="231"/>
      <c r="X41" s="376"/>
      <c r="Y41" s="376"/>
      <c r="Z41" s="376"/>
      <c r="AA41" s="376"/>
      <c r="AB41" s="376"/>
      <c r="AC41" s="376"/>
      <c r="AD41" s="376"/>
      <c r="AE41" s="376"/>
      <c r="AF41" s="376"/>
      <c r="AG41" s="376"/>
      <c r="AH41" s="376"/>
      <c r="AI41" s="376"/>
      <c r="AJ41" s="376"/>
      <c r="AK41" s="376"/>
      <c r="AL41" s="376"/>
      <c r="AM41" s="376"/>
      <c r="AN41" s="376"/>
      <c r="AO41" s="376"/>
      <c r="AP41" s="376"/>
      <c r="AQ41" s="376"/>
      <c r="AR41" s="376"/>
      <c r="AS41" s="376"/>
      <c r="AT41" s="376"/>
      <c r="AU41" s="376"/>
      <c r="AV41" s="376"/>
      <c r="AW41" s="376"/>
      <c r="AX41" s="376"/>
      <c r="AY41" s="376"/>
      <c r="AZ41" s="376"/>
      <c r="BA41" s="376"/>
      <c r="BB41" s="376"/>
      <c r="BC41" s="376"/>
      <c r="BD41" s="376"/>
      <c r="BE41" s="376"/>
      <c r="BF41" s="376"/>
      <c r="BG41" s="376"/>
      <c r="BH41" s="376"/>
      <c r="BI41" s="376"/>
      <c r="BJ41" s="376"/>
      <c r="BK41" s="376"/>
      <c r="BL41" s="376"/>
      <c r="BM41" s="376"/>
      <c r="BN41" s="376"/>
      <c r="BO41" s="376"/>
      <c r="BP41" s="376"/>
      <c r="BQ41" s="376"/>
      <c r="BR41" s="376"/>
      <c r="BS41" s="376"/>
      <c r="BT41" s="376"/>
      <c r="BU41" s="376"/>
      <c r="BV41" s="376"/>
      <c r="BW41" s="376"/>
      <c r="BX41" s="376"/>
      <c r="BY41" s="376"/>
      <c r="BZ41" s="376"/>
      <c r="CA41" s="376"/>
      <c r="CB41" s="376"/>
      <c r="CC41" s="376"/>
      <c r="CD41" s="376"/>
      <c r="CE41" s="376"/>
      <c r="CF41" s="376"/>
      <c r="CG41" s="376"/>
      <c r="CH41" s="376"/>
      <c r="CI41" s="376"/>
      <c r="CJ41" s="376"/>
      <c r="CK41" s="376"/>
      <c r="CL41" s="376"/>
      <c r="CM41" s="376"/>
      <c r="CN41" s="376"/>
      <c r="CO41" s="376"/>
      <c r="CP41" s="376"/>
      <c r="CQ41" s="376"/>
      <c r="CR41" s="376"/>
      <c r="CS41" s="376"/>
      <c r="CT41" s="376"/>
      <c r="CU41" s="376"/>
      <c r="CV41" s="376"/>
      <c r="CW41" s="376"/>
      <c r="CX41" s="376"/>
      <c r="CY41" s="376"/>
      <c r="CZ41" s="376"/>
      <c r="DA41" s="376"/>
      <c r="DB41" s="376"/>
      <c r="DC41" s="376"/>
      <c r="DD41" s="376"/>
      <c r="DE41" s="376"/>
      <c r="DF41" s="376"/>
      <c r="DG41" s="376"/>
      <c r="DH41" s="376"/>
      <c r="DI41" s="376"/>
      <c r="DJ41" s="376"/>
      <c r="DK41" s="376"/>
      <c r="DL41" s="376"/>
      <c r="DM41" s="376"/>
      <c r="DN41" s="376"/>
      <c r="DO41" s="376"/>
      <c r="DP41" s="376"/>
      <c r="DQ41" s="376"/>
      <c r="DR41" s="376"/>
      <c r="DS41" s="376"/>
      <c r="DT41" s="376"/>
      <c r="DU41" s="376"/>
      <c r="DV41" s="376"/>
      <c r="DW41" s="376"/>
      <c r="DX41" s="376"/>
      <c r="DY41" s="376"/>
      <c r="DZ41" s="376"/>
      <c r="EA41" s="376"/>
      <c r="EB41" s="376"/>
      <c r="EC41" s="376"/>
      <c r="ED41" s="376"/>
      <c r="EE41" s="376"/>
      <c r="EF41" s="376"/>
      <c r="EG41" s="376"/>
      <c r="EH41" s="376"/>
      <c r="EI41" s="376"/>
      <c r="EJ41" s="376"/>
      <c r="EK41" s="376"/>
      <c r="EL41" s="376"/>
      <c r="EM41" s="376"/>
      <c r="EN41" s="376"/>
      <c r="EO41" s="376"/>
      <c r="EP41" s="376"/>
      <c r="EQ41" s="376"/>
      <c r="ER41" s="376"/>
      <c r="ES41" s="376"/>
      <c r="ET41" s="376"/>
      <c r="EU41" s="376"/>
      <c r="EV41" s="376"/>
      <c r="EW41" s="376"/>
      <c r="EX41" s="376"/>
      <c r="EY41" s="376"/>
      <c r="EZ41" s="376"/>
      <c r="FA41" s="376"/>
      <c r="FB41" s="376"/>
      <c r="FC41" s="376"/>
      <c r="FD41" s="376"/>
      <c r="FE41" s="376"/>
      <c r="FF41" s="376"/>
      <c r="FG41" s="376"/>
      <c r="FH41" s="376"/>
      <c r="FI41" s="376"/>
      <c r="FJ41" s="376"/>
      <c r="FK41" s="376"/>
      <c r="FL41" s="376"/>
      <c r="FM41" s="376"/>
      <c r="FN41" s="376"/>
      <c r="FO41" s="376"/>
      <c r="FP41" s="376"/>
      <c r="FQ41" s="376"/>
      <c r="FR41" s="376"/>
      <c r="FS41" s="376"/>
      <c r="FT41" s="376"/>
      <c r="FU41" s="376"/>
      <c r="FV41" s="376"/>
      <c r="FW41" s="376"/>
      <c r="FX41" s="376"/>
      <c r="FY41" s="376"/>
      <c r="FZ41" s="376"/>
      <c r="GA41" s="376"/>
      <c r="GB41" s="376"/>
      <c r="GC41" s="376"/>
      <c r="GD41" s="376"/>
      <c r="GE41" s="376"/>
      <c r="GF41" s="376"/>
      <c r="GG41" s="376"/>
      <c r="GH41" s="376"/>
      <c r="GI41" s="376"/>
      <c r="GJ41" s="376"/>
      <c r="GK41" s="376"/>
      <c r="GL41" s="376"/>
      <c r="GM41" s="376"/>
      <c r="GN41" s="376"/>
      <c r="GO41" s="376"/>
      <c r="GP41" s="376"/>
      <c r="GQ41" s="376"/>
      <c r="GR41" s="376"/>
      <c r="GS41" s="376"/>
      <c r="GT41" s="376"/>
      <c r="GU41" s="376"/>
      <c r="GV41" s="376"/>
      <c r="GW41" s="376"/>
      <c r="GX41" s="376"/>
      <c r="GY41" s="376"/>
      <c r="GZ41" s="376"/>
      <c r="HA41" s="376"/>
      <c r="HB41" s="376"/>
      <c r="HC41" s="376"/>
      <c r="HD41" s="376"/>
      <c r="HE41" s="376"/>
      <c r="HF41" s="376"/>
      <c r="HG41" s="376"/>
      <c r="HH41" s="376"/>
      <c r="HI41" s="376"/>
      <c r="HJ41" s="376"/>
      <c r="HK41" s="376"/>
      <c r="HL41" s="376"/>
      <c r="HM41" s="376"/>
      <c r="HN41" s="376"/>
      <c r="HO41" s="376"/>
      <c r="HP41" s="376"/>
      <c r="HQ41" s="376"/>
      <c r="HR41" s="376"/>
      <c r="HS41" s="376"/>
      <c r="HT41" s="376"/>
      <c r="HU41" s="376"/>
      <c r="HV41" s="376"/>
      <c r="HW41" s="376"/>
      <c r="HX41" s="376"/>
      <c r="HY41" s="376"/>
      <c r="HZ41" s="376"/>
      <c r="IA41" s="376"/>
      <c r="IB41" s="376"/>
      <c r="IC41" s="376"/>
      <c r="ID41" s="376"/>
      <c r="IE41" s="376"/>
      <c r="IF41" s="376"/>
      <c r="IG41" s="376"/>
      <c r="IH41" s="376"/>
      <c r="II41" s="376"/>
      <c r="IJ41" s="376"/>
      <c r="IK41" s="376"/>
      <c r="IL41" s="376"/>
      <c r="IM41" s="376"/>
      <c r="IN41" s="376"/>
      <c r="IO41" s="376"/>
      <c r="IP41" s="376"/>
      <c r="IQ41" s="376"/>
      <c r="IR41" s="376"/>
      <c r="IS41" s="376"/>
      <c r="IT41" s="376"/>
      <c r="IU41" s="376"/>
      <c r="IV41" s="376"/>
      <c r="IW41" s="376"/>
    </row>
    <row r="42" customFormat="false" ht="12.75" hidden="false" customHeight="false" outlineLevel="0" collapsed="false">
      <c r="A42" s="5" t="s">
        <v>173</v>
      </c>
      <c r="B42" s="32" t="n">
        <f aca="false">IS!B42*Allocation!$F$12</f>
        <v>11143.7064057659</v>
      </c>
      <c r="C42" s="32" t="n">
        <f aca="false">IS!C42*Allocation!$F$12</f>
        <v>10768.5729277548</v>
      </c>
      <c r="D42" s="32" t="n">
        <f aca="false">IS!D42*Allocation!$F$12</f>
        <v>10332.8350497697</v>
      </c>
      <c r="E42" s="32" t="n">
        <f aca="false">IS!E42*Allocation!$F$12</f>
        <v>9991.45764424328</v>
      </c>
      <c r="F42" s="32" t="n">
        <f aca="false">IS!F42*Allocation!$F$12</f>
        <v>9858.59277958168</v>
      </c>
      <c r="G42" s="32" t="n">
        <f aca="false">IS!G42*Allocation!$F$12</f>
        <v>9693.33927690947</v>
      </c>
      <c r="H42" s="32" t="n">
        <f aca="false">IS!H42*Allocation!$F$12</f>
        <v>9495.09214708658</v>
      </c>
      <c r="I42" s="32" t="n">
        <f aca="false">IS!I42*Allocation!$F$12</f>
        <v>9286.0672733756</v>
      </c>
      <c r="J42" s="32" t="n">
        <f aca="false">IS!J42*Allocation!$F$12</f>
        <v>8984.45319595134</v>
      </c>
      <c r="K42" s="32" t="n">
        <f aca="false">IS!K42*Allocation!$F$12</f>
        <v>8663.08612772354</v>
      </c>
      <c r="L42" s="32" t="n">
        <f aca="false">IS!L42*Allocation!$F$12</f>
        <v>8290.81527832919</v>
      </c>
      <c r="M42" s="32" t="n">
        <f aca="false">IS!M42*Allocation!$F$12</f>
        <v>7866.12377867844</v>
      </c>
      <c r="N42" s="32" t="n">
        <f aca="false">IS!N42*Allocation!$F$12</f>
        <v>7325.02918690714</v>
      </c>
      <c r="O42" s="32" t="n">
        <f aca="false">IS!O42*Allocation!$F$12</f>
        <v>6728.03714499988</v>
      </c>
      <c r="P42" s="32" t="n">
        <f aca="false">IS!P42*Allocation!$F$12</f>
        <v>6044.52947504693</v>
      </c>
      <c r="Q42" s="32" t="n">
        <f aca="false">IS!Q42*Allocation!$F$12</f>
        <v>5281.24726302313</v>
      </c>
      <c r="R42" s="32" t="n">
        <f aca="false">IS!R42*Allocation!$F$12</f>
        <v>4384.92197570364</v>
      </c>
      <c r="S42" s="32" t="n">
        <f aca="false">IS!S42*Allocation!$F$12</f>
        <v>3394.05417997156</v>
      </c>
      <c r="T42" s="32" t="n">
        <f aca="false">IS!T42*Allocation!$F$12</f>
        <v>2280.52351186575</v>
      </c>
      <c r="U42" s="32" t="n">
        <f aca="false">IS!U42*Allocation!$F$12</f>
        <v>1033.24777953126</v>
      </c>
      <c r="W42" s="231" t="n">
        <f aca="false">SUM(B42:U42)</f>
        <v>150845.732402219</v>
      </c>
    </row>
    <row r="43" customFormat="false" ht="6" hidden="false" customHeight="true" outlineLevel="0" collapsed="false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W43" s="231"/>
    </row>
    <row r="44" customFormat="false" ht="12.75" hidden="false" customHeight="false" outlineLevel="0" collapsed="false">
      <c r="A44" s="230" t="s">
        <v>174</v>
      </c>
      <c r="B44" s="404" t="n">
        <f aca="false">B40-B42</f>
        <v>4395.56310962483</v>
      </c>
      <c r="C44" s="404" t="n">
        <f aca="false">C40-C42</f>
        <v>4550.96795316468</v>
      </c>
      <c r="D44" s="404" t="n">
        <f aca="false">D40-D42</f>
        <v>4854.23392792912</v>
      </c>
      <c r="E44" s="404" t="n">
        <f aca="false">E40-E42</f>
        <v>16444.0075691761</v>
      </c>
      <c r="F44" s="404" t="n">
        <f aca="false">F40-F42</f>
        <v>18355.7025050438</v>
      </c>
      <c r="G44" s="404" t="n">
        <f aca="false">G40-G42</f>
        <v>18868.7285368937</v>
      </c>
      <c r="H44" s="404" t="n">
        <f aca="false">H40-H42</f>
        <v>19420.7948357873</v>
      </c>
      <c r="I44" s="404" t="n">
        <f aca="false">I40-I42</f>
        <v>20041.406253005</v>
      </c>
      <c r="J44" s="404" t="n">
        <f aca="false">J40-J42</f>
        <v>20816.3461926247</v>
      </c>
      <c r="K44" s="404" t="n">
        <f aca="false">K40-K42</f>
        <v>21534.3879248589</v>
      </c>
      <c r="L44" s="404" t="n">
        <f aca="false">L40-L42</f>
        <v>22600.9013890079</v>
      </c>
      <c r="M44" s="404" t="n">
        <f aca="false">M40-M42</f>
        <v>23728.6506285289</v>
      </c>
      <c r="N44" s="404" t="n">
        <f aca="false">N40-N42</f>
        <v>24628.9053636251</v>
      </c>
      <c r="O44" s="404" t="n">
        <f aca="false">O40-O42</f>
        <v>25945.5385789144</v>
      </c>
      <c r="P44" s="404" t="n">
        <f aca="false">P40-P42</f>
        <v>26917.4081111021</v>
      </c>
      <c r="Q44" s="404" t="n">
        <f aca="false">Q40-Q42</f>
        <v>28809.379624945</v>
      </c>
      <c r="R44" s="404" t="n">
        <f aca="false">R40-R42</f>
        <v>30249.6453721066</v>
      </c>
      <c r="S44" s="404" t="n">
        <f aca="false">S40-S42</f>
        <v>31786.4855358554</v>
      </c>
      <c r="T44" s="404" t="n">
        <f aca="false">T40-T42</f>
        <v>33442.8268960457</v>
      </c>
      <c r="U44" s="404" t="n">
        <f aca="false">U40-U42</f>
        <v>35229.2174737674</v>
      </c>
      <c r="V44" s="376"/>
      <c r="W44" s="231" t="n">
        <f aca="false">SUM(B44:U44)</f>
        <v>432621.097782007</v>
      </c>
      <c r="X44" s="376"/>
      <c r="Y44" s="376"/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6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false" outlineLevel="0" collapsed="false">
      <c r="A45" s="230"/>
      <c r="B45" s="404"/>
      <c r="C45" s="404"/>
      <c r="D45" s="404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376"/>
      <c r="W45" s="231"/>
      <c r="X45" s="376"/>
      <c r="Y45" s="376"/>
      <c r="Z45" s="376"/>
      <c r="AA45" s="376"/>
      <c r="AB45" s="376"/>
      <c r="AC45" s="376"/>
      <c r="AD45" s="376"/>
      <c r="AE45" s="376"/>
      <c r="AF45" s="376"/>
      <c r="AG45" s="376"/>
      <c r="AH45" s="376"/>
      <c r="AI45" s="376"/>
      <c r="AJ45" s="376"/>
      <c r="AK45" s="376"/>
      <c r="AL45" s="376"/>
      <c r="AM45" s="376"/>
      <c r="AN45" s="376"/>
      <c r="AO45" s="376"/>
      <c r="AP45" s="376"/>
      <c r="AQ45" s="376"/>
      <c r="AR45" s="376"/>
      <c r="AS45" s="376"/>
      <c r="AT45" s="376"/>
      <c r="AU45" s="376"/>
      <c r="AV45" s="376"/>
      <c r="AW45" s="376"/>
      <c r="AX45" s="376"/>
      <c r="AY45" s="376"/>
      <c r="AZ45" s="376"/>
      <c r="BA45" s="376"/>
      <c r="BB45" s="376"/>
      <c r="BC45" s="376"/>
      <c r="BD45" s="376"/>
      <c r="BE45" s="376"/>
      <c r="BF45" s="376"/>
      <c r="BG45" s="376"/>
      <c r="BH45" s="376"/>
      <c r="BI45" s="376"/>
      <c r="BJ45" s="376"/>
      <c r="BK45" s="376"/>
      <c r="BL45" s="376"/>
      <c r="BM45" s="376"/>
      <c r="BN45" s="376"/>
      <c r="BO45" s="376"/>
      <c r="BP45" s="376"/>
      <c r="BQ45" s="376"/>
      <c r="BR45" s="376"/>
      <c r="BS45" s="376"/>
      <c r="BT45" s="376"/>
      <c r="BU45" s="376"/>
      <c r="BV45" s="376"/>
      <c r="BW45" s="376"/>
      <c r="BX45" s="376"/>
      <c r="BY45" s="376"/>
      <c r="BZ45" s="376"/>
      <c r="CA45" s="376"/>
      <c r="CB45" s="376"/>
      <c r="CC45" s="376"/>
      <c r="CD45" s="376"/>
      <c r="CE45" s="376"/>
      <c r="CF45" s="376"/>
      <c r="CG45" s="376"/>
      <c r="CH45" s="376"/>
      <c r="CI45" s="376"/>
      <c r="CJ45" s="376"/>
      <c r="CK45" s="376"/>
      <c r="CL45" s="376"/>
      <c r="CM45" s="376"/>
      <c r="CN45" s="376"/>
      <c r="CO45" s="376"/>
      <c r="CP45" s="376"/>
      <c r="CQ45" s="376"/>
      <c r="CR45" s="376"/>
      <c r="CS45" s="376"/>
      <c r="CT45" s="376"/>
      <c r="CU45" s="376"/>
      <c r="CV45" s="376"/>
      <c r="CW45" s="376"/>
      <c r="CX45" s="376"/>
      <c r="CY45" s="376"/>
      <c r="CZ45" s="376"/>
      <c r="DA45" s="376"/>
      <c r="DB45" s="376"/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6"/>
      <c r="DW45" s="376"/>
      <c r="DX45" s="376"/>
      <c r="DY45" s="376"/>
      <c r="DZ45" s="376"/>
      <c r="EA45" s="376"/>
      <c r="EB45" s="376"/>
      <c r="EC45" s="376"/>
      <c r="ED45" s="376"/>
      <c r="EE45" s="376"/>
      <c r="EF45" s="376"/>
      <c r="EG45" s="376"/>
      <c r="EH45" s="376"/>
      <c r="EI45" s="376"/>
      <c r="EJ45" s="376"/>
      <c r="EK45" s="376"/>
      <c r="EL45" s="376"/>
      <c r="EM45" s="376"/>
      <c r="EN45" s="376"/>
      <c r="EO45" s="376"/>
      <c r="EP45" s="376"/>
      <c r="EQ45" s="376"/>
      <c r="ER45" s="376"/>
      <c r="ES45" s="376"/>
      <c r="ET45" s="376"/>
      <c r="EU45" s="376"/>
      <c r="EV45" s="376"/>
      <c r="EW45" s="376"/>
      <c r="EX45" s="376"/>
      <c r="EY45" s="376"/>
      <c r="EZ45" s="376"/>
      <c r="FA45" s="376"/>
      <c r="FB45" s="376"/>
      <c r="FC45" s="376"/>
      <c r="FD45" s="376"/>
      <c r="FE45" s="376"/>
      <c r="FF45" s="376"/>
      <c r="FG45" s="376"/>
      <c r="FH45" s="376"/>
      <c r="FI45" s="376"/>
      <c r="FJ45" s="376"/>
      <c r="FK45" s="376"/>
      <c r="FL45" s="376"/>
      <c r="FM45" s="376"/>
      <c r="FN45" s="376"/>
      <c r="FO45" s="376"/>
      <c r="FP45" s="376"/>
      <c r="FQ45" s="376"/>
      <c r="FR45" s="376"/>
      <c r="FS45" s="376"/>
      <c r="FT45" s="376"/>
      <c r="FU45" s="376"/>
      <c r="FV45" s="376"/>
      <c r="FW45" s="376"/>
      <c r="FX45" s="376"/>
      <c r="FY45" s="376"/>
      <c r="FZ45" s="376"/>
      <c r="GA45" s="376"/>
      <c r="GB45" s="376"/>
      <c r="GC45" s="376"/>
      <c r="GD45" s="376"/>
      <c r="GE45" s="376"/>
      <c r="GF45" s="376"/>
      <c r="GG45" s="376"/>
      <c r="GH45" s="376"/>
      <c r="GI45" s="376"/>
      <c r="GJ45" s="376"/>
      <c r="GK45" s="376"/>
      <c r="GL45" s="376"/>
      <c r="GM45" s="376"/>
      <c r="GN45" s="376"/>
      <c r="GO45" s="376"/>
      <c r="GP45" s="376"/>
      <c r="GQ45" s="376"/>
      <c r="GR45" s="376"/>
      <c r="GS45" s="376"/>
      <c r="GT45" s="376"/>
      <c r="GU45" s="376"/>
      <c r="GV45" s="376"/>
      <c r="GW45" s="376"/>
      <c r="GX45" s="376"/>
      <c r="GY45" s="376"/>
      <c r="GZ45" s="376"/>
      <c r="HA45" s="376"/>
      <c r="HB45" s="376"/>
      <c r="HC45" s="376"/>
      <c r="HD45" s="376"/>
      <c r="HE45" s="376"/>
      <c r="HF45" s="376"/>
      <c r="HG45" s="376"/>
      <c r="HH45" s="376"/>
      <c r="HI45" s="376"/>
      <c r="HJ45" s="376"/>
      <c r="HK45" s="376"/>
      <c r="HL45" s="376"/>
      <c r="HM45" s="376"/>
      <c r="HN45" s="376"/>
      <c r="HO45" s="376"/>
      <c r="HP45" s="376"/>
      <c r="HQ45" s="376"/>
      <c r="HR45" s="376"/>
      <c r="HS45" s="376"/>
      <c r="HT45" s="376"/>
      <c r="HU45" s="376"/>
      <c r="HV45" s="376"/>
      <c r="HW45" s="376"/>
      <c r="HX45" s="376"/>
      <c r="HY45" s="376"/>
      <c r="HZ45" s="376"/>
      <c r="IA45" s="376"/>
      <c r="IB45" s="376"/>
      <c r="IC45" s="376"/>
      <c r="ID45" s="376"/>
      <c r="IE45" s="376"/>
      <c r="IF45" s="376"/>
      <c r="IG45" s="376"/>
      <c r="IH45" s="376"/>
      <c r="II45" s="376"/>
      <c r="IJ45" s="376"/>
      <c r="IK45" s="376"/>
      <c r="IL45" s="376"/>
      <c r="IM45" s="376"/>
      <c r="IN45" s="376"/>
      <c r="IO45" s="376"/>
      <c r="IP45" s="376"/>
      <c r="IQ45" s="376"/>
      <c r="IR45" s="376"/>
      <c r="IS45" s="376"/>
      <c r="IT45" s="376"/>
      <c r="IU45" s="376"/>
      <c r="IV45" s="376"/>
      <c r="IW45" s="376"/>
    </row>
    <row r="46" customFormat="false" ht="12.75" hidden="false" customHeight="false" outlineLevel="0" collapsed="false">
      <c r="A46" s="117" t="s">
        <v>175</v>
      </c>
      <c r="B46" s="32" t="n">
        <f aca="false">B44*-Summary!$G$37</f>
        <v>-263.73378657749</v>
      </c>
      <c r="C46" s="32" t="n">
        <f aca="false">C44*-Summary!$G$37</f>
        <v>-273.058077189881</v>
      </c>
      <c r="D46" s="32" t="n">
        <f aca="false">D44*-Summary!$G$37</f>
        <v>-291.254035675747</v>
      </c>
      <c r="E46" s="32" t="n">
        <f aca="false">E44*-Summary!$G$37</f>
        <v>-986.640454150569</v>
      </c>
      <c r="F46" s="32" t="n">
        <f aca="false">F44*-Summary!$G$37</f>
        <v>-1101.34215030263</v>
      </c>
      <c r="G46" s="32" t="n">
        <f aca="false">G44*-Summary!$G$37</f>
        <v>-1132.12371221362</v>
      </c>
      <c r="H46" s="32" t="n">
        <f aca="false">H44*-Summary!$G$37</f>
        <v>-1165.24769014724</v>
      </c>
      <c r="I46" s="32" t="n">
        <f aca="false">I44*-Summary!$G$37</f>
        <v>-1202.4843751803</v>
      </c>
      <c r="J46" s="32" t="n">
        <f aca="false">J44*-Summary!$G$37</f>
        <v>-1248.98077155748</v>
      </c>
      <c r="K46" s="32" t="n">
        <f aca="false">K44*-Summary!$G$37</f>
        <v>-1292.06327549153</v>
      </c>
      <c r="L46" s="32" t="n">
        <f aca="false">L44*-Summary!$G$37</f>
        <v>-1356.05408334048</v>
      </c>
      <c r="M46" s="32" t="n">
        <f aca="false">M44*-Summary!$G$37</f>
        <v>-1423.71903771173</v>
      </c>
      <c r="N46" s="32" t="n">
        <f aca="false">N44*-Summary!$G$37</f>
        <v>-1477.73432181751</v>
      </c>
      <c r="O46" s="32" t="n">
        <f aca="false">O44*-Summary!$G$37</f>
        <v>-1556.73231473486</v>
      </c>
      <c r="P46" s="32" t="n">
        <f aca="false">P44*-Summary!$G$37</f>
        <v>-1615.04448666613</v>
      </c>
      <c r="Q46" s="32" t="n">
        <f aca="false">Q44*-Summary!$G$37</f>
        <v>-1728.5627774967</v>
      </c>
      <c r="R46" s="32" t="n">
        <f aca="false">R44*-Summary!$G$37</f>
        <v>-1814.9787223264</v>
      </c>
      <c r="S46" s="32" t="n">
        <f aca="false">S44*-Summary!$G$37</f>
        <v>-1907.18913215132</v>
      </c>
      <c r="T46" s="32" t="n">
        <f aca="false">T44*-Summary!$G$37</f>
        <v>-2006.56961376274</v>
      </c>
      <c r="U46" s="32" t="n">
        <f aca="false">U44*-Summary!$G$37</f>
        <v>-2113.75304842604</v>
      </c>
      <c r="W46" s="231" t="n">
        <f aca="false">SUM(B46:U46)</f>
        <v>-25957.2658669204</v>
      </c>
    </row>
    <row r="47" customFormat="false" ht="12.75" hidden="false" customHeight="false" outlineLevel="0" collapsed="false">
      <c r="A47" s="117" t="s">
        <v>176</v>
      </c>
      <c r="B47" s="406" t="n">
        <f aca="false">(B44+B46)*-Summary!$G$36</f>
        <v>-1446.14026306657</v>
      </c>
      <c r="C47" s="406" t="n">
        <f aca="false">(C44+C46)*-Summary!$G$36</f>
        <v>-1497.26845659118</v>
      </c>
      <c r="D47" s="406" t="n">
        <f aca="false">(D44+D46)*-Summary!$G$36</f>
        <v>-1597.04296228868</v>
      </c>
      <c r="E47" s="406" t="n">
        <f aca="false">(E44+E46)*-Summary!$G$36</f>
        <v>-5410.07849025895</v>
      </c>
      <c r="F47" s="406" t="n">
        <f aca="false">(F44+F46)*-Summary!$G$36</f>
        <v>-6039.02612415942</v>
      </c>
      <c r="G47" s="406" t="n">
        <f aca="false">(G44+G46)*-Summary!$G$36</f>
        <v>-6207.81168863803</v>
      </c>
      <c r="H47" s="406" t="n">
        <f aca="false">(H44+H46)*-Summary!$G$36</f>
        <v>-6389.44150097402</v>
      </c>
      <c r="I47" s="406" t="n">
        <f aca="false">(I44+I46)*-Summary!$G$36</f>
        <v>-6593.62265723864</v>
      </c>
      <c r="J47" s="406" t="n">
        <f aca="false">(J44+J46)*-Summary!$G$36</f>
        <v>-6848.57789737352</v>
      </c>
      <c r="K47" s="406" t="n">
        <f aca="false">(K44+K46)*-Summary!$G$36</f>
        <v>-7084.81362727856</v>
      </c>
      <c r="L47" s="406" t="n">
        <f aca="false">(L44+L46)*-Summary!$G$36</f>
        <v>-7435.69655698361</v>
      </c>
      <c r="M47" s="406" t="n">
        <f aca="false">(M44+M46)*-Summary!$G$36</f>
        <v>-7806.72605678599</v>
      </c>
      <c r="N47" s="406" t="n">
        <f aca="false">(N44+N46)*-Summary!$G$36</f>
        <v>-8102.90986463266</v>
      </c>
      <c r="O47" s="406" t="n">
        <f aca="false">(O44+O46)*-Summary!$G$36</f>
        <v>-8536.08219246283</v>
      </c>
      <c r="P47" s="406" t="n">
        <f aca="false">(P44+P46)*-Summary!$G$36</f>
        <v>-8855.8272685526</v>
      </c>
      <c r="Q47" s="406" t="n">
        <f aca="false">(Q44+Q46)*-Summary!$G$36</f>
        <v>-9478.28589660691</v>
      </c>
      <c r="R47" s="406" t="n">
        <f aca="false">(R44+R46)*-Summary!$G$36</f>
        <v>-9952.13332742308</v>
      </c>
      <c r="S47" s="406" t="n">
        <f aca="false">(S44+S46)*-Summary!$G$36</f>
        <v>-10457.7537412964</v>
      </c>
      <c r="T47" s="406" t="n">
        <f aca="false">(T44+T46)*-Summary!$G$36</f>
        <v>-11002.690048799</v>
      </c>
      <c r="U47" s="406" t="n">
        <f aca="false">(U44+U46)*-Summary!$G$36</f>
        <v>-11590.4125488695</v>
      </c>
      <c r="W47" s="231" t="n">
        <f aca="false">SUM(B47:U47)</f>
        <v>-142332.34117028</v>
      </c>
    </row>
    <row r="48" customFormat="false" ht="6" hidden="false" customHeight="true" outlineLevel="0" collapsed="false"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W48" s="231"/>
    </row>
    <row r="49" customFormat="false" ht="15.75" hidden="false" customHeight="false" outlineLevel="0" collapsed="false">
      <c r="A49" s="242" t="s">
        <v>289</v>
      </c>
      <c r="B49" s="407" t="n">
        <f aca="false">SUM(B44:B47)</f>
        <v>2685.68905998077</v>
      </c>
      <c r="C49" s="407" t="n">
        <f aca="false">SUM(C44:C47)</f>
        <v>2780.64141938362</v>
      </c>
      <c r="D49" s="407" t="n">
        <f aca="false">SUM(D44:D47)</f>
        <v>2965.93692996469</v>
      </c>
      <c r="E49" s="407" t="n">
        <f aca="false">SUM(E44:E47)</f>
        <v>10047.2886247666</v>
      </c>
      <c r="F49" s="407" t="n">
        <f aca="false">SUM(F44:F47)</f>
        <v>11215.3342305818</v>
      </c>
      <c r="G49" s="407" t="n">
        <f aca="false">SUM(G44:G47)</f>
        <v>11528.793136042</v>
      </c>
      <c r="H49" s="407" t="n">
        <f aca="false">SUM(H44:H47)</f>
        <v>11866.105644666</v>
      </c>
      <c r="I49" s="407" t="n">
        <f aca="false">SUM(I44:I47)</f>
        <v>12245.2992205861</v>
      </c>
      <c r="J49" s="407" t="n">
        <f aca="false">SUM(J44:J47)</f>
        <v>12718.7875236937</v>
      </c>
      <c r="K49" s="407" t="n">
        <f aca="false">SUM(K44:K47)</f>
        <v>13157.5110220888</v>
      </c>
      <c r="L49" s="407" t="n">
        <f aca="false">SUM(L44:L47)</f>
        <v>13809.1507486838</v>
      </c>
      <c r="M49" s="407" t="n">
        <f aca="false">SUM(M44:M47)</f>
        <v>14498.2055340311</v>
      </c>
      <c r="N49" s="407" t="n">
        <f aca="false">SUM(N44:N47)</f>
        <v>15048.2611771749</v>
      </c>
      <c r="O49" s="407" t="n">
        <f aca="false">SUM(O44:O47)</f>
        <v>15852.7240717167</v>
      </c>
      <c r="P49" s="407" t="n">
        <f aca="false">SUM(P44:P47)</f>
        <v>16446.5363558834</v>
      </c>
      <c r="Q49" s="407" t="n">
        <f aca="false">SUM(Q44:Q47)</f>
        <v>17602.5309508414</v>
      </c>
      <c r="R49" s="407" t="n">
        <f aca="false">SUM(R44:R47)</f>
        <v>18482.5333223571</v>
      </c>
      <c r="S49" s="407" t="n">
        <f aca="false">SUM(S44:S47)</f>
        <v>19421.5426624076</v>
      </c>
      <c r="T49" s="407" t="n">
        <f aca="false">SUM(T44:T47)</f>
        <v>20433.5672334839</v>
      </c>
      <c r="U49" s="407" t="n">
        <f aca="false">SUM(U44:U47)</f>
        <v>21525.0518764719</v>
      </c>
      <c r="V49" s="408"/>
      <c r="W49" s="231" t="n">
        <f aca="false">SUM(B49:U49)</f>
        <v>264331.490744806</v>
      </c>
      <c r="X49" s="408"/>
      <c r="Y49" s="408"/>
      <c r="Z49" s="408"/>
      <c r="AA49" s="408"/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/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/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/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/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/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/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/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/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/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08"/>
      <c r="FK49" s="408"/>
      <c r="FL49" s="408"/>
      <c r="FM49" s="408"/>
      <c r="FN49" s="408"/>
      <c r="FO49" s="408"/>
      <c r="FP49" s="408"/>
      <c r="FQ49" s="408"/>
      <c r="FR49" s="408"/>
      <c r="FS49" s="408"/>
      <c r="FT49" s="408"/>
      <c r="FU49" s="408"/>
      <c r="FV49" s="408"/>
      <c r="FW49" s="408"/>
      <c r="FX49" s="408"/>
      <c r="FY49" s="408"/>
      <c r="FZ49" s="408"/>
      <c r="GA49" s="408"/>
      <c r="GB49" s="408"/>
      <c r="GC49" s="408"/>
      <c r="GD49" s="408"/>
      <c r="GE49" s="408"/>
      <c r="GF49" s="408"/>
      <c r="GG49" s="408"/>
      <c r="GH49" s="408"/>
      <c r="GI49" s="408"/>
      <c r="GJ49" s="408"/>
      <c r="GK49" s="408"/>
      <c r="GL49" s="408"/>
      <c r="GM49" s="408"/>
      <c r="GN49" s="408"/>
      <c r="GO49" s="408"/>
      <c r="GP49" s="408"/>
      <c r="GQ49" s="408"/>
      <c r="GR49" s="408"/>
      <c r="GS49" s="408"/>
      <c r="GT49" s="408"/>
      <c r="GU49" s="408"/>
      <c r="GV49" s="408"/>
      <c r="GW49" s="408"/>
      <c r="GX49" s="408"/>
      <c r="GY49" s="408"/>
      <c r="GZ49" s="408"/>
      <c r="HA49" s="408"/>
      <c r="HB49" s="408"/>
      <c r="HC49" s="408"/>
      <c r="HD49" s="408"/>
      <c r="HE49" s="408"/>
      <c r="HF49" s="408"/>
      <c r="HG49" s="408"/>
      <c r="HH49" s="408"/>
      <c r="HI49" s="408"/>
      <c r="HJ49" s="408"/>
      <c r="HK49" s="408"/>
      <c r="HL49" s="408"/>
      <c r="HM49" s="408"/>
      <c r="HN49" s="408"/>
      <c r="HO49" s="408"/>
      <c r="HP49" s="408"/>
      <c r="HQ49" s="408"/>
      <c r="HR49" s="408"/>
      <c r="HS49" s="408"/>
      <c r="HT49" s="408"/>
      <c r="HU49" s="408"/>
      <c r="HV49" s="408"/>
      <c r="HW49" s="408"/>
      <c r="HX49" s="408"/>
      <c r="HY49" s="408"/>
      <c r="HZ49" s="408"/>
      <c r="IA49" s="408"/>
      <c r="IB49" s="408"/>
      <c r="IC49" s="408"/>
      <c r="ID49" s="408"/>
      <c r="IE49" s="408"/>
      <c r="IF49" s="408"/>
      <c r="IG49" s="408"/>
      <c r="IH49" s="408"/>
      <c r="II49" s="408"/>
      <c r="IJ49" s="408"/>
      <c r="IK49" s="408"/>
      <c r="IL49" s="408"/>
      <c r="IM49" s="408"/>
      <c r="IN49" s="408"/>
      <c r="IO49" s="408"/>
      <c r="IP49" s="408"/>
      <c r="IQ49" s="408"/>
      <c r="IR49" s="408"/>
      <c r="IS49" s="408"/>
      <c r="IT49" s="408"/>
      <c r="IU49" s="408"/>
      <c r="IV49" s="408"/>
      <c r="IW49" s="408"/>
    </row>
    <row r="50" customFormat="false" ht="9" hidden="false" customHeight="false" outlineLevel="1" collapsed="false">
      <c r="A50" s="401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  <c r="AX50" s="400"/>
      <c r="AY50" s="400"/>
      <c r="AZ50" s="400"/>
      <c r="BA50" s="400"/>
      <c r="BB50" s="400"/>
      <c r="BC50" s="400"/>
      <c r="BD50" s="400"/>
      <c r="BE50" s="400"/>
      <c r="BF50" s="400"/>
      <c r="BG50" s="400"/>
      <c r="BH50" s="400"/>
      <c r="BI50" s="400"/>
      <c r="BJ50" s="400"/>
      <c r="BK50" s="400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  <c r="CS50" s="400"/>
      <c r="CT50" s="400"/>
      <c r="CU50" s="400"/>
      <c r="CV50" s="400"/>
      <c r="CW50" s="400"/>
      <c r="CX50" s="400"/>
      <c r="CY50" s="400"/>
      <c r="CZ50" s="400"/>
      <c r="DA50" s="400"/>
      <c r="DB50" s="400"/>
      <c r="DC50" s="400"/>
      <c r="DD50" s="400"/>
      <c r="DE50" s="400"/>
      <c r="DF50" s="400"/>
      <c r="DG50" s="400"/>
      <c r="DH50" s="400"/>
      <c r="DI50" s="400"/>
      <c r="DJ50" s="400"/>
      <c r="DK50" s="400"/>
      <c r="DL50" s="400"/>
      <c r="DM50" s="400"/>
      <c r="DN50" s="400"/>
      <c r="DO50" s="400"/>
      <c r="DP50" s="400"/>
      <c r="DQ50" s="400"/>
      <c r="DR50" s="400"/>
      <c r="DS50" s="400"/>
      <c r="DT50" s="400"/>
      <c r="DU50" s="400"/>
      <c r="DV50" s="400"/>
      <c r="DW50" s="400"/>
      <c r="DX50" s="400"/>
      <c r="DY50" s="400"/>
      <c r="DZ50" s="400"/>
      <c r="EA50" s="400"/>
      <c r="EB50" s="400"/>
      <c r="EC50" s="400"/>
      <c r="ED50" s="400"/>
      <c r="EE50" s="400"/>
      <c r="EF50" s="400"/>
      <c r="EG50" s="400"/>
      <c r="EH50" s="400"/>
      <c r="EI50" s="400"/>
      <c r="EJ50" s="400"/>
      <c r="EK50" s="400"/>
      <c r="EL50" s="400"/>
      <c r="EM50" s="400"/>
      <c r="EN50" s="400"/>
      <c r="EO50" s="400"/>
      <c r="EP50" s="400"/>
      <c r="EQ50" s="400"/>
      <c r="ER50" s="400"/>
      <c r="ES50" s="400"/>
      <c r="ET50" s="400"/>
      <c r="EU50" s="400"/>
      <c r="EV50" s="400"/>
      <c r="EW50" s="400"/>
      <c r="EX50" s="400"/>
      <c r="EY50" s="400"/>
      <c r="EZ50" s="400"/>
      <c r="FA50" s="400"/>
      <c r="FB50" s="400"/>
      <c r="FC50" s="400"/>
      <c r="FD50" s="400"/>
      <c r="FE50" s="400"/>
      <c r="FF50" s="400"/>
      <c r="FG50" s="400"/>
      <c r="FH50" s="400"/>
      <c r="FI50" s="400"/>
      <c r="FJ50" s="400"/>
      <c r="FK50" s="400"/>
      <c r="FL50" s="400"/>
      <c r="FM50" s="400"/>
      <c r="FN50" s="400"/>
      <c r="FO50" s="400"/>
      <c r="FP50" s="400"/>
      <c r="FQ50" s="400"/>
      <c r="FR50" s="400"/>
      <c r="FS50" s="400"/>
      <c r="FT50" s="400"/>
      <c r="FU50" s="400"/>
      <c r="FV50" s="400"/>
      <c r="FW50" s="400"/>
      <c r="FX50" s="400"/>
      <c r="FY50" s="400"/>
      <c r="FZ50" s="400"/>
      <c r="GA50" s="400"/>
      <c r="GB50" s="400"/>
      <c r="GC50" s="400"/>
      <c r="GD50" s="400"/>
      <c r="GE50" s="400"/>
      <c r="GF50" s="400"/>
      <c r="GG50" s="400"/>
      <c r="GH50" s="400"/>
      <c r="GI50" s="400"/>
      <c r="GJ50" s="400"/>
      <c r="GK50" s="400"/>
      <c r="GL50" s="400"/>
      <c r="GM50" s="400"/>
      <c r="GN50" s="400"/>
      <c r="GO50" s="400"/>
      <c r="GP50" s="400"/>
      <c r="GQ50" s="400"/>
      <c r="GR50" s="400"/>
      <c r="GS50" s="400"/>
      <c r="GT50" s="400"/>
      <c r="GU50" s="400"/>
      <c r="GV50" s="400"/>
      <c r="GW50" s="400"/>
      <c r="GX50" s="400"/>
      <c r="GY50" s="400"/>
      <c r="GZ50" s="400"/>
      <c r="HA50" s="400"/>
      <c r="HB50" s="400"/>
      <c r="HC50" s="400"/>
      <c r="HD50" s="400"/>
      <c r="HE50" s="400"/>
      <c r="HF50" s="400"/>
      <c r="HG50" s="400"/>
      <c r="HH50" s="400"/>
      <c r="HI50" s="400"/>
      <c r="HJ50" s="400"/>
      <c r="HK50" s="400"/>
      <c r="HL50" s="400"/>
      <c r="HM50" s="400"/>
      <c r="HN50" s="400"/>
      <c r="HO50" s="400"/>
      <c r="HP50" s="400"/>
      <c r="HQ50" s="400"/>
      <c r="HR50" s="400"/>
      <c r="HS50" s="400"/>
      <c r="HT50" s="400"/>
      <c r="HU50" s="400"/>
      <c r="HV50" s="400"/>
      <c r="HW50" s="400"/>
      <c r="HX50" s="400"/>
      <c r="HY50" s="400"/>
      <c r="HZ50" s="400"/>
      <c r="IA50" s="400"/>
      <c r="IB50" s="400"/>
      <c r="IC50" s="400"/>
      <c r="ID50" s="400"/>
      <c r="IE50" s="400"/>
      <c r="IF50" s="400"/>
      <c r="IG50" s="400"/>
      <c r="IH50" s="400"/>
      <c r="II50" s="400"/>
      <c r="IJ50" s="400"/>
      <c r="IK50" s="400"/>
      <c r="IL50" s="400"/>
      <c r="IM50" s="400"/>
      <c r="IN50" s="400"/>
      <c r="IO50" s="400"/>
      <c r="IP50" s="400"/>
      <c r="IQ50" s="400"/>
      <c r="IR50" s="400"/>
      <c r="IS50" s="400"/>
      <c r="IT50" s="400"/>
      <c r="IU50" s="400"/>
      <c r="IV50" s="400"/>
      <c r="IW50" s="400"/>
    </row>
    <row r="51" customFormat="false" ht="12.75" hidden="false" customHeight="false" outlineLevel="0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false" outlineLevel="1" collapsed="false">
      <c r="A52" s="339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8.75" hidden="false" customHeight="false" outlineLevel="1" collapsed="false">
      <c r="A53" s="410" t="s">
        <v>290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2.75" hidden="false" customHeight="false" outlineLevel="1" collapsed="false">
      <c r="A54" s="230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</row>
    <row r="55" customFormat="false" ht="12.75" hidden="false" customHeight="true" outlineLevel="1" collapsed="false">
      <c r="A55" s="230" t="s">
        <v>257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</row>
    <row r="56" customFormat="false" ht="12.75" hidden="false" customHeight="true" outlineLevel="1" collapsed="false">
      <c r="A56" s="230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</row>
    <row r="57" customFormat="false" ht="13.5" hidden="false" customHeight="false" outlineLevel="1" collapsed="false">
      <c r="A57" s="224" t="s">
        <v>154</v>
      </c>
      <c r="B57" s="225" t="n">
        <v>2001</v>
      </c>
      <c r="C57" s="225" t="n">
        <f aca="false">B57+1</f>
        <v>2002</v>
      </c>
      <c r="D57" s="225" t="n">
        <f aca="false">C57+1</f>
        <v>2003</v>
      </c>
      <c r="E57" s="225" t="n">
        <f aca="false">D57+1</f>
        <v>2004</v>
      </c>
      <c r="F57" s="225" t="n">
        <f aca="false">E57+1</f>
        <v>2005</v>
      </c>
      <c r="G57" s="225" t="n">
        <f aca="false">F57+1</f>
        <v>2006</v>
      </c>
      <c r="H57" s="225" t="n">
        <f aca="false">G57+1</f>
        <v>2007</v>
      </c>
      <c r="I57" s="225" t="n">
        <f aca="false">H57+1</f>
        <v>2008</v>
      </c>
      <c r="J57" s="225" t="n">
        <f aca="false">I57+1</f>
        <v>2009</v>
      </c>
      <c r="K57" s="225" t="n">
        <f aca="false">J57+1</f>
        <v>2010</v>
      </c>
      <c r="L57" s="225" t="n">
        <f aca="false">K57+1</f>
        <v>2011</v>
      </c>
      <c r="M57" s="225" t="n">
        <f aca="false">L57+1</f>
        <v>2012</v>
      </c>
      <c r="N57" s="225" t="n">
        <f aca="false">M57+1</f>
        <v>2013</v>
      </c>
      <c r="O57" s="225" t="n">
        <f aca="false">N57+1</f>
        <v>2014</v>
      </c>
      <c r="P57" s="225" t="n">
        <f aca="false">O57+1</f>
        <v>2015</v>
      </c>
      <c r="Q57" s="225" t="n">
        <f aca="false">P57+1</f>
        <v>2016</v>
      </c>
      <c r="R57" s="225" t="n">
        <f aca="false">Q57+1</f>
        <v>2017</v>
      </c>
      <c r="S57" s="225" t="n">
        <f aca="false">R57+1</f>
        <v>2018</v>
      </c>
      <c r="T57" s="225" t="n">
        <f aca="false">S57+1</f>
        <v>2019</v>
      </c>
      <c r="U57" s="225" t="n">
        <f aca="false">T57+1</f>
        <v>2020</v>
      </c>
      <c r="W57" s="373" t="s">
        <v>182</v>
      </c>
    </row>
    <row r="58" customFormat="false" ht="12.75" hidden="false" customHeight="false" outlineLevel="1" collapsed="false">
      <c r="A58" s="33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W58" s="235"/>
    </row>
    <row r="59" customFormat="false" ht="12.75" hidden="false" customHeight="false" outlineLevel="1" collapsed="false">
      <c r="A59" s="339" t="s">
        <v>170</v>
      </c>
      <c r="B59" s="26" t="n">
        <f aca="false">B36</f>
        <v>21793.4726674796</v>
      </c>
      <c r="C59" s="26" t="n">
        <f aca="false">C36</f>
        <v>21573.7440330083</v>
      </c>
      <c r="D59" s="26" t="n">
        <f aca="false">D36</f>
        <v>21441.2721297877</v>
      </c>
      <c r="E59" s="26" t="n">
        <f aca="false">E36</f>
        <v>32689.6683655083</v>
      </c>
      <c r="F59" s="26" t="n">
        <f aca="false">F36</f>
        <v>34468.4984367144</v>
      </c>
      <c r="G59" s="26" t="n">
        <f aca="false">G36</f>
        <v>34816.270965892</v>
      </c>
      <c r="H59" s="26" t="n">
        <f aca="false">H36</f>
        <v>35170.0901349627</v>
      </c>
      <c r="I59" s="26" t="n">
        <f aca="false">I36</f>
        <v>35581.6766784695</v>
      </c>
      <c r="J59" s="26" t="n">
        <f aca="false">J36</f>
        <v>36055.0025406649</v>
      </c>
      <c r="K59" s="26" t="n">
        <f aca="false">K36</f>
        <v>36451.6772046713</v>
      </c>
      <c r="L59" s="26" t="n">
        <f aca="false">L36</f>
        <v>37145.919819426</v>
      </c>
      <c r="M59" s="26" t="n">
        <f aca="false">M36</f>
        <v>37848.9775592962</v>
      </c>
      <c r="N59" s="26" t="n">
        <f aca="false">N36</f>
        <v>38208.1377026211</v>
      </c>
      <c r="O59" s="26" t="n">
        <f aca="false">O36</f>
        <v>38927.7788760032</v>
      </c>
      <c r="P59" s="26" t="n">
        <f aca="false">P36</f>
        <v>39216.1407382379</v>
      </c>
      <c r="Q59" s="26" t="n">
        <f aca="false">Q36</f>
        <v>40344.830040057</v>
      </c>
      <c r="R59" s="26" t="n">
        <f aca="false">R36</f>
        <v>40888.7704998991</v>
      </c>
      <c r="S59" s="26" t="n">
        <f aca="false">S36</f>
        <v>41434.7428679158</v>
      </c>
      <c r="T59" s="26" t="n">
        <f aca="false">T36</f>
        <v>41977.5535600003</v>
      </c>
      <c r="U59" s="26" t="n">
        <f aca="false">U36</f>
        <v>42516.6684053875</v>
      </c>
      <c r="W59" s="234" t="n">
        <f aca="false">SUM(B59:U59)</f>
        <v>708550.893226003</v>
      </c>
    </row>
    <row r="60" customFormat="false" ht="12.75" hidden="false" customHeight="false" outlineLevel="0" collapsed="false">
      <c r="A60" s="339" t="s">
        <v>205</v>
      </c>
      <c r="B60" s="340" t="n">
        <f aca="false">B28</f>
        <v>174.46</v>
      </c>
      <c r="C60" s="340" t="n">
        <f aca="false">C28</f>
        <v>348.92</v>
      </c>
      <c r="D60" s="340" t="n">
        <f aca="false">D28</f>
        <v>436.15</v>
      </c>
      <c r="E60" s="340" t="n">
        <f aca="false">E28</f>
        <v>436.15</v>
      </c>
      <c r="F60" s="340" t="n">
        <f aca="false">F28</f>
        <v>436.15</v>
      </c>
      <c r="G60" s="340" t="n">
        <f aca="false">G28</f>
        <v>523.38</v>
      </c>
      <c r="H60" s="340" t="n">
        <f aca="false">H28</f>
        <v>523.38</v>
      </c>
      <c r="I60" s="340" t="n">
        <f aca="false">I28</f>
        <v>523.38</v>
      </c>
      <c r="J60" s="340" t="n">
        <f aca="false">J28</f>
        <v>523.38</v>
      </c>
      <c r="K60" s="340" t="n">
        <f aca="false">K28</f>
        <v>523.38</v>
      </c>
      <c r="L60" s="340" t="n">
        <f aca="false">L28</f>
        <v>523.38</v>
      </c>
      <c r="M60" s="340" t="n">
        <f aca="false">M28</f>
        <v>523.38</v>
      </c>
      <c r="N60" s="340" t="n">
        <f aca="false">N28</f>
        <v>872.3</v>
      </c>
      <c r="O60" s="340" t="n">
        <f aca="false">O28</f>
        <v>872.3</v>
      </c>
      <c r="P60" s="340" t="n">
        <f aca="false">P28</f>
        <v>1308.45</v>
      </c>
      <c r="Q60" s="340" t="n">
        <f aca="false">Q28</f>
        <v>743.931045</v>
      </c>
      <c r="R60" s="340" t="n">
        <f aca="false">R28</f>
        <v>758.8096659</v>
      </c>
      <c r="S60" s="340" t="n">
        <f aca="false">S28</f>
        <v>773.985859218</v>
      </c>
      <c r="T60" s="340" t="n">
        <f aca="false">T28</f>
        <v>789.46557640236</v>
      </c>
      <c r="U60" s="340" t="n">
        <f aca="false">U28</f>
        <v>805.254887930407</v>
      </c>
      <c r="W60" s="234" t="n">
        <f aca="false">SUM(B60:U60)</f>
        <v>12419.9870344508</v>
      </c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customFormat="false" ht="12.75" hidden="false" customHeight="false" outlineLevel="0" collapsed="false">
      <c r="A61" s="339" t="s">
        <v>206</v>
      </c>
      <c r="B61" s="411" t="n">
        <v>-92.2251014</v>
      </c>
      <c r="C61" s="340" t="n">
        <f aca="false">-B60</f>
        <v>-174.46</v>
      </c>
      <c r="D61" s="340" t="n">
        <f aca="false">-C60</f>
        <v>-348.92</v>
      </c>
      <c r="E61" s="340" t="n">
        <f aca="false">-D60</f>
        <v>-436.15</v>
      </c>
      <c r="F61" s="340" t="n">
        <f aca="false">-E60</f>
        <v>-436.15</v>
      </c>
      <c r="G61" s="340" t="n">
        <f aca="false">-F60</f>
        <v>-436.15</v>
      </c>
      <c r="H61" s="340" t="n">
        <f aca="false">-G60</f>
        <v>-523.38</v>
      </c>
      <c r="I61" s="340" t="n">
        <f aca="false">-H60</f>
        <v>-523.38</v>
      </c>
      <c r="J61" s="340" t="n">
        <f aca="false">-I60</f>
        <v>-523.38</v>
      </c>
      <c r="K61" s="340" t="n">
        <f aca="false">-J60</f>
        <v>-523.38</v>
      </c>
      <c r="L61" s="340" t="n">
        <f aca="false">-K60</f>
        <v>-523.38</v>
      </c>
      <c r="M61" s="340" t="n">
        <f aca="false">-L60</f>
        <v>-523.38</v>
      </c>
      <c r="N61" s="340" t="n">
        <f aca="false">-M60</f>
        <v>-523.38</v>
      </c>
      <c r="O61" s="340" t="n">
        <f aca="false">-N60</f>
        <v>-872.3</v>
      </c>
      <c r="P61" s="340" t="n">
        <f aca="false">-O60</f>
        <v>-872.3</v>
      </c>
      <c r="Q61" s="340" t="n">
        <f aca="false">-P60</f>
        <v>-1308.45</v>
      </c>
      <c r="R61" s="340" t="n">
        <f aca="false">-Q60</f>
        <v>-743.931045</v>
      </c>
      <c r="S61" s="340" t="n">
        <f aca="false">-R60</f>
        <v>-758.8096659</v>
      </c>
      <c r="T61" s="340" t="n">
        <f aca="false">-S60</f>
        <v>-773.985859218</v>
      </c>
      <c r="U61" s="340" t="n">
        <f aca="false">-T60</f>
        <v>-789.46557640236</v>
      </c>
      <c r="W61" s="234" t="n">
        <f aca="false">SUM(B61:U61)</f>
        <v>-11706.9572479204</v>
      </c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customFormat="false" ht="12.75" hidden="false" customHeight="false" outlineLevel="1" collapsed="false">
      <c r="A62" s="339" t="s">
        <v>187</v>
      </c>
      <c r="B62" s="412" t="n">
        <f aca="false">-Debt!B75*Allocation!$F$12</f>
        <v>-15660.3315130877</v>
      </c>
      <c r="C62" s="412" t="n">
        <f aca="false">-Debt!C75*Allocation!$F$12</f>
        <v>-15618.97685269</v>
      </c>
      <c r="D62" s="412" t="n">
        <f aca="false">-Debt!D75*Allocation!$F$12</f>
        <v>-15539.3977367294</v>
      </c>
      <c r="E62" s="412" t="n">
        <f aca="false">-Debt!E75*Allocation!$F$12</f>
        <v>-10886.0501959312</v>
      </c>
      <c r="F62" s="412" t="n">
        <f aca="false">-Debt!F75*Allocation!$F$12</f>
        <v>-11442.5686524978</v>
      </c>
      <c r="G62" s="412" t="n">
        <f aca="false">-Debt!G75*Allocation!$F$12</f>
        <v>-11603.9424275763</v>
      </c>
      <c r="H62" s="412" t="n">
        <f aca="false">-Debt!H75*Allocation!$F$12</f>
        <v>-11754.9848018645</v>
      </c>
      <c r="I62" s="412" t="n">
        <f aca="false">-Debt!I75*Allocation!$F$12</f>
        <v>-11955.333404472</v>
      </c>
      <c r="J62" s="412" t="n">
        <f aca="false">-Debt!J75*Allocation!$F$12</f>
        <v>-12111.7095161218</v>
      </c>
      <c r="K62" s="412" t="n">
        <f aca="false">-Debt!K75*Allocation!$F$12</f>
        <v>-12230.4430024756</v>
      </c>
      <c r="L62" s="412" t="n">
        <f aca="false">-Debt!L75*Allocation!$F$12</f>
        <v>-12471.2881094166</v>
      </c>
      <c r="M62" s="412" t="n">
        <f aca="false">-Debt!M75*Allocation!$F$12</f>
        <v>-12758.1519397541</v>
      </c>
      <c r="N62" s="412" t="n">
        <f aca="false">-Debt!N75*Allocation!$F$12</f>
        <v>-12948.2702582869</v>
      </c>
      <c r="O62" s="412" t="n">
        <f aca="false">-Debt!O75*Allocation!$F$12</f>
        <v>-13180.9326378828</v>
      </c>
      <c r="P62" s="412" t="n">
        <f aca="false">-Debt!P75*Allocation!$F$12</f>
        <v>-13386.8432911999</v>
      </c>
      <c r="Q62" s="412" t="n">
        <f aca="false">-Debt!Q75*Allocation!$F$12</f>
        <v>-13635.6205822166</v>
      </c>
      <c r="R62" s="412" t="n">
        <f aca="false">-Debt!R75*Allocation!$F$12</f>
        <v>-13769.5672047774</v>
      </c>
      <c r="S62" s="412" t="n">
        <f aca="false">-Debt!S75*Allocation!$F$12</f>
        <v>-13944.9567814495</v>
      </c>
      <c r="T62" s="412" t="n">
        <f aca="false">-Debt!T75*Allocation!$F$12</f>
        <v>-14123.5942841765</v>
      </c>
      <c r="U62" s="412" t="n">
        <f aca="false">-Debt!U75*Allocation!$F$12</f>
        <v>-14330.188281394</v>
      </c>
      <c r="W62" s="234" t="n">
        <f aca="false">SUM(B62:U62)</f>
        <v>-263353.151474</v>
      </c>
    </row>
    <row r="63" customFormat="false" ht="12.75" hidden="false" customHeight="false" outlineLevel="1" collapsed="false">
      <c r="A63" s="339"/>
      <c r="B63" s="415"/>
      <c r="C63" s="415"/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W63" s="333"/>
    </row>
    <row r="64" customFormat="false" ht="12.75" hidden="false" customHeight="false" outlineLevel="1" collapsed="false">
      <c r="A64" s="336" t="s">
        <v>209</v>
      </c>
      <c r="B64" s="413" t="n">
        <f aca="false">SUM(B59:B62)</f>
        <v>6215.37605299189</v>
      </c>
      <c r="C64" s="413" t="n">
        <f aca="false">SUM(C59:C62)</f>
        <v>6129.22718031831</v>
      </c>
      <c r="D64" s="413" t="n">
        <f aca="false">SUM(D59:D62)</f>
        <v>5989.10439305826</v>
      </c>
      <c r="E64" s="413" t="n">
        <f aca="false">SUM(E59:E62)</f>
        <v>21803.6181695771</v>
      </c>
      <c r="F64" s="413" t="n">
        <f aca="false">SUM(F59:F62)</f>
        <v>23025.9297842166</v>
      </c>
      <c r="G64" s="413" t="n">
        <f aca="false">SUM(G59:G62)</f>
        <v>23299.5585383158</v>
      </c>
      <c r="H64" s="413" t="n">
        <f aca="false">SUM(H59:H62)</f>
        <v>23415.1053330983</v>
      </c>
      <c r="I64" s="413" t="n">
        <f aca="false">SUM(I59:I62)</f>
        <v>23626.3432739974</v>
      </c>
      <c r="J64" s="413" t="n">
        <f aca="false">SUM(J59:J62)</f>
        <v>23943.2930245431</v>
      </c>
      <c r="K64" s="413" t="n">
        <f aca="false">SUM(K59:K62)</f>
        <v>24221.2342021957</v>
      </c>
      <c r="L64" s="413" t="n">
        <f aca="false">SUM(L59:L62)</f>
        <v>24674.6317100094</v>
      </c>
      <c r="M64" s="413" t="n">
        <f aca="false">SUM(M59:M62)</f>
        <v>25090.8256195421</v>
      </c>
      <c r="N64" s="413" t="n">
        <f aca="false">SUM(N59:N62)</f>
        <v>25608.7874443342</v>
      </c>
      <c r="O64" s="413" t="n">
        <f aca="false">SUM(O59:O62)</f>
        <v>25746.8462381203</v>
      </c>
      <c r="P64" s="413" t="n">
        <f aca="false">SUM(P59:P62)</f>
        <v>26265.4474470381</v>
      </c>
      <c r="Q64" s="413" t="n">
        <f aca="false">SUM(Q59:Q62)</f>
        <v>26144.6905028404</v>
      </c>
      <c r="R64" s="413" t="n">
        <f aca="false">SUM(R59:R62)</f>
        <v>27134.0819160217</v>
      </c>
      <c r="S64" s="413" t="n">
        <f aca="false">SUM(S59:S62)</f>
        <v>27504.9622797844</v>
      </c>
      <c r="T64" s="413" t="n">
        <f aca="false">SUM(T59:T62)</f>
        <v>27869.4389930082</v>
      </c>
      <c r="U64" s="413" t="n">
        <f aca="false">SUM(U59:U62)</f>
        <v>28202.2694355216</v>
      </c>
      <c r="V64" s="376"/>
      <c r="W64" s="234" t="n">
        <f aca="false">SUM(B64:U64)</f>
        <v>445910.771538533</v>
      </c>
      <c r="X64" s="376"/>
      <c r="Y64" s="376"/>
      <c r="Z64" s="376"/>
      <c r="AA64" s="376"/>
      <c r="AB64" s="376"/>
      <c r="AC64" s="376"/>
      <c r="AD64" s="376"/>
      <c r="AE64" s="376"/>
      <c r="AF64" s="376"/>
      <c r="AG64" s="376"/>
      <c r="AH64" s="376"/>
      <c r="AI64" s="376"/>
      <c r="AJ64" s="376"/>
      <c r="AK64" s="376"/>
      <c r="AL64" s="376"/>
      <c r="AM64" s="376"/>
      <c r="AN64" s="376"/>
      <c r="AO64" s="376"/>
      <c r="AP64" s="376"/>
      <c r="AQ64" s="376"/>
      <c r="AR64" s="376"/>
      <c r="AS64" s="376"/>
      <c r="AT64" s="376"/>
      <c r="AU64" s="376"/>
      <c r="AV64" s="376"/>
      <c r="AW64" s="376"/>
      <c r="AX64" s="376"/>
      <c r="AY64" s="376"/>
      <c r="AZ64" s="376"/>
      <c r="BA64" s="376"/>
      <c r="BB64" s="376"/>
      <c r="BC64" s="376"/>
      <c r="BD64" s="376"/>
      <c r="BE64" s="376"/>
      <c r="BF64" s="376"/>
      <c r="BG64" s="376"/>
      <c r="BH64" s="376"/>
      <c r="BI64" s="376"/>
      <c r="BJ64" s="376"/>
      <c r="BK64" s="376"/>
      <c r="BL64" s="376"/>
      <c r="BM64" s="376"/>
      <c r="BN64" s="376"/>
      <c r="BO64" s="376"/>
      <c r="BP64" s="376"/>
      <c r="BQ64" s="376"/>
      <c r="BR64" s="376"/>
      <c r="BS64" s="376"/>
      <c r="BT64" s="376"/>
      <c r="BU64" s="376"/>
      <c r="BV64" s="376"/>
      <c r="BW64" s="376"/>
      <c r="BX64" s="376"/>
      <c r="BY64" s="376"/>
      <c r="BZ64" s="376"/>
      <c r="CA64" s="376"/>
      <c r="CB64" s="376"/>
      <c r="CC64" s="376"/>
      <c r="CD64" s="376"/>
      <c r="CE64" s="376"/>
      <c r="CF64" s="376"/>
      <c r="CG64" s="376"/>
      <c r="CH64" s="376"/>
      <c r="CI64" s="376"/>
      <c r="CJ64" s="376"/>
      <c r="CK64" s="376"/>
      <c r="CL64" s="376"/>
      <c r="CM64" s="376"/>
      <c r="CN64" s="376"/>
      <c r="CO64" s="376"/>
      <c r="CP64" s="376"/>
      <c r="CQ64" s="376"/>
      <c r="CR64" s="376"/>
      <c r="CS64" s="376"/>
      <c r="CT64" s="376"/>
      <c r="CU64" s="376"/>
      <c r="CV64" s="376"/>
      <c r="CW64" s="376"/>
      <c r="CX64" s="376"/>
      <c r="CY64" s="376"/>
      <c r="CZ64" s="376"/>
      <c r="DA64" s="376"/>
      <c r="DB64" s="376"/>
      <c r="DC64" s="376"/>
      <c r="DD64" s="376"/>
      <c r="DE64" s="376"/>
      <c r="DF64" s="376"/>
      <c r="DG64" s="376"/>
      <c r="DH64" s="376"/>
      <c r="DI64" s="376"/>
      <c r="DJ64" s="376"/>
      <c r="DK64" s="376"/>
      <c r="DL64" s="376"/>
      <c r="DM64" s="376"/>
      <c r="DN64" s="376"/>
      <c r="DO64" s="376"/>
      <c r="DP64" s="376"/>
      <c r="DQ64" s="376"/>
      <c r="DR64" s="376"/>
      <c r="DS64" s="376"/>
      <c r="DT64" s="376"/>
      <c r="DU64" s="376"/>
      <c r="DV64" s="376"/>
      <c r="DW64" s="376"/>
      <c r="DX64" s="376"/>
      <c r="DY64" s="376"/>
      <c r="DZ64" s="376"/>
      <c r="EA64" s="376"/>
      <c r="EB64" s="376"/>
      <c r="EC64" s="376"/>
      <c r="ED64" s="376"/>
      <c r="EE64" s="376"/>
      <c r="EF64" s="376"/>
      <c r="EG64" s="376"/>
      <c r="EH64" s="376"/>
      <c r="EI64" s="376"/>
      <c r="EJ64" s="376"/>
      <c r="EK64" s="376"/>
      <c r="EL64" s="376"/>
      <c r="EM64" s="376"/>
      <c r="EN64" s="376"/>
      <c r="EO64" s="376"/>
      <c r="EP64" s="376"/>
      <c r="EQ64" s="376"/>
      <c r="ER64" s="376"/>
      <c r="ES64" s="376"/>
      <c r="ET64" s="376"/>
      <c r="EU64" s="376"/>
      <c r="EV64" s="376"/>
      <c r="EW64" s="376"/>
      <c r="EX64" s="376"/>
      <c r="EY64" s="376"/>
      <c r="EZ64" s="376"/>
      <c r="FA64" s="376"/>
      <c r="FB64" s="376"/>
      <c r="FC64" s="376"/>
      <c r="FD64" s="376"/>
      <c r="FE64" s="376"/>
      <c r="FF64" s="376"/>
      <c r="FG64" s="376"/>
      <c r="FH64" s="376"/>
      <c r="FI64" s="376"/>
      <c r="FJ64" s="376"/>
      <c r="FK64" s="376"/>
      <c r="FL64" s="376"/>
      <c r="FM64" s="376"/>
      <c r="FN64" s="376"/>
      <c r="FO64" s="376"/>
      <c r="FP64" s="376"/>
      <c r="FQ64" s="376"/>
      <c r="FR64" s="376"/>
      <c r="FS64" s="376"/>
      <c r="FT64" s="376"/>
      <c r="FU64" s="376"/>
      <c r="FV64" s="376"/>
      <c r="FW64" s="376"/>
      <c r="FX64" s="376"/>
      <c r="FY64" s="376"/>
      <c r="FZ64" s="376"/>
      <c r="GA64" s="376"/>
      <c r="GB64" s="376"/>
      <c r="GC64" s="376"/>
      <c r="GD64" s="376"/>
      <c r="GE64" s="376"/>
      <c r="GF64" s="376"/>
      <c r="GG64" s="376"/>
      <c r="GH64" s="376"/>
      <c r="GI64" s="376"/>
      <c r="GJ64" s="376"/>
      <c r="GK64" s="376"/>
      <c r="GL64" s="376"/>
      <c r="GM64" s="376"/>
      <c r="GN64" s="376"/>
      <c r="GO64" s="376"/>
      <c r="GP64" s="376"/>
      <c r="GQ64" s="376"/>
      <c r="GR64" s="376"/>
      <c r="GS64" s="376"/>
      <c r="GT64" s="376"/>
      <c r="GU64" s="376"/>
      <c r="GV64" s="376"/>
      <c r="GW64" s="376"/>
      <c r="GX64" s="376"/>
      <c r="GY64" s="376"/>
      <c r="GZ64" s="376"/>
      <c r="HA64" s="376"/>
      <c r="HB64" s="376"/>
      <c r="HC64" s="376"/>
      <c r="HD64" s="376"/>
      <c r="HE64" s="376"/>
      <c r="HF64" s="376"/>
      <c r="HG64" s="376"/>
      <c r="HH64" s="376"/>
      <c r="HI64" s="376"/>
      <c r="HJ64" s="376"/>
      <c r="HK64" s="376"/>
      <c r="HL64" s="376"/>
      <c r="HM64" s="376"/>
      <c r="HN64" s="376"/>
      <c r="HO64" s="376"/>
      <c r="HP64" s="376"/>
      <c r="HQ64" s="376"/>
      <c r="HR64" s="376"/>
      <c r="HS64" s="376"/>
      <c r="HT64" s="376"/>
      <c r="HU64" s="376"/>
      <c r="HV64" s="376"/>
      <c r="HW64" s="376"/>
      <c r="HX64" s="376"/>
      <c r="HY64" s="376"/>
      <c r="HZ64" s="376"/>
      <c r="IA64" s="376"/>
      <c r="IB64" s="376"/>
      <c r="IC64" s="376"/>
      <c r="ID64" s="376"/>
      <c r="IE64" s="376"/>
      <c r="IF64" s="376"/>
      <c r="IG64" s="376"/>
      <c r="IH64" s="376"/>
      <c r="II64" s="376"/>
      <c r="IJ64" s="376"/>
      <c r="IK64" s="376"/>
      <c r="IL64" s="376"/>
      <c r="IM64" s="376"/>
      <c r="IN64" s="376"/>
      <c r="IO64" s="376"/>
      <c r="IP64" s="376"/>
      <c r="IQ64" s="376"/>
      <c r="IR64" s="376"/>
      <c r="IS64" s="376"/>
      <c r="IT64" s="376"/>
      <c r="IU64" s="376"/>
      <c r="IV64" s="376"/>
      <c r="IW64" s="376"/>
    </row>
    <row r="65" customFormat="false" ht="12.75" hidden="false" customHeight="false" outlineLevel="1" collapsed="false">
      <c r="A65" s="336"/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W65" s="333"/>
    </row>
    <row r="66" customFormat="false" ht="15" hidden="false" customHeight="false" outlineLevel="1" collapsed="false">
      <c r="A66" s="339" t="s">
        <v>258</v>
      </c>
      <c r="B66" s="415" t="n">
        <f aca="false">-B112</f>
        <v>-13.5656604939347</v>
      </c>
      <c r="C66" s="415" t="n">
        <f aca="false">-C112</f>
        <v>-0</v>
      </c>
      <c r="D66" s="415" t="n">
        <f aca="false">-D112</f>
        <v>-0</v>
      </c>
      <c r="E66" s="415" t="n">
        <f aca="false">-E112</f>
        <v>-0</v>
      </c>
      <c r="F66" s="415" t="n">
        <f aca="false">-F112</f>
        <v>-65.5562936148689</v>
      </c>
      <c r="G66" s="415" t="n">
        <f aca="false">-G112</f>
        <v>-728.10218858868</v>
      </c>
      <c r="H66" s="415" t="n">
        <f aca="false">-H112</f>
        <v>-802.503907326082</v>
      </c>
      <c r="I66" s="415" t="n">
        <f aca="false">-I112</f>
        <v>-838.489751728727</v>
      </c>
      <c r="J66" s="415" t="n">
        <f aca="false">-J112</f>
        <v>-886.236988736326</v>
      </c>
      <c r="K66" s="415" t="n">
        <f aca="false">-K112</f>
        <v>-928.068652039959</v>
      </c>
      <c r="L66" s="415" t="n">
        <f aca="false">-L112</f>
        <v>-993.310300519321</v>
      </c>
      <c r="M66" s="415" t="n">
        <f aca="false">-M112</f>
        <v>-1059.72441426016</v>
      </c>
      <c r="N66" s="415" t="n">
        <f aca="false">-N112</f>
        <v>-1114.99053899635</v>
      </c>
      <c r="O66" s="415" t="n">
        <f aca="false">-O112</f>
        <v>-1192.73769128329</v>
      </c>
      <c r="P66" s="415" t="n">
        <f aca="false">-P112</f>
        <v>-1252.30070384497</v>
      </c>
      <c r="Q66" s="415" t="n">
        <f aca="false">-Q112</f>
        <v>-1734.81698064879</v>
      </c>
      <c r="R66" s="415" t="n">
        <f aca="false">-R112</f>
        <v>-2190.23091145173</v>
      </c>
      <c r="S66" s="415" t="n">
        <f aca="false">-S112</f>
        <v>-2282.44132127666</v>
      </c>
      <c r="T66" s="415" t="n">
        <f aca="false">-T112</f>
        <v>-2381.82180288807</v>
      </c>
      <c r="U66" s="415" t="n">
        <f aca="false">-U112</f>
        <v>-2489.00523755138</v>
      </c>
      <c r="W66" s="234" t="n">
        <f aca="false">SUM(B66:U66)</f>
        <v>-20953.9033452493</v>
      </c>
    </row>
    <row r="67" customFormat="false" ht="12.75" hidden="false" customHeight="false" outlineLevel="1" collapsed="false">
      <c r="A67" s="339" t="s">
        <v>259</v>
      </c>
      <c r="B67" s="414" t="n">
        <f aca="false">-Allocation!$F$12*Tax!B19</f>
        <v>262.505759394204</v>
      </c>
      <c r="C67" s="414" t="n">
        <f aca="false">-Allocation!$F$12*Tax!C19</f>
        <v>3550.80540892187</v>
      </c>
      <c r="D67" s="414" t="n">
        <f aca="false">-Allocation!$F$12*Tax!D19</f>
        <v>2719.92746188171</v>
      </c>
      <c r="E67" s="414" t="n">
        <f aca="false">-Allocation!$F$12*Tax!E19</f>
        <v>-2082.01646351078</v>
      </c>
      <c r="F67" s="414" t="n">
        <f aca="false">-Allocation!$F$12*Tax!F19</f>
        <v>-3266.38925840395</v>
      </c>
      <c r="G67" s="414" t="n">
        <f aca="false">-Allocation!$F$12*Tax!G19</f>
        <v>-3912.37343472358</v>
      </c>
      <c r="H67" s="414" t="n">
        <f aca="false">-Allocation!$F$12*Tax!H19</f>
        <v>-4341.76636248492</v>
      </c>
      <c r="I67" s="414" t="n">
        <f aca="false">-Allocation!$F$12*Tax!I19</f>
        <v>-4512.63247896551</v>
      </c>
      <c r="J67" s="414" t="n">
        <f aca="false">-Allocation!$F$12*Tax!J19</f>
        <v>-4804.22313963273</v>
      </c>
      <c r="K67" s="414" t="n">
        <f aca="false">-Allocation!$F$12*Tax!K19</f>
        <v>-5020.75109423306</v>
      </c>
      <c r="L67" s="414" t="n">
        <f aca="false">-Allocation!$F$12*Tax!L19</f>
        <v>-5384.78204327241</v>
      </c>
      <c r="M67" s="414" t="n">
        <f aca="false">-Allocation!$F$12*Tax!M19</f>
        <v>-5765.41592046343</v>
      </c>
      <c r="N67" s="414" t="n">
        <f aca="false">-Allocation!$F$12*Tax!N19</f>
        <v>-6171.61338769766</v>
      </c>
      <c r="O67" s="414" t="n">
        <f aca="false">-Allocation!$F$12*Tax!O19</f>
        <v>-6589.38864829204</v>
      </c>
      <c r="P67" s="414" t="n">
        <f aca="false">-Allocation!$F$12*Tax!P19</f>
        <v>-7023.29265815232</v>
      </c>
      <c r="Q67" s="414" t="n">
        <f aca="false">-Allocation!$F$12*Tax!Q19</f>
        <v>-9573.8000277114</v>
      </c>
      <c r="R67" s="414" t="n">
        <f aca="false">-Allocation!$F$12*Tax!R19</f>
        <v>-12128.2182093249</v>
      </c>
      <c r="S67" s="414" t="n">
        <f aca="false">-Allocation!$F$12*Tax!S19</f>
        <v>-12625.8602120322</v>
      </c>
      <c r="T67" s="414" t="n">
        <f aca="false">-Allocation!$F$12*Tax!T19</f>
        <v>-13166.8444394412</v>
      </c>
      <c r="U67" s="414" t="n">
        <f aca="false">-Allocation!$F$12*Tax!U19</f>
        <v>-13745.4119472503</v>
      </c>
      <c r="W67" s="234" t="n">
        <f aca="false">SUM(B67:U67)</f>
        <v>-113581.541095395</v>
      </c>
    </row>
    <row r="68" customFormat="false" ht="12.75" hidden="false" customHeight="false" outlineLevel="1" collapsed="false">
      <c r="A68" s="339"/>
      <c r="B68" s="406"/>
      <c r="C68" s="406"/>
      <c r="D68" s="406"/>
      <c r="E68" s="406"/>
      <c r="F68" s="406"/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W68" s="333"/>
    </row>
    <row r="69" customFormat="false" ht="15.75" hidden="false" customHeight="false" outlineLevel="1" collapsed="false">
      <c r="A69" s="470" t="s">
        <v>212</v>
      </c>
      <c r="B69" s="417" t="n">
        <f aca="false">B64+B67+B66</f>
        <v>6464.31615189216</v>
      </c>
      <c r="C69" s="417" t="n">
        <f aca="false">C64+C67+C66</f>
        <v>9680.03258924018</v>
      </c>
      <c r="D69" s="417" t="n">
        <f aca="false">D64+D67+D66</f>
        <v>8709.03185493997</v>
      </c>
      <c r="E69" s="417" t="n">
        <f aca="false">E64+E67+E66</f>
        <v>19721.6017060664</v>
      </c>
      <c r="F69" s="417" t="n">
        <f aca="false">F64+F67+F66</f>
        <v>19693.9842321978</v>
      </c>
      <c r="G69" s="417" t="n">
        <f aca="false">G64+G67+G66</f>
        <v>18659.0829150035</v>
      </c>
      <c r="H69" s="417" t="n">
        <f aca="false">H64+H67+H66</f>
        <v>18270.8350632873</v>
      </c>
      <c r="I69" s="417" t="n">
        <f aca="false">I64+I67+I66</f>
        <v>18275.2210433032</v>
      </c>
      <c r="J69" s="417" t="n">
        <f aca="false">J64+J67+J66</f>
        <v>18252.8328961741</v>
      </c>
      <c r="K69" s="417" t="n">
        <f aca="false">K64+K67+K66</f>
        <v>18272.4144559227</v>
      </c>
      <c r="L69" s="417" t="n">
        <f aca="false">L64+L67+L66</f>
        <v>18296.5393662176</v>
      </c>
      <c r="M69" s="417" t="n">
        <f aca="false">M64+M67+M66</f>
        <v>18265.6852848185</v>
      </c>
      <c r="N69" s="417" t="n">
        <f aca="false">N64+N67+N66</f>
        <v>18322.1835176402</v>
      </c>
      <c r="O69" s="417" t="n">
        <f aca="false">O64+O67+O66</f>
        <v>17964.719898545</v>
      </c>
      <c r="P69" s="417" t="n">
        <f aca="false">P64+P67+P66</f>
        <v>17989.8540850408</v>
      </c>
      <c r="Q69" s="417" t="n">
        <f aca="false">Q64+Q67+Q66</f>
        <v>14836.0734944802</v>
      </c>
      <c r="R69" s="417" t="n">
        <f aca="false">R64+R67+R66</f>
        <v>12815.6327952451</v>
      </c>
      <c r="S69" s="417" t="n">
        <f aca="false">S64+S67+S66</f>
        <v>12596.6607464755</v>
      </c>
      <c r="T69" s="417" t="n">
        <f aca="false">T64+T67+T66</f>
        <v>12320.772750679</v>
      </c>
      <c r="U69" s="417" t="n">
        <f aca="false">U64+U67+U66</f>
        <v>11967.85225072</v>
      </c>
      <c r="V69" s="408"/>
      <c r="W69" s="234" t="n">
        <f aca="false">SUM(B69:U69)</f>
        <v>311375.327097889</v>
      </c>
      <c r="X69" s="408"/>
      <c r="Y69" s="408"/>
      <c r="Z69" s="408"/>
      <c r="AA69" s="408"/>
      <c r="AB69" s="408"/>
      <c r="AC69" s="408"/>
      <c r="AD69" s="408"/>
      <c r="AE69" s="408"/>
      <c r="AF69" s="408"/>
      <c r="AG69" s="408"/>
      <c r="AH69" s="408"/>
      <c r="AI69" s="408"/>
      <c r="AJ69" s="408"/>
      <c r="AK69" s="408"/>
      <c r="AL69" s="408"/>
      <c r="AM69" s="408"/>
      <c r="AN69" s="408"/>
      <c r="AO69" s="408"/>
      <c r="AP69" s="408"/>
      <c r="AQ69" s="408"/>
      <c r="AR69" s="408"/>
      <c r="AS69" s="408"/>
      <c r="AT69" s="408"/>
      <c r="AU69" s="408"/>
      <c r="AV69" s="408"/>
      <c r="AW69" s="408"/>
      <c r="AX69" s="408"/>
      <c r="AY69" s="408"/>
      <c r="AZ69" s="408"/>
      <c r="BA69" s="408"/>
      <c r="BB69" s="408"/>
      <c r="BC69" s="408"/>
      <c r="BD69" s="408"/>
      <c r="BE69" s="408"/>
      <c r="BF69" s="408"/>
      <c r="BG69" s="408"/>
      <c r="BH69" s="408"/>
      <c r="BI69" s="408"/>
      <c r="BJ69" s="408"/>
      <c r="BK69" s="408"/>
      <c r="BL69" s="408"/>
      <c r="BM69" s="408"/>
      <c r="BN69" s="408"/>
      <c r="BO69" s="408"/>
      <c r="BP69" s="408"/>
      <c r="BQ69" s="408"/>
      <c r="BR69" s="408"/>
      <c r="BS69" s="408"/>
      <c r="BT69" s="408"/>
      <c r="BU69" s="408"/>
      <c r="BV69" s="408"/>
      <c r="BW69" s="408"/>
      <c r="BX69" s="408"/>
      <c r="BY69" s="408"/>
      <c r="BZ69" s="408"/>
      <c r="CA69" s="408"/>
      <c r="CB69" s="408"/>
      <c r="CC69" s="408"/>
      <c r="CD69" s="408"/>
      <c r="CE69" s="408"/>
      <c r="CF69" s="408"/>
      <c r="CG69" s="408"/>
      <c r="CH69" s="408"/>
      <c r="CI69" s="408"/>
      <c r="CJ69" s="408"/>
      <c r="CK69" s="408"/>
      <c r="CL69" s="408"/>
      <c r="CM69" s="408"/>
      <c r="CN69" s="408"/>
      <c r="CO69" s="408"/>
      <c r="CP69" s="408"/>
      <c r="CQ69" s="408"/>
      <c r="CR69" s="408"/>
      <c r="CS69" s="408"/>
      <c r="CT69" s="408"/>
      <c r="CU69" s="408"/>
      <c r="CV69" s="408"/>
      <c r="CW69" s="408"/>
      <c r="CX69" s="408"/>
      <c r="CY69" s="408"/>
      <c r="CZ69" s="408"/>
      <c r="DA69" s="408"/>
      <c r="DB69" s="408"/>
      <c r="DC69" s="408"/>
      <c r="DD69" s="408"/>
      <c r="DE69" s="408"/>
      <c r="DF69" s="408"/>
      <c r="DG69" s="408"/>
      <c r="DH69" s="408"/>
      <c r="DI69" s="408"/>
      <c r="DJ69" s="408"/>
      <c r="DK69" s="408"/>
      <c r="DL69" s="408"/>
      <c r="DM69" s="408"/>
      <c r="DN69" s="408"/>
      <c r="DO69" s="408"/>
      <c r="DP69" s="408"/>
      <c r="DQ69" s="408"/>
      <c r="DR69" s="408"/>
      <c r="DS69" s="408"/>
      <c r="DT69" s="408"/>
      <c r="DU69" s="408"/>
      <c r="DV69" s="408"/>
      <c r="DW69" s="408"/>
      <c r="DX69" s="408"/>
      <c r="DY69" s="408"/>
      <c r="DZ69" s="408"/>
      <c r="EA69" s="408"/>
      <c r="EB69" s="408"/>
      <c r="EC69" s="408"/>
      <c r="ED69" s="408"/>
      <c r="EE69" s="408"/>
      <c r="EF69" s="408"/>
      <c r="EG69" s="408"/>
      <c r="EH69" s="408"/>
      <c r="EI69" s="408"/>
      <c r="EJ69" s="408"/>
      <c r="EK69" s="408"/>
      <c r="EL69" s="408"/>
      <c r="EM69" s="408"/>
      <c r="EN69" s="408"/>
      <c r="EO69" s="408"/>
      <c r="EP69" s="408"/>
      <c r="EQ69" s="408"/>
      <c r="ER69" s="408"/>
      <c r="ES69" s="408"/>
      <c r="ET69" s="408"/>
      <c r="EU69" s="408"/>
      <c r="EV69" s="408"/>
      <c r="EW69" s="408"/>
      <c r="EX69" s="408"/>
      <c r="EY69" s="408"/>
      <c r="EZ69" s="408"/>
      <c r="FA69" s="408"/>
      <c r="FB69" s="408"/>
      <c r="FC69" s="408"/>
      <c r="FD69" s="408"/>
      <c r="FE69" s="408"/>
      <c r="FF69" s="408"/>
      <c r="FG69" s="408"/>
      <c r="FH69" s="408"/>
      <c r="FI69" s="408"/>
      <c r="FJ69" s="408"/>
      <c r="FK69" s="408"/>
      <c r="FL69" s="408"/>
      <c r="FM69" s="408"/>
      <c r="FN69" s="408"/>
      <c r="FO69" s="408"/>
      <c r="FP69" s="408"/>
      <c r="FQ69" s="408"/>
      <c r="FR69" s="408"/>
      <c r="FS69" s="408"/>
      <c r="FT69" s="408"/>
      <c r="FU69" s="408"/>
      <c r="FV69" s="408"/>
      <c r="FW69" s="408"/>
      <c r="FX69" s="408"/>
      <c r="FY69" s="408"/>
      <c r="FZ69" s="408"/>
      <c r="GA69" s="408"/>
      <c r="GB69" s="408"/>
      <c r="GC69" s="408"/>
      <c r="GD69" s="408"/>
      <c r="GE69" s="408"/>
      <c r="GF69" s="408"/>
      <c r="GG69" s="408"/>
      <c r="GH69" s="408"/>
      <c r="GI69" s="408"/>
      <c r="GJ69" s="408"/>
      <c r="GK69" s="408"/>
      <c r="GL69" s="408"/>
      <c r="GM69" s="408"/>
      <c r="GN69" s="408"/>
      <c r="GO69" s="408"/>
      <c r="GP69" s="408"/>
      <c r="GQ69" s="408"/>
      <c r="GR69" s="408"/>
      <c r="GS69" s="408"/>
      <c r="GT69" s="408"/>
      <c r="GU69" s="408"/>
      <c r="GV69" s="408"/>
      <c r="GW69" s="408"/>
      <c r="GX69" s="408"/>
      <c r="GY69" s="408"/>
      <c r="GZ69" s="408"/>
      <c r="HA69" s="408"/>
      <c r="HB69" s="408"/>
      <c r="HC69" s="408"/>
      <c r="HD69" s="408"/>
      <c r="HE69" s="408"/>
      <c r="HF69" s="408"/>
      <c r="HG69" s="408"/>
      <c r="HH69" s="408"/>
      <c r="HI69" s="408"/>
      <c r="HJ69" s="408"/>
      <c r="HK69" s="408"/>
      <c r="HL69" s="408"/>
      <c r="HM69" s="408"/>
      <c r="HN69" s="408"/>
      <c r="HO69" s="408"/>
      <c r="HP69" s="408"/>
      <c r="HQ69" s="408"/>
      <c r="HR69" s="408"/>
      <c r="HS69" s="408"/>
      <c r="HT69" s="408"/>
      <c r="HU69" s="408"/>
      <c r="HV69" s="408"/>
      <c r="HW69" s="408"/>
      <c r="HX69" s="408"/>
      <c r="HY69" s="408"/>
      <c r="HZ69" s="408"/>
      <c r="IA69" s="408"/>
      <c r="IB69" s="408"/>
      <c r="IC69" s="408"/>
      <c r="ID69" s="408"/>
      <c r="IE69" s="408"/>
      <c r="IF69" s="408"/>
      <c r="IG69" s="408"/>
      <c r="IH69" s="408"/>
      <c r="II69" s="408"/>
      <c r="IJ69" s="408"/>
      <c r="IK69" s="408"/>
      <c r="IL69" s="408"/>
      <c r="IM69" s="408"/>
      <c r="IN69" s="408"/>
      <c r="IO69" s="408"/>
      <c r="IP69" s="408"/>
      <c r="IQ69" s="408"/>
      <c r="IR69" s="408"/>
      <c r="IS69" s="408"/>
      <c r="IT69" s="408"/>
      <c r="IU69" s="408"/>
      <c r="IV69" s="408"/>
      <c r="IW69" s="408"/>
    </row>
    <row r="70" customFormat="false" ht="12.75" hidden="false" customHeight="false" outlineLevel="1" collapsed="false">
      <c r="A70" s="418"/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L70" s="340"/>
      <c r="M70" s="340"/>
      <c r="N70" s="340"/>
      <c r="O70" s="340"/>
      <c r="P70" s="340"/>
      <c r="Q70" s="340"/>
      <c r="R70" s="340"/>
      <c r="S70" s="340"/>
      <c r="T70" s="340"/>
      <c r="U70" s="340"/>
    </row>
    <row r="71" customFormat="false" ht="12.75" hidden="false" customHeight="false" outlineLevel="1" collapsed="false">
      <c r="A71" s="419"/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</row>
    <row r="72" customFormat="false" ht="12.75" hidden="false" customHeight="false" outlineLevel="1" collapsed="false">
      <c r="A72" s="419" t="n">
        <v>0</v>
      </c>
      <c r="B72" s="340" t="n">
        <f aca="false">B36</f>
        <v>21793.4726674796</v>
      </c>
      <c r="C72" s="340" t="n">
        <f aca="false">C36</f>
        <v>21573.7440330083</v>
      </c>
      <c r="D72" s="340" t="n">
        <f aca="false">D36</f>
        <v>21441.2721297877</v>
      </c>
      <c r="E72" s="340" t="n">
        <f aca="false">E36</f>
        <v>32689.6683655083</v>
      </c>
      <c r="F72" s="340" t="n">
        <f aca="false">F36</f>
        <v>34468.4984367144</v>
      </c>
      <c r="G72" s="340" t="n">
        <f aca="false">G36</f>
        <v>34816.270965892</v>
      </c>
      <c r="H72" s="340" t="n">
        <f aca="false">H36</f>
        <v>35170.0901349627</v>
      </c>
      <c r="I72" s="340" t="n">
        <f aca="false">I36</f>
        <v>35581.6766784695</v>
      </c>
      <c r="J72" s="340" t="n">
        <f aca="false">J36</f>
        <v>36055.0025406649</v>
      </c>
      <c r="K72" s="340" t="n">
        <f aca="false">K36</f>
        <v>36451.6772046713</v>
      </c>
      <c r="L72" s="340" t="n">
        <f aca="false">L36</f>
        <v>37145.919819426</v>
      </c>
      <c r="M72" s="340" t="n">
        <f aca="false">M36</f>
        <v>37848.9775592962</v>
      </c>
      <c r="N72" s="340" t="n">
        <f aca="false">N36</f>
        <v>38208.1377026211</v>
      </c>
      <c r="O72" s="340" t="n">
        <f aca="false">O36</f>
        <v>38927.7788760032</v>
      </c>
      <c r="P72" s="340" t="n">
        <f aca="false">P36</f>
        <v>39216.1407382379</v>
      </c>
      <c r="Q72" s="340" t="n">
        <f aca="false">Q36</f>
        <v>40344.830040057</v>
      </c>
      <c r="R72" s="340" t="n">
        <f aca="false">R36</f>
        <v>40888.7704998991</v>
      </c>
      <c r="S72" s="340" t="n">
        <f aca="false">S36</f>
        <v>41434.7428679158</v>
      </c>
      <c r="T72" s="340" t="n">
        <f aca="false">T36</f>
        <v>41977.5535600003</v>
      </c>
      <c r="U72" s="340" t="n">
        <f aca="false">U36</f>
        <v>42516.6684053875</v>
      </c>
    </row>
    <row r="73" customFormat="false" ht="12.75" hidden="false" customHeight="false" outlineLevel="1" collapsed="false">
      <c r="A73" s="419" t="s">
        <v>260</v>
      </c>
      <c r="B73" s="420" t="n">
        <f aca="false">Assumptions!B39</f>
        <v>0.114434838204214</v>
      </c>
      <c r="C73" s="346" t="e">
        <f aca="false">([7]!xnpv,B73,A72:U72,CF!$B$8:$V$8)</f>
        <v>#VALUE!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</row>
    <row r="74" customFormat="false" ht="12.75" hidden="false" customHeight="false" outlineLevel="1" collapsed="false">
      <c r="A74" s="421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</row>
    <row r="75" customFormat="false" ht="12.75" hidden="false" customHeight="false" outlineLevel="1" collapsed="false">
      <c r="A75" s="421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</row>
    <row r="76" customFormat="false" ht="12.75" hidden="false" customHeight="false" outlineLevel="1" collapsed="false">
      <c r="A76" s="324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</row>
    <row r="77" customFormat="false" ht="18.75" hidden="false" customHeight="false" outlineLevel="1" collapsed="false">
      <c r="A77" s="410" t="s">
        <v>291</v>
      </c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</row>
    <row r="78" customFormat="false" ht="12.75" hidden="false" customHeight="false" outlineLevel="1" collapsed="false">
      <c r="A78" s="376"/>
      <c r="B78" s="377"/>
      <c r="C78" s="377"/>
      <c r="D78" s="377"/>
      <c r="E78" s="377"/>
      <c r="F78" s="377"/>
      <c r="G78" s="378"/>
      <c r="H78" s="377"/>
      <c r="I78" s="377"/>
      <c r="J78" s="377"/>
      <c r="K78" s="377"/>
      <c r="L78" s="377"/>
      <c r="M78" s="378"/>
      <c r="N78" s="377"/>
      <c r="O78" s="377"/>
      <c r="P78" s="377"/>
      <c r="Q78" s="377"/>
      <c r="R78" s="377"/>
      <c r="S78" s="378"/>
      <c r="T78" s="377"/>
      <c r="U78" s="377"/>
    </row>
    <row r="79" customFormat="false" ht="12.75" hidden="false" customHeight="false" outlineLevel="1" collapsed="false">
      <c r="A79" s="330"/>
      <c r="B79" s="380" t="n">
        <v>3</v>
      </c>
      <c r="C79" s="380" t="n">
        <v>4</v>
      </c>
      <c r="D79" s="380" t="n">
        <v>5</v>
      </c>
      <c r="E79" s="381" t="n">
        <v>6</v>
      </c>
      <c r="F79" s="380" t="n">
        <v>7</v>
      </c>
      <c r="G79" s="380" t="n">
        <v>8</v>
      </c>
      <c r="H79" s="380" t="n">
        <v>9</v>
      </c>
      <c r="I79" s="380" t="n">
        <v>10</v>
      </c>
      <c r="J79" s="380" t="n">
        <v>11</v>
      </c>
      <c r="K79" s="381" t="n">
        <v>12</v>
      </c>
      <c r="L79" s="380" t="n">
        <v>13</v>
      </c>
      <c r="M79" s="380" t="n">
        <v>14</v>
      </c>
      <c r="N79" s="380" t="n">
        <v>15</v>
      </c>
      <c r="O79" s="380" t="n">
        <v>16</v>
      </c>
      <c r="P79" s="380" t="n">
        <v>17</v>
      </c>
      <c r="Q79" s="381" t="n">
        <v>18</v>
      </c>
      <c r="R79" s="380" t="n">
        <v>19</v>
      </c>
      <c r="S79" s="380" t="n">
        <v>20</v>
      </c>
      <c r="T79" s="380" t="n">
        <v>21</v>
      </c>
      <c r="U79" s="380" t="n">
        <v>22</v>
      </c>
    </row>
    <row r="80" customFormat="false" ht="13.5" hidden="false" customHeight="false" outlineLevel="1" collapsed="false">
      <c r="A80" s="224" t="s">
        <v>154</v>
      </c>
      <c r="B80" s="225" t="n">
        <v>2001</v>
      </c>
      <c r="C80" s="225" t="n">
        <v>2002</v>
      </c>
      <c r="D80" s="225" t="n">
        <v>2003</v>
      </c>
      <c r="E80" s="225" t="n">
        <v>2004</v>
      </c>
      <c r="F80" s="225" t="n">
        <v>2005</v>
      </c>
      <c r="G80" s="225" t="n">
        <v>2006</v>
      </c>
      <c r="H80" s="225" t="n">
        <v>2007</v>
      </c>
      <c r="I80" s="225" t="n">
        <v>2008</v>
      </c>
      <c r="J80" s="225" t="n">
        <v>2009</v>
      </c>
      <c r="K80" s="225" t="n">
        <v>2010</v>
      </c>
      <c r="L80" s="225" t="n">
        <v>2011</v>
      </c>
      <c r="M80" s="225" t="n">
        <v>2012</v>
      </c>
      <c r="N80" s="225" t="n">
        <v>2013</v>
      </c>
      <c r="O80" s="225" t="n">
        <v>2014</v>
      </c>
      <c r="P80" s="225" t="n">
        <v>2015</v>
      </c>
      <c r="Q80" s="225" t="n">
        <v>2016</v>
      </c>
      <c r="R80" s="225" t="n">
        <v>2017</v>
      </c>
      <c r="S80" s="225" t="n">
        <v>2018</v>
      </c>
      <c r="T80" s="225" t="n">
        <v>2019</v>
      </c>
      <c r="U80" s="225" t="n">
        <v>2020</v>
      </c>
    </row>
    <row r="81" customFormat="false" ht="12.75" hidden="false" customHeight="false" outlineLevel="1" collapsed="false">
      <c r="A81" s="330"/>
      <c r="B81" s="383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</row>
    <row r="82" customFormat="false" ht="12.75" hidden="false" customHeight="false" outlineLevel="1" collapsed="false">
      <c r="A82" s="330"/>
      <c r="B82" s="383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</row>
    <row r="83" customFormat="false" ht="12.75" hidden="false" customHeight="false" outlineLevel="0" collapsed="false">
      <c r="A83" s="384" t="s">
        <v>262</v>
      </c>
      <c r="B83" s="383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</row>
    <row r="84" customFormat="false" ht="12.75" hidden="false" customHeight="false" outlineLevel="1" collapsed="false">
      <c r="A84" s="330"/>
      <c r="B84" s="383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</row>
    <row r="85" customFormat="false" ht="12.75" hidden="false" customHeight="false" outlineLevel="1" collapsed="false">
      <c r="A85" s="376" t="s">
        <v>263</v>
      </c>
      <c r="B85" s="353" t="n">
        <f aca="false">Depreciation!C38</f>
        <v>202219.235250874</v>
      </c>
      <c r="C85" s="353" t="n">
        <f aca="false">Depreciation!D38</f>
        <v>195965.032098785</v>
      </c>
      <c r="D85" s="353" t="n">
        <f aca="false">Depreciation!E38</f>
        <v>189710.828946696</v>
      </c>
      <c r="E85" s="353" t="n">
        <f aca="false">Depreciation!F38</f>
        <v>183456.625794607</v>
      </c>
      <c r="F85" s="353" t="n">
        <f aca="false">Depreciation!G38</f>
        <v>177202.422642518</v>
      </c>
      <c r="G85" s="353" t="n">
        <f aca="false">Depreciation!H38</f>
        <v>170948.219490429</v>
      </c>
      <c r="H85" s="353" t="n">
        <f aca="false">Depreciation!I38</f>
        <v>164694.01633834</v>
      </c>
      <c r="I85" s="353" t="n">
        <f aca="false">Depreciation!J38</f>
        <v>158439.813186251</v>
      </c>
      <c r="J85" s="353" t="n">
        <f aca="false">Depreciation!K38</f>
        <v>152185.610034162</v>
      </c>
      <c r="K85" s="353" t="n">
        <f aca="false">Depreciation!L38</f>
        <v>145931.406882074</v>
      </c>
      <c r="L85" s="353" t="n">
        <f aca="false">Depreciation!M38</f>
        <v>139677.203729985</v>
      </c>
      <c r="M85" s="353" t="n">
        <f aca="false">Depreciation!N38</f>
        <v>133423.000577896</v>
      </c>
      <c r="N85" s="353" t="n">
        <f aca="false">Depreciation!O38</f>
        <v>127168.797425807</v>
      </c>
      <c r="O85" s="353" t="n">
        <f aca="false">Depreciation!P38</f>
        <v>120914.594273718</v>
      </c>
      <c r="P85" s="353" t="n">
        <f aca="false">Depreciation!Q38</f>
        <v>114660.391121629</v>
      </c>
      <c r="Q85" s="353" t="n">
        <f aca="false">Depreciation!R38</f>
        <v>108406.18796954</v>
      </c>
      <c r="R85" s="353" t="n">
        <f aca="false">Depreciation!S38</f>
        <v>102151.984817451</v>
      </c>
      <c r="S85" s="353" t="n">
        <f aca="false">Depreciation!T38</f>
        <v>95897.7816653625</v>
      </c>
      <c r="T85" s="353" t="n">
        <f aca="false">Depreciation!U38</f>
        <v>89643.5785132737</v>
      </c>
      <c r="U85" s="353" t="n">
        <f aca="false">Depreciation!V38</f>
        <v>83389.3753611848</v>
      </c>
      <c r="W85" s="422" t="n">
        <f aca="false">SUM(B85:U85)</f>
        <v>2856086.10612058</v>
      </c>
    </row>
    <row r="86" customFormat="false" ht="12.75" hidden="false" customHeight="false" outlineLevel="1" collapsed="false">
      <c r="A86" s="142" t="s">
        <v>264</v>
      </c>
      <c r="B86" s="353" t="n">
        <f aca="false">Depreciation!$B$36*Assumptions!$B$8</f>
        <v>99379.1321691956</v>
      </c>
      <c r="C86" s="353" t="n">
        <f aca="false">Depreciation!$B$36*Assumptions!$B$8</f>
        <v>99379.1321691956</v>
      </c>
      <c r="D86" s="353" t="n">
        <f aca="false">Depreciation!$B$36*Assumptions!$B$8</f>
        <v>99379.1321691956</v>
      </c>
      <c r="E86" s="353" t="n">
        <f aca="false">Depreciation!$B$36*Assumptions!$B$8</f>
        <v>99379.1321691956</v>
      </c>
      <c r="F86" s="353" t="n">
        <f aca="false">Depreciation!$B$36*Assumptions!$B$8</f>
        <v>99379.1321691956</v>
      </c>
      <c r="G86" s="353" t="n">
        <f aca="false">Depreciation!$B$36*Assumptions!$B$8</f>
        <v>99379.1321691956</v>
      </c>
      <c r="H86" s="353" t="n">
        <f aca="false">Depreciation!$B$36*Assumptions!$B$8</f>
        <v>99379.1321691956</v>
      </c>
      <c r="I86" s="353" t="n">
        <f aca="false">Depreciation!$B$36*Assumptions!$B$8</f>
        <v>99379.1321691956</v>
      </c>
      <c r="J86" s="353" t="n">
        <f aca="false">Depreciation!$B$36*Assumptions!$B$8</f>
        <v>99379.1321691956</v>
      </c>
      <c r="K86" s="353" t="n">
        <f aca="false">Depreciation!$B$36*Assumptions!$B$8</f>
        <v>99379.1321691956</v>
      </c>
      <c r="L86" s="353" t="n">
        <f aca="false">Depreciation!$B$36*Assumptions!$B$8</f>
        <v>99379.1321691956</v>
      </c>
      <c r="M86" s="353" t="n">
        <f aca="false">Depreciation!$B$36*Assumptions!$B$8</f>
        <v>99379.1321691956</v>
      </c>
      <c r="N86" s="353" t="n">
        <f aca="false">Depreciation!$B$36*Assumptions!$B$8</f>
        <v>99379.1321691956</v>
      </c>
      <c r="O86" s="353" t="n">
        <f aca="false">Depreciation!$B$36*Assumptions!$B$8</f>
        <v>99379.1321691956</v>
      </c>
      <c r="P86" s="353" t="n">
        <f aca="false">Depreciation!$B$36*Assumptions!$B$8</f>
        <v>99379.1321691956</v>
      </c>
      <c r="Q86" s="353" t="n">
        <f aca="false">Depreciation!$B$36*Assumptions!$B$8</f>
        <v>99379.1321691956</v>
      </c>
      <c r="R86" s="353" t="n">
        <f aca="false">Depreciation!$B$36*Assumptions!$B$8</f>
        <v>99379.1321691956</v>
      </c>
      <c r="S86" s="353" t="n">
        <f aca="false">Depreciation!$B$36*Assumptions!$B$8</f>
        <v>99379.1321691956</v>
      </c>
      <c r="T86" s="353" t="n">
        <f aca="false">Depreciation!$B$36*Assumptions!$B$8</f>
        <v>99379.1321691956</v>
      </c>
      <c r="U86" s="353" t="n">
        <f aca="false">Depreciation!$B$36*Assumptions!$B$8</f>
        <v>99379.1321691956</v>
      </c>
      <c r="W86" s="422" t="n">
        <f aca="false">SUM(B86:U86)</f>
        <v>1987582.64338391</v>
      </c>
    </row>
    <row r="87" customFormat="false" ht="12.75" hidden="false" customHeight="false" outlineLevel="1" collapsed="false">
      <c r="A87" s="423" t="s">
        <v>265</v>
      </c>
      <c r="B87" s="424" t="n">
        <f aca="false">B49-B69</f>
        <v>-3778.6270919114</v>
      </c>
      <c r="C87" s="424" t="n">
        <f aca="false">C49-C69</f>
        <v>-6899.39116985656</v>
      </c>
      <c r="D87" s="424" t="n">
        <f aca="false">D49-D69</f>
        <v>-5743.09492497528</v>
      </c>
      <c r="E87" s="424" t="n">
        <f aca="false">E49-E69</f>
        <v>-9674.31308129974</v>
      </c>
      <c r="F87" s="424" t="n">
        <f aca="false">F49-F69</f>
        <v>-8478.65000161598</v>
      </c>
      <c r="G87" s="424" t="n">
        <f aca="false">G49-G69</f>
        <v>-7130.28977896147</v>
      </c>
      <c r="H87" s="424" t="n">
        <f aca="false">H49-H69</f>
        <v>-6404.72941862123</v>
      </c>
      <c r="I87" s="424" t="n">
        <f aca="false">I49-I69</f>
        <v>-6029.92182271715</v>
      </c>
      <c r="J87" s="424" t="n">
        <f aca="false">J49-J69</f>
        <v>-5534.04537248038</v>
      </c>
      <c r="K87" s="424" t="n">
        <f aca="false">K49-K69</f>
        <v>-5114.90343383393</v>
      </c>
      <c r="L87" s="424" t="n">
        <f aca="false">L49-L69</f>
        <v>-4487.38861753379</v>
      </c>
      <c r="M87" s="424" t="n">
        <f aca="false">M49-M69</f>
        <v>-3767.47975078738</v>
      </c>
      <c r="N87" s="424" t="n">
        <f aca="false">N49-N69</f>
        <v>-3273.92234046523</v>
      </c>
      <c r="O87" s="424" t="n">
        <f aca="false">O49-O69</f>
        <v>-2111.99582682827</v>
      </c>
      <c r="P87" s="424" t="n">
        <f aca="false">P49-P69</f>
        <v>-1543.31772915736</v>
      </c>
      <c r="Q87" s="424" t="n">
        <f aca="false">Q49-Q69</f>
        <v>2766.45745636118</v>
      </c>
      <c r="R87" s="424" t="n">
        <f aca="false">R49-R69</f>
        <v>5666.90052711208</v>
      </c>
      <c r="S87" s="424" t="n">
        <f aca="false">S49-S69</f>
        <v>6824.88191593211</v>
      </c>
      <c r="T87" s="424" t="n">
        <f aca="false">T49-T69</f>
        <v>8112.79448280495</v>
      </c>
      <c r="U87" s="424" t="n">
        <f aca="false">U49-U69</f>
        <v>9557.19962575191</v>
      </c>
      <c r="W87" s="422" t="n">
        <f aca="false">SUM(B87:U87)</f>
        <v>-47043.8363530829</v>
      </c>
    </row>
    <row r="88" customFormat="false" ht="12.75" hidden="false" customHeight="false" outlineLevel="1" collapsed="false">
      <c r="A88" s="423" t="s">
        <v>266</v>
      </c>
      <c r="B88" s="425" t="n">
        <f aca="false">Debt!B70*Allocation!$F$12</f>
        <v>81920.8837964973</v>
      </c>
      <c r="C88" s="425" t="n">
        <f aca="false">Debt!C70*Allocation!$F$12</f>
        <v>81920.8837964973</v>
      </c>
      <c r="D88" s="425" t="n">
        <f aca="false">Debt!D70*Allocation!$F$12</f>
        <v>81920.8837964973</v>
      </c>
      <c r="E88" s="425" t="n">
        <f aca="false">Debt!E70*Allocation!$F$12</f>
        <v>81920.8837964973</v>
      </c>
      <c r="F88" s="425" t="n">
        <f aca="false">Debt!F70*Allocation!$F$12</f>
        <v>81920.8837964973</v>
      </c>
      <c r="G88" s="425" t="n">
        <f aca="false">Debt!G70*Allocation!$F$12</f>
        <v>81920.8837964973</v>
      </c>
      <c r="H88" s="425" t="n">
        <f aca="false">Debt!H70*Allocation!$F$12</f>
        <v>81920.8837964973</v>
      </c>
      <c r="I88" s="425" t="n">
        <f aca="false">Debt!I70*Allocation!$F$12</f>
        <v>81920.8837964973</v>
      </c>
      <c r="J88" s="425" t="n">
        <f aca="false">Debt!J70*Allocation!$F$12</f>
        <v>81920.8837964973</v>
      </c>
      <c r="K88" s="425" t="n">
        <f aca="false">Debt!K70*Allocation!$F$12</f>
        <v>81920.8837964973</v>
      </c>
      <c r="L88" s="425" t="n">
        <f aca="false">Debt!L70*Allocation!$F$12</f>
        <v>77740.4109654099</v>
      </c>
      <c r="M88" s="425" t="n">
        <f aca="false">Debt!M70*Allocation!$F$12</f>
        <v>72848.3828043343</v>
      </c>
      <c r="N88" s="425" t="n">
        <f aca="false">Debt!N70*Allocation!$F$12</f>
        <v>67225.1417329545</v>
      </c>
      <c r="O88" s="425" t="n">
        <f aca="false">Debt!O70*Allocation!$F$12</f>
        <v>60772.2462400715</v>
      </c>
      <c r="P88" s="425" t="n">
        <f aca="false">Debt!P70*Allocation!$F$12</f>
        <v>53429.9324239186</v>
      </c>
      <c r="Q88" s="425" t="n">
        <f aca="false">Debt!Q70*Allocation!$F$12</f>
        <v>45075.5591047251</v>
      </c>
      <c r="R88" s="425" t="n">
        <f aca="false">Debt!R70*Allocation!$F$12</f>
        <v>35690.9138756513</v>
      </c>
      <c r="S88" s="425" t="n">
        <f aca="false">Debt!S70*Allocation!$F$12</f>
        <v>25140.0112741734</v>
      </c>
      <c r="T88" s="425" t="n">
        <f aca="false">Debt!T70*Allocation!$F$12</f>
        <v>13296.9405018627</v>
      </c>
      <c r="U88" s="425" t="n">
        <f aca="false">Debt!U70*Allocation!$F$12</f>
        <v>0</v>
      </c>
      <c r="W88" s="422" t="n">
        <f aca="false">SUM(B88:U88)</f>
        <v>1270428.37688807</v>
      </c>
    </row>
    <row r="89" customFormat="false" ht="12.75" hidden="false" customHeight="false" outlineLevel="1" collapsed="false">
      <c r="A89" s="376" t="s">
        <v>267</v>
      </c>
      <c r="B89" s="426" t="n">
        <f aca="false">SUM(B86:B88)</f>
        <v>177521.388873781</v>
      </c>
      <c r="C89" s="426" t="n">
        <f aca="false">SUM(C86:C88)</f>
        <v>174400.624795836</v>
      </c>
      <c r="D89" s="426" t="n">
        <f aca="false">SUM(D86:D88)</f>
        <v>175556.921040718</v>
      </c>
      <c r="E89" s="426" t="n">
        <f aca="false">SUM(E86:E88)</f>
        <v>171625.702884393</v>
      </c>
      <c r="F89" s="426" t="n">
        <f aca="false">SUM(F86:F88)</f>
        <v>172821.365964077</v>
      </c>
      <c r="G89" s="426" t="n">
        <f aca="false">SUM(G86:G88)</f>
        <v>174169.726186731</v>
      </c>
      <c r="H89" s="426" t="n">
        <f aca="false">SUM(H86:H88)</f>
        <v>174895.286547072</v>
      </c>
      <c r="I89" s="426" t="n">
        <f aca="false">SUM(I86:I88)</f>
        <v>175270.094142976</v>
      </c>
      <c r="J89" s="426" t="n">
        <f aca="false">SUM(J86:J88)</f>
        <v>175765.970593213</v>
      </c>
      <c r="K89" s="426" t="n">
        <f aca="false">SUM(K86:K88)</f>
        <v>176185.112531859</v>
      </c>
      <c r="L89" s="426" t="n">
        <f aca="false">SUM(L86:L88)</f>
        <v>172632.154517072</v>
      </c>
      <c r="M89" s="426" t="n">
        <f aca="false">SUM(M86:M88)</f>
        <v>168460.035222742</v>
      </c>
      <c r="N89" s="426" t="n">
        <f aca="false">SUM(N86:N88)</f>
        <v>163330.351561685</v>
      </c>
      <c r="O89" s="426" t="n">
        <f aca="false">SUM(O86:O88)</f>
        <v>158039.382582439</v>
      </c>
      <c r="P89" s="426" t="n">
        <f aca="false">SUM(P86:P88)</f>
        <v>151265.746863957</v>
      </c>
      <c r="Q89" s="426" t="n">
        <f aca="false">SUM(Q86:Q88)</f>
        <v>147221.148730282</v>
      </c>
      <c r="R89" s="426" t="n">
        <f aca="false">SUM(R86:R88)</f>
        <v>140736.946571959</v>
      </c>
      <c r="S89" s="426" t="n">
        <f aca="false">SUM(S86:S88)</f>
        <v>131344.025359301</v>
      </c>
      <c r="T89" s="426" t="n">
        <f aca="false">SUM(T86:T88)</f>
        <v>120788.867153863</v>
      </c>
      <c r="U89" s="426" t="n">
        <f aca="false">SUM(U86:U88)</f>
        <v>108936.331794947</v>
      </c>
      <c r="W89" s="422" t="n">
        <f aca="false">SUM(B89:U89)</f>
        <v>3210967.1839189</v>
      </c>
    </row>
    <row r="90" customFormat="false" ht="12.75" hidden="false" customHeight="false" outlineLevel="1" collapsed="false">
      <c r="A90" s="330"/>
      <c r="B90" s="426"/>
      <c r="C90" s="426"/>
      <c r="D90" s="426"/>
      <c r="E90" s="426"/>
      <c r="F90" s="426"/>
      <c r="G90" s="426"/>
      <c r="H90" s="426"/>
      <c r="I90" s="426"/>
      <c r="J90" s="426"/>
      <c r="K90" s="426"/>
      <c r="L90" s="426"/>
      <c r="M90" s="426"/>
      <c r="N90" s="426"/>
      <c r="O90" s="426"/>
      <c r="P90" s="426"/>
      <c r="Q90" s="426"/>
      <c r="R90" s="426"/>
      <c r="S90" s="426"/>
      <c r="T90" s="426"/>
      <c r="U90" s="426"/>
      <c r="W90" s="422"/>
    </row>
    <row r="91" customFormat="false" ht="12.75" hidden="false" customHeight="false" outlineLevel="1" collapsed="false">
      <c r="A91" s="376" t="s">
        <v>268</v>
      </c>
      <c r="B91" s="426" t="n">
        <f aca="false">MAX(B89,B85)</f>
        <v>202219.235250874</v>
      </c>
      <c r="C91" s="426" t="n">
        <f aca="false">MAX(C89,C85)</f>
        <v>195965.032098785</v>
      </c>
      <c r="D91" s="426" t="n">
        <f aca="false">MAX(D89,D85)</f>
        <v>189710.828946696</v>
      </c>
      <c r="E91" s="426" t="n">
        <f aca="false">MAX(E89,E85)</f>
        <v>183456.625794607</v>
      </c>
      <c r="F91" s="426" t="n">
        <f aca="false">MAX(F89,F85)</f>
        <v>177202.422642518</v>
      </c>
      <c r="G91" s="426" t="n">
        <f aca="false">MAX(G89,G85)</f>
        <v>174169.726186731</v>
      </c>
      <c r="H91" s="426" t="n">
        <f aca="false">MAX(H89,H85)</f>
        <v>174895.286547072</v>
      </c>
      <c r="I91" s="426" t="n">
        <f aca="false">MAX(I89,I85)</f>
        <v>175270.094142976</v>
      </c>
      <c r="J91" s="426" t="n">
        <f aca="false">MAX(J89,J85)</f>
        <v>175765.970593213</v>
      </c>
      <c r="K91" s="426" t="n">
        <f aca="false">MAX(K89,K85)</f>
        <v>176185.112531859</v>
      </c>
      <c r="L91" s="426" t="n">
        <f aca="false">MAX(L89,L85)</f>
        <v>172632.154517072</v>
      </c>
      <c r="M91" s="426" t="n">
        <f aca="false">MAX(M89,M85)</f>
        <v>168460.035222742</v>
      </c>
      <c r="N91" s="426" t="n">
        <f aca="false">MAX(N89,N85)</f>
        <v>163330.351561685</v>
      </c>
      <c r="O91" s="426" t="n">
        <f aca="false">MAX(O89,O85)</f>
        <v>158039.382582439</v>
      </c>
      <c r="P91" s="426" t="n">
        <f aca="false">MAX(P89,P85)</f>
        <v>151265.746863957</v>
      </c>
      <c r="Q91" s="426" t="n">
        <f aca="false">MAX(Q89,Q85)</f>
        <v>147221.148730282</v>
      </c>
      <c r="R91" s="426" t="n">
        <f aca="false">MAX(R89,R85)</f>
        <v>140736.946571959</v>
      </c>
      <c r="S91" s="426" t="n">
        <f aca="false">MAX(S89,S85)</f>
        <v>131344.025359301</v>
      </c>
      <c r="T91" s="426" t="n">
        <f aca="false">MAX(T89,T85)</f>
        <v>120788.867153863</v>
      </c>
      <c r="U91" s="426" t="n">
        <f aca="false">MAX(U89,U85)</f>
        <v>108936.331794947</v>
      </c>
      <c r="W91" s="422" t="n">
        <f aca="false">SUM(B91:U91)</f>
        <v>3287595.32509358</v>
      </c>
    </row>
    <row r="92" customFormat="false" ht="12.75" hidden="false" customHeight="false" outlineLevel="1" collapsed="false">
      <c r="A92" s="423" t="s">
        <v>269</v>
      </c>
      <c r="B92" s="427" t="n">
        <f aca="false">Summary!$G$40</f>
        <v>0.0025</v>
      </c>
      <c r="C92" s="427" t="n">
        <f aca="false">Summary!$G$40</f>
        <v>0.0025</v>
      </c>
      <c r="D92" s="427" t="n">
        <f aca="false">Summary!$G$40</f>
        <v>0.0025</v>
      </c>
      <c r="E92" s="427" t="n">
        <f aca="false">Summary!$G$40</f>
        <v>0.0025</v>
      </c>
      <c r="F92" s="427" t="n">
        <f aca="false">Summary!$G$40</f>
        <v>0.0025</v>
      </c>
      <c r="G92" s="427" t="n">
        <f aca="false">Summary!$G$40</f>
        <v>0.0025</v>
      </c>
      <c r="H92" s="427" t="n">
        <f aca="false">Summary!$G$40</f>
        <v>0.0025</v>
      </c>
      <c r="I92" s="427" t="n">
        <f aca="false">Summary!$G$40</f>
        <v>0.0025</v>
      </c>
      <c r="J92" s="427" t="n">
        <f aca="false">Summary!$G$40</f>
        <v>0.0025</v>
      </c>
      <c r="K92" s="427" t="n">
        <f aca="false">Summary!$G$40</f>
        <v>0.0025</v>
      </c>
      <c r="L92" s="427" t="n">
        <f aca="false">Summary!$G$40</f>
        <v>0.0025</v>
      </c>
      <c r="M92" s="427" t="n">
        <f aca="false">Summary!$G$40</f>
        <v>0.0025</v>
      </c>
      <c r="N92" s="427" t="n">
        <f aca="false">Summary!$G$40</f>
        <v>0.0025</v>
      </c>
      <c r="O92" s="427" t="n">
        <f aca="false">Summary!$G$40</f>
        <v>0.0025</v>
      </c>
      <c r="P92" s="427" t="n">
        <f aca="false">Summary!$G$40</f>
        <v>0.0025</v>
      </c>
      <c r="Q92" s="427" t="n">
        <f aca="false">Summary!$G$40</f>
        <v>0.0025</v>
      </c>
      <c r="R92" s="427" t="n">
        <f aca="false">Summary!$G$40</f>
        <v>0.0025</v>
      </c>
      <c r="S92" s="427" t="n">
        <f aca="false">Summary!$G$40</f>
        <v>0.0025</v>
      </c>
      <c r="T92" s="427" t="n">
        <f aca="false">Summary!$G$40</f>
        <v>0.0025</v>
      </c>
      <c r="U92" s="427" t="n">
        <f aca="false">Summary!$G$40</f>
        <v>0.0025</v>
      </c>
      <c r="W92" s="422"/>
    </row>
    <row r="93" customFormat="false" ht="12.75" hidden="false" customHeight="false" outlineLevel="1" collapsed="false">
      <c r="A93" s="330" t="s">
        <v>270</v>
      </c>
      <c r="B93" s="428" t="n">
        <v>503.087830530891</v>
      </c>
      <c r="C93" s="428" t="n">
        <v>487.528413091791</v>
      </c>
      <c r="D93" s="428" t="n">
        <v>471.968995652691</v>
      </c>
      <c r="E93" s="428" t="n">
        <v>456.409578213592</v>
      </c>
      <c r="F93" s="428" t="n">
        <v>440.850160774492</v>
      </c>
      <c r="G93" s="428" t="n">
        <v>432.929365757699</v>
      </c>
      <c r="H93" s="428" t="n">
        <v>434.743713779359</v>
      </c>
      <c r="I93" s="428" t="n">
        <v>435.690620812684</v>
      </c>
      <c r="J93" s="428" t="n">
        <v>436.917313690866</v>
      </c>
      <c r="K93" s="428" t="n">
        <v>437.970952930194</v>
      </c>
      <c r="L93" s="428" t="n">
        <v>429.126653636492</v>
      </c>
      <c r="M93" s="428" t="n">
        <v>418.669363802258</v>
      </c>
      <c r="N93" s="428" t="n">
        <v>405.853780718064</v>
      </c>
      <c r="O93" s="428" t="n">
        <v>392.636367129118</v>
      </c>
      <c r="P93" s="428" t="n">
        <v>375.713426764505</v>
      </c>
      <c r="Q93" s="428" t="n">
        <v>365.58239437583</v>
      </c>
      <c r="R93" s="428" t="n">
        <v>349.365627860236</v>
      </c>
      <c r="S93" s="428" t="n">
        <v>325.887420227513</v>
      </c>
      <c r="T93" s="428" t="n">
        <v>299.491564765197</v>
      </c>
      <c r="U93" s="428" t="n">
        <v>269.877524090078</v>
      </c>
      <c r="W93" s="422" t="n">
        <f aca="false">SUM(B93:U93)</f>
        <v>8170.30106860355</v>
      </c>
      <c r="Y93" s="428" t="n">
        <f aca="false">Y91*Y92</f>
        <v>0</v>
      </c>
      <c r="Z93" s="428" t="n">
        <f aca="false">Z91*Z92</f>
        <v>0</v>
      </c>
      <c r="AA93" s="428" t="n">
        <f aca="false">AA91*AA92</f>
        <v>0</v>
      </c>
      <c r="AB93" s="428" t="n">
        <f aca="false">AB91*AB92</f>
        <v>0</v>
      </c>
      <c r="AC93" s="428" t="n">
        <f aca="false">AC91*AC92</f>
        <v>0</v>
      </c>
      <c r="AD93" s="428" t="n">
        <f aca="false">AD91*AD92</f>
        <v>0</v>
      </c>
      <c r="AE93" s="428" t="n">
        <f aca="false">AE91*AE92</f>
        <v>0</v>
      </c>
      <c r="AF93" s="428" t="n">
        <f aca="false">AF91*AF92</f>
        <v>0</v>
      </c>
      <c r="AG93" s="428" t="n">
        <f aca="false">AG91*AG92</f>
        <v>0</v>
      </c>
      <c r="AH93" s="428" t="n">
        <f aca="false">AH91*AH92</f>
        <v>0</v>
      </c>
      <c r="AI93" s="428" t="n">
        <f aca="false">AI91*AI92</f>
        <v>0</v>
      </c>
      <c r="AJ93" s="428" t="n">
        <f aca="false">AJ91*AJ92</f>
        <v>0</v>
      </c>
      <c r="AK93" s="428" t="n">
        <f aca="false">AK91*AK92</f>
        <v>0</v>
      </c>
      <c r="AL93" s="428" t="n">
        <f aca="false">AL91*AL92</f>
        <v>0</v>
      </c>
      <c r="AM93" s="428" t="n">
        <f aca="false">AM91*AM92</f>
        <v>0</v>
      </c>
      <c r="AN93" s="428" t="n">
        <f aca="false">AN91*AN92</f>
        <v>0</v>
      </c>
      <c r="AO93" s="428" t="n">
        <f aca="false">AO91*AO92</f>
        <v>0</v>
      </c>
      <c r="AP93" s="428" t="n">
        <f aca="false">AP91*AP92</f>
        <v>0</v>
      </c>
      <c r="AQ93" s="428" t="n">
        <f aca="false">AQ91*AQ92</f>
        <v>0</v>
      </c>
      <c r="AR93" s="428" t="n">
        <f aca="false">AR91*AR92</f>
        <v>0</v>
      </c>
    </row>
    <row r="94" customFormat="false" ht="12.75" hidden="false" customHeight="false" outlineLevel="1" collapsed="false">
      <c r="A94" s="423"/>
      <c r="B94" s="429"/>
      <c r="C94" s="429"/>
      <c r="D94" s="429"/>
      <c r="E94" s="429"/>
      <c r="F94" s="429"/>
      <c r="G94" s="429"/>
      <c r="H94" s="429"/>
      <c r="I94" s="429"/>
      <c r="J94" s="429"/>
      <c r="K94" s="429"/>
      <c r="L94" s="429"/>
      <c r="M94" s="429"/>
      <c r="N94" s="429"/>
      <c r="O94" s="429"/>
      <c r="P94" s="429"/>
      <c r="Q94" s="429"/>
      <c r="R94" s="429"/>
      <c r="S94" s="429"/>
      <c r="T94" s="429"/>
      <c r="U94" s="429"/>
    </row>
    <row r="95" customFormat="false" ht="12.75" hidden="false" customHeight="false" outlineLevel="1" collapsed="false">
      <c r="A95" s="330"/>
      <c r="B95" s="383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</row>
    <row r="96" customFormat="false" ht="12.75" hidden="false" customHeight="false" outlineLevel="1" collapsed="false">
      <c r="A96" s="384" t="s">
        <v>240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</row>
    <row r="97" customFormat="false" ht="12.75" hidden="false" customHeight="false" outlineLevel="1" collapsed="false">
      <c r="A97" s="384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</row>
    <row r="98" customFormat="false" ht="12.75" hidden="false" customHeight="false" outlineLevel="1" collapsed="false">
      <c r="A98" s="356" t="s">
        <v>243</v>
      </c>
      <c r="B98" s="26" t="n">
        <f aca="false">B44</f>
        <v>4395.56310962483</v>
      </c>
      <c r="C98" s="26" t="n">
        <f aca="false">C44</f>
        <v>4550.96795316468</v>
      </c>
      <c r="D98" s="26" t="n">
        <f aca="false">D44</f>
        <v>4854.23392792912</v>
      </c>
      <c r="E98" s="26" t="n">
        <f aca="false">E44</f>
        <v>16444.0075691761</v>
      </c>
      <c r="F98" s="26" t="n">
        <f aca="false">F44</f>
        <v>18355.7025050438</v>
      </c>
      <c r="G98" s="26" t="n">
        <f aca="false">G44</f>
        <v>18868.7285368937</v>
      </c>
      <c r="H98" s="26" t="n">
        <f aca="false">H44</f>
        <v>19420.7948357873</v>
      </c>
      <c r="I98" s="26" t="n">
        <f aca="false">I44</f>
        <v>20041.406253005</v>
      </c>
      <c r="J98" s="26" t="n">
        <f aca="false">J44</f>
        <v>20816.3461926247</v>
      </c>
      <c r="K98" s="26" t="n">
        <f aca="false">K44</f>
        <v>21534.3879248589</v>
      </c>
      <c r="L98" s="26" t="n">
        <f aca="false">L44</f>
        <v>22600.9013890079</v>
      </c>
      <c r="M98" s="26" t="n">
        <f aca="false">M44</f>
        <v>23728.6506285289</v>
      </c>
      <c r="N98" s="26" t="n">
        <f aca="false">N44</f>
        <v>24628.9053636251</v>
      </c>
      <c r="O98" s="26" t="n">
        <f aca="false">O44</f>
        <v>25945.5385789144</v>
      </c>
      <c r="P98" s="26" t="n">
        <f aca="false">P44</f>
        <v>26917.4081111021</v>
      </c>
      <c r="Q98" s="26" t="n">
        <f aca="false">Q44</f>
        <v>28809.379624945</v>
      </c>
      <c r="R98" s="26" t="n">
        <f aca="false">R44</f>
        <v>30249.6453721066</v>
      </c>
      <c r="S98" s="26" t="n">
        <f aca="false">S44</f>
        <v>31786.4855358554</v>
      </c>
      <c r="T98" s="26" t="n">
        <f aca="false">T44</f>
        <v>33442.8268960457</v>
      </c>
      <c r="U98" s="26" t="n">
        <f aca="false">U44</f>
        <v>35229.2174737674</v>
      </c>
      <c r="W98" s="422" t="n">
        <f aca="false">SUM(B98:U98)</f>
        <v>432621.097782007</v>
      </c>
    </row>
    <row r="99" customFormat="false" ht="12.75" hidden="false" customHeight="false" outlineLevel="1" collapsed="false">
      <c r="A99" s="356" t="s">
        <v>244</v>
      </c>
      <c r="B99" s="26" t="n">
        <f aca="false">B38</f>
        <v>6254.20315208887</v>
      </c>
      <c r="C99" s="26" t="n">
        <f aca="false">C38</f>
        <v>6254.20315208887</v>
      </c>
      <c r="D99" s="26" t="n">
        <f aca="false">D38</f>
        <v>6254.20315208887</v>
      </c>
      <c r="E99" s="26" t="n">
        <f aca="false">E38</f>
        <v>6254.20315208887</v>
      </c>
      <c r="F99" s="26" t="n">
        <f aca="false">F38</f>
        <v>6254.20315208887</v>
      </c>
      <c r="G99" s="26" t="n">
        <f aca="false">G38</f>
        <v>6254.20315208887</v>
      </c>
      <c r="H99" s="26" t="n">
        <f aca="false">H38</f>
        <v>6254.20315208887</v>
      </c>
      <c r="I99" s="26" t="n">
        <f aca="false">I38</f>
        <v>6254.20315208887</v>
      </c>
      <c r="J99" s="26" t="n">
        <f aca="false">J38</f>
        <v>6254.20315208887</v>
      </c>
      <c r="K99" s="26" t="n">
        <f aca="false">K38</f>
        <v>6254.20315208887</v>
      </c>
      <c r="L99" s="26" t="n">
        <f aca="false">L38</f>
        <v>6254.20315208887</v>
      </c>
      <c r="M99" s="26" t="n">
        <f aca="false">M38</f>
        <v>6254.20315208887</v>
      </c>
      <c r="N99" s="26" t="n">
        <f aca="false">N38</f>
        <v>6254.20315208887</v>
      </c>
      <c r="O99" s="26" t="n">
        <f aca="false">O38</f>
        <v>6254.20315208887</v>
      </c>
      <c r="P99" s="26" t="n">
        <f aca="false">P38</f>
        <v>6254.20315208887</v>
      </c>
      <c r="Q99" s="26" t="n">
        <f aca="false">Q38</f>
        <v>6254.20315208887</v>
      </c>
      <c r="R99" s="26" t="n">
        <f aca="false">R38</f>
        <v>6254.20315208887</v>
      </c>
      <c r="S99" s="26" t="n">
        <f aca="false">S38</f>
        <v>6254.20315208887</v>
      </c>
      <c r="T99" s="26" t="n">
        <f aca="false">T38</f>
        <v>6254.20315208887</v>
      </c>
      <c r="U99" s="26" t="n">
        <f aca="false">U38</f>
        <v>6254.20315208887</v>
      </c>
      <c r="W99" s="422" t="n">
        <f aca="false">SUM(B99:U99)</f>
        <v>125084.063041777</v>
      </c>
    </row>
    <row r="100" customFormat="false" ht="15" hidden="false" customHeight="false" outlineLevel="1" collapsed="false">
      <c r="A100" s="356" t="s">
        <v>271</v>
      </c>
      <c r="B100" s="277" t="n">
        <f aca="false">-Depreciation!C87-Depreciation!C112*Allocation!$F$12</f>
        <v>-10423.6719201481</v>
      </c>
      <c r="C100" s="277" t="n">
        <f aca="false">-Depreciation!D87-Depreciation!D112*Allocation!$F$12</f>
        <v>-19804.9766482814</v>
      </c>
      <c r="D100" s="277" t="n">
        <f aca="false">-Depreciation!E87-Depreciation!E112*Allocation!$F$12</f>
        <v>-17824.4789834533</v>
      </c>
      <c r="E100" s="277" t="n">
        <f aca="false">-Depreciation!F87-Depreciation!F112*Allocation!$F$12</f>
        <v>-16052.4547570281</v>
      </c>
      <c r="F100" s="277" t="n">
        <f aca="false">-Depreciation!G87-Depreciation!G112*Allocation!$F$12</f>
        <v>-14447.2092813253</v>
      </c>
      <c r="G100" s="277" t="n">
        <f aca="false">-Depreciation!H87-Depreciation!H112*Allocation!$F$12</f>
        <v>-12987.8952125046</v>
      </c>
      <c r="H100" s="277" t="n">
        <f aca="false">-Depreciation!I87-Depreciation!I112*Allocation!$F$12</f>
        <v>-12299.9328657748</v>
      </c>
      <c r="I100" s="277" t="n">
        <f aca="false">-Depreciation!J87-Depreciation!J112*Allocation!$F$12</f>
        <v>-12320.7802096151</v>
      </c>
      <c r="J100" s="277" t="n">
        <f aca="false">-Depreciation!K87-Depreciation!K112*Allocation!$F$12</f>
        <v>-12299.9328657748</v>
      </c>
      <c r="K100" s="277" t="n">
        <f aca="false">-Depreciation!L87-Depreciation!L112*Allocation!$F$12</f>
        <v>-12320.7802096151</v>
      </c>
      <c r="L100" s="277" t="n">
        <f aca="false">-Depreciation!M87-Depreciation!M112*Allocation!$F$12</f>
        <v>-12299.9328657748</v>
      </c>
      <c r="M100" s="277" t="n">
        <f aca="false">-Depreciation!N87-Depreciation!N112*Allocation!$F$12</f>
        <v>-12320.7802096151</v>
      </c>
      <c r="N100" s="277" t="n">
        <f aca="false">-Depreciation!O87-Depreciation!O112*Allocation!$F$12</f>
        <v>-12299.9328657748</v>
      </c>
      <c r="O100" s="277" t="n">
        <f aca="false">-Depreciation!P87-Depreciation!P112*Allocation!$F$12</f>
        <v>-12320.7802096151</v>
      </c>
      <c r="P100" s="277" t="n">
        <f aca="false">-Depreciation!Q87-Depreciation!Q112*Allocation!$F$12</f>
        <v>-12299.9328657748</v>
      </c>
      <c r="Q100" s="277" t="n">
        <f aca="false">-Depreciation!R87-Depreciation!R112*Allocation!$F$12</f>
        <v>-6149.96643288739</v>
      </c>
      <c r="R100" s="277" t="n">
        <f aca="false">-Depreciation!S87-Depreciation!S112*Allocation!$F$12</f>
        <v>-0</v>
      </c>
      <c r="S100" s="277" t="n">
        <f aca="false">-Depreciation!T87-Depreciation!T112*Allocation!$F$12</f>
        <v>-0</v>
      </c>
      <c r="T100" s="277" t="n">
        <f aca="false">-Depreciation!U87-Depreciation!U112*Allocation!$F$12</f>
        <v>-0</v>
      </c>
      <c r="U100" s="277" t="n">
        <f aca="false">-Depreciation!V87-Depreciation!V112*Allocation!$F$12</f>
        <v>-0</v>
      </c>
      <c r="W100" s="430" t="n">
        <f aca="false">SUM(B100:U100)</f>
        <v>-208473.438402962</v>
      </c>
    </row>
    <row r="101" customFormat="false" ht="12.75" hidden="false" customHeight="false" outlineLevel="1" collapsed="false">
      <c r="A101" s="390" t="s">
        <v>272</v>
      </c>
      <c r="B101" s="26" t="n">
        <f aca="false">SUM(B98:B100)</f>
        <v>226.094341565578</v>
      </c>
      <c r="C101" s="26" t="n">
        <f aca="false">SUM(C98:C100)</f>
        <v>-8999.80554302788</v>
      </c>
      <c r="D101" s="26" t="n">
        <f aca="false">SUM(D98:D100)</f>
        <v>-6716.0419034353</v>
      </c>
      <c r="E101" s="26" t="n">
        <f aca="false">SUM(E98:E100)</f>
        <v>6645.75596423691</v>
      </c>
      <c r="F101" s="26" t="n">
        <f aca="false">SUM(F98:F100)</f>
        <v>10162.6963758074</v>
      </c>
      <c r="G101" s="26" t="n">
        <f aca="false">SUM(G98:G100)</f>
        <v>12135.036476478</v>
      </c>
      <c r="H101" s="26" t="n">
        <f aca="false">SUM(H98:H100)</f>
        <v>13375.0651221014</v>
      </c>
      <c r="I101" s="26" t="n">
        <f aca="false">SUM(I98:I100)</f>
        <v>13974.8291954788</v>
      </c>
      <c r="J101" s="26" t="n">
        <f aca="false">SUM(J98:J100)</f>
        <v>14770.6164789388</v>
      </c>
      <c r="K101" s="26" t="n">
        <f aca="false">SUM(K98:K100)</f>
        <v>15467.8108673327</v>
      </c>
      <c r="L101" s="26" t="n">
        <f aca="false">SUM(L98:L100)</f>
        <v>16555.171675322</v>
      </c>
      <c r="M101" s="26" t="n">
        <f aca="false">SUM(M98:M100)</f>
        <v>17662.0735710027</v>
      </c>
      <c r="N101" s="26" t="n">
        <f aca="false">SUM(N98:N100)</f>
        <v>18583.1756499392</v>
      </c>
      <c r="O101" s="26" t="n">
        <f aca="false">SUM(O98:O100)</f>
        <v>19878.9615213882</v>
      </c>
      <c r="P101" s="26" t="n">
        <f aca="false">SUM(P98:P100)</f>
        <v>20871.6783974162</v>
      </c>
      <c r="Q101" s="26" t="n">
        <f aca="false">SUM(Q98:Q100)</f>
        <v>28913.6163441465</v>
      </c>
      <c r="R101" s="26" t="n">
        <f aca="false">SUM(R98:R100)</f>
        <v>36503.8485241955</v>
      </c>
      <c r="S101" s="26" t="n">
        <f aca="false">SUM(S98:S100)</f>
        <v>38040.6886879443</v>
      </c>
      <c r="T101" s="26" t="n">
        <f aca="false">SUM(T98:T100)</f>
        <v>39697.0300481346</v>
      </c>
      <c r="U101" s="26" t="n">
        <f aca="false">SUM(U98:U100)</f>
        <v>41483.4206258563</v>
      </c>
      <c r="W101" s="422" t="n">
        <f aca="false">SUM(B101:U101)</f>
        <v>349231.722420822</v>
      </c>
    </row>
    <row r="102" customFormat="false" ht="12.75" hidden="false" customHeight="false" outlineLevel="1" collapsed="false">
      <c r="A102" s="35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6" t="s">
        <v>109</v>
      </c>
      <c r="B103" s="431" t="n">
        <f aca="false">Summary!$G$37</f>
        <v>0.06</v>
      </c>
      <c r="C103" s="431" t="n">
        <f aca="false">Summary!$G$37</f>
        <v>0.06</v>
      </c>
      <c r="D103" s="431" t="n">
        <f aca="false">Summary!$G$37</f>
        <v>0.06</v>
      </c>
      <c r="E103" s="431" t="n">
        <f aca="false">Summary!$G$37</f>
        <v>0.06</v>
      </c>
      <c r="F103" s="431" t="n">
        <f aca="false">Summary!$G$37</f>
        <v>0.06</v>
      </c>
      <c r="G103" s="431" t="n">
        <f aca="false">Summary!$G$37</f>
        <v>0.06</v>
      </c>
      <c r="H103" s="431" t="n">
        <f aca="false">Summary!$G$37</f>
        <v>0.06</v>
      </c>
      <c r="I103" s="431" t="n">
        <f aca="false">Summary!$G$37</f>
        <v>0.06</v>
      </c>
      <c r="J103" s="431" t="n">
        <f aca="false">Summary!$G$37</f>
        <v>0.06</v>
      </c>
      <c r="K103" s="431" t="n">
        <f aca="false">Summary!$G$37</f>
        <v>0.06</v>
      </c>
      <c r="L103" s="431" t="n">
        <f aca="false">Summary!$G$37</f>
        <v>0.06</v>
      </c>
      <c r="M103" s="431" t="n">
        <f aca="false">Summary!$G$37</f>
        <v>0.06</v>
      </c>
      <c r="N103" s="431" t="n">
        <f aca="false">Summary!$G$37</f>
        <v>0.06</v>
      </c>
      <c r="O103" s="431" t="n">
        <f aca="false">Summary!$G$37</f>
        <v>0.06</v>
      </c>
      <c r="P103" s="431" t="n">
        <f aca="false">Summary!$G$37</f>
        <v>0.06</v>
      </c>
      <c r="Q103" s="431" t="n">
        <f aca="false">Summary!$G$37</f>
        <v>0.06</v>
      </c>
      <c r="R103" s="431" t="n">
        <f aca="false">Summary!$G$37</f>
        <v>0.06</v>
      </c>
      <c r="S103" s="431" t="n">
        <f aca="false">Summary!$G$37</f>
        <v>0.06</v>
      </c>
      <c r="T103" s="431" t="n">
        <f aca="false">Summary!$G$37</f>
        <v>0.06</v>
      </c>
      <c r="U103" s="431" t="n">
        <f aca="false">Summary!$G$37</f>
        <v>0.06</v>
      </c>
    </row>
    <row r="104" customFormat="false" ht="12.75" hidden="false" customHeight="false" outlineLevel="1" collapsed="false">
      <c r="A104" s="356" t="s">
        <v>273</v>
      </c>
      <c r="B104" s="26" t="n">
        <f aca="false">B101*B103</f>
        <v>13.5656604939347</v>
      </c>
      <c r="C104" s="26" t="n">
        <f aca="false">C101*C103</f>
        <v>-539.988332581673</v>
      </c>
      <c r="D104" s="26" t="n">
        <f aca="false">D101*D103</f>
        <v>-402.962514206118</v>
      </c>
      <c r="E104" s="26" t="n">
        <f aca="false">E101*E103</f>
        <v>398.745357854215</v>
      </c>
      <c r="F104" s="26" t="n">
        <f aca="false">F101*F103</f>
        <v>609.761782548445</v>
      </c>
      <c r="G104" s="26" t="n">
        <f aca="false">G101*G103</f>
        <v>728.10218858868</v>
      </c>
      <c r="H104" s="26" t="n">
        <f aca="false">H101*H103</f>
        <v>802.503907326082</v>
      </c>
      <c r="I104" s="26" t="n">
        <f aca="false">I101*I103</f>
        <v>838.489751728727</v>
      </c>
      <c r="J104" s="26" t="n">
        <f aca="false">J101*J103</f>
        <v>886.236988736326</v>
      </c>
      <c r="K104" s="26" t="n">
        <f aca="false">K101*K103</f>
        <v>928.068652039959</v>
      </c>
      <c r="L104" s="26" t="n">
        <f aca="false">L101*L103</f>
        <v>993.310300519321</v>
      </c>
      <c r="M104" s="26" t="n">
        <f aca="false">M101*M103</f>
        <v>1059.72441426016</v>
      </c>
      <c r="N104" s="26" t="n">
        <f aca="false">N101*N103</f>
        <v>1114.99053899635</v>
      </c>
      <c r="O104" s="26" t="n">
        <f aca="false">O101*O103</f>
        <v>1192.73769128329</v>
      </c>
      <c r="P104" s="26" t="n">
        <f aca="false">P101*P103</f>
        <v>1252.30070384497</v>
      </c>
      <c r="Q104" s="26" t="n">
        <f aca="false">Q101*Q103</f>
        <v>1734.81698064879</v>
      </c>
      <c r="R104" s="26" t="n">
        <f aca="false">R101*R103</f>
        <v>2190.23091145173</v>
      </c>
      <c r="S104" s="26" t="n">
        <f aca="false">S101*S103</f>
        <v>2282.44132127666</v>
      </c>
      <c r="T104" s="26" t="n">
        <f aca="false">T101*T103</f>
        <v>2381.82180288807</v>
      </c>
      <c r="U104" s="26" t="n">
        <f aca="false">U101*U103</f>
        <v>2489.00523755138</v>
      </c>
    </row>
    <row r="105" customFormat="false" ht="12.75" hidden="false" customHeight="false" outlineLevel="1" collapsed="false">
      <c r="A105" s="35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356" t="s">
        <v>274</v>
      </c>
      <c r="B106" s="26" t="n">
        <v>0</v>
      </c>
      <c r="C106" s="26" t="n">
        <f aca="false">B110</f>
        <v>0</v>
      </c>
      <c r="D106" s="26" t="n">
        <f aca="false">C110</f>
        <v>539.988332581673</v>
      </c>
      <c r="E106" s="26" t="n">
        <f aca="false">D110</f>
        <v>942.95084678779</v>
      </c>
      <c r="F106" s="26" t="n">
        <f aca="false">E110</f>
        <v>544.205488933576</v>
      </c>
      <c r="G106" s="26" t="n">
        <f aca="false">F110</f>
        <v>0</v>
      </c>
      <c r="H106" s="26" t="n">
        <f aca="false">G110</f>
        <v>0</v>
      </c>
      <c r="I106" s="26" t="n">
        <f aca="false">H110</f>
        <v>0</v>
      </c>
      <c r="J106" s="26" t="n">
        <f aca="false">I110</f>
        <v>0</v>
      </c>
      <c r="K106" s="26" t="n">
        <f aca="false">J110</f>
        <v>0</v>
      </c>
      <c r="L106" s="26" t="n">
        <f aca="false">K110</f>
        <v>0</v>
      </c>
      <c r="M106" s="26" t="n">
        <f aca="false">L110</f>
        <v>0</v>
      </c>
      <c r="N106" s="26" t="n">
        <f aca="false">M110</f>
        <v>0</v>
      </c>
      <c r="O106" s="26" t="n">
        <f aca="false">N110</f>
        <v>0</v>
      </c>
      <c r="P106" s="26" t="n">
        <f aca="false">O110</f>
        <v>0</v>
      </c>
      <c r="Q106" s="26" t="n">
        <f aca="false">P110</f>
        <v>0</v>
      </c>
      <c r="R106" s="26" t="n">
        <v>0</v>
      </c>
      <c r="S106" s="26" t="n">
        <f aca="false">R110</f>
        <v>0</v>
      </c>
      <c r="T106" s="26" t="n">
        <f aca="false">S110</f>
        <v>0</v>
      </c>
      <c r="U106" s="26" t="n">
        <f aca="false">T110</f>
        <v>0</v>
      </c>
    </row>
    <row r="107" customFormat="false" ht="12.75" hidden="false" customHeight="false" outlineLevel="1" collapsed="false">
      <c r="A107" s="356" t="s">
        <v>275</v>
      </c>
      <c r="B107" s="26" t="n">
        <f aca="false">IF(B77&gt;2020,0,IF(B104&lt;0,-B104,0))</f>
        <v>0</v>
      </c>
      <c r="C107" s="26" t="n">
        <f aca="false">IF(C77&gt;2020,0,IF(C104&lt;0,-C104,0))</f>
        <v>539.988332581673</v>
      </c>
      <c r="D107" s="26" t="n">
        <f aca="false">IF(D77&gt;2020,0,IF(D104&lt;0,-D104,0))</f>
        <v>402.962514206118</v>
      </c>
      <c r="E107" s="26" t="n">
        <f aca="false">IF(E77&gt;2020,0,IF(E104&lt;0,-E104,0))</f>
        <v>0</v>
      </c>
      <c r="F107" s="26" t="n">
        <f aca="false">IF(F77&gt;2020,0,IF(F104&lt;0,-F104,0))</f>
        <v>0</v>
      </c>
      <c r="G107" s="26" t="n">
        <f aca="false">IF(G77&gt;2020,0,IF(G104&lt;0,-G104,0))</f>
        <v>0</v>
      </c>
      <c r="H107" s="26" t="n">
        <f aca="false">IF(H77&gt;2020,0,IF(H104&lt;0,-H104,0))</f>
        <v>0</v>
      </c>
      <c r="I107" s="26" t="n">
        <f aca="false">IF(I77&gt;2020,0,IF(I104&lt;0,-I104,0))</f>
        <v>0</v>
      </c>
      <c r="J107" s="26" t="n">
        <f aca="false">IF(J77&gt;2020,0,IF(J104&lt;0,-J104,0))</f>
        <v>0</v>
      </c>
      <c r="K107" s="26" t="n">
        <f aca="false">IF(K77&gt;2020,0,IF(K104&lt;0,-K104,0))</f>
        <v>0</v>
      </c>
      <c r="L107" s="26" t="n">
        <f aca="false">IF(L77&gt;2020,0,IF(L104&lt;0,-L104,0))</f>
        <v>0</v>
      </c>
      <c r="M107" s="26" t="n">
        <f aca="false">IF(M77&gt;2020,0,IF(M104&lt;0,-M104,0))</f>
        <v>0</v>
      </c>
      <c r="N107" s="26" t="n">
        <f aca="false">IF(N77&gt;2020,0,IF(N104&lt;0,-N104,0))</f>
        <v>0</v>
      </c>
      <c r="O107" s="26" t="n">
        <f aca="false">IF(O77&gt;2020,0,IF(O104&lt;0,-O104,0))</f>
        <v>0</v>
      </c>
      <c r="P107" s="26" t="n">
        <f aca="false">IF(P77&gt;2020,0,IF(P104&lt;0,-P104,0))</f>
        <v>0</v>
      </c>
      <c r="Q107" s="26" t="n">
        <f aca="false">IF(Q77&gt;2020,0,IF(Q104&lt;0,-Q104,0))</f>
        <v>0</v>
      </c>
      <c r="R107" s="26" t="n">
        <f aca="false">IF(R77&gt;2020,0,IF(R104&lt;0,-R104,0))</f>
        <v>0</v>
      </c>
      <c r="S107" s="26" t="n">
        <f aca="false">IF(S77&gt;2020,0,IF(S104&lt;0,-S104,0))</f>
        <v>0</v>
      </c>
      <c r="T107" s="26" t="n">
        <f aca="false">IF(T77&gt;2020,0,IF(T104&lt;0,-T104,0))</f>
        <v>0</v>
      </c>
      <c r="U107" s="26" t="n">
        <f aca="false">IF(U77&gt;2020,0,IF(U104&lt;0,-U104,0))</f>
        <v>0</v>
      </c>
    </row>
    <row r="108" customFormat="false" ht="12.75" hidden="false" customHeight="false" outlineLevel="1" collapsed="false">
      <c r="A108" s="356" t="s">
        <v>276</v>
      </c>
      <c r="B108" s="432" t="n">
        <v>0</v>
      </c>
      <c r="C108" s="432" t="n">
        <v>0</v>
      </c>
      <c r="D108" s="432" t="n">
        <v>0</v>
      </c>
      <c r="E108" s="432" t="n">
        <v>0</v>
      </c>
      <c r="F108" s="432" t="n">
        <v>0</v>
      </c>
      <c r="G108" s="432" t="n">
        <v>0</v>
      </c>
      <c r="H108" s="432" t="n">
        <v>0</v>
      </c>
      <c r="I108" s="432" t="n">
        <v>0</v>
      </c>
      <c r="J108" s="432" t="n">
        <v>0</v>
      </c>
      <c r="K108" s="432" t="n">
        <v>0</v>
      </c>
      <c r="L108" s="432" t="n">
        <v>0</v>
      </c>
      <c r="M108" s="432" t="n">
        <v>0</v>
      </c>
      <c r="N108" s="432" t="n">
        <v>0</v>
      </c>
      <c r="O108" s="432" t="n">
        <v>0</v>
      </c>
      <c r="P108" s="432" t="n">
        <v>0</v>
      </c>
      <c r="Q108" s="432" t="n">
        <v>0</v>
      </c>
      <c r="R108" s="432" t="n">
        <v>0</v>
      </c>
      <c r="S108" s="432" t="n">
        <v>0</v>
      </c>
      <c r="T108" s="26" t="n">
        <f aca="false">IF(L107&gt;(SUM(M109:S109)+SUM(L108:S108))*-1,L107-(SUM(L109:S109)+SUM(L108:S108))*-1,0)</f>
        <v>0</v>
      </c>
      <c r="U108" s="26" t="n">
        <f aca="false">IF(M107&gt;(SUM(N109:T109)+SUM(M108:T108))*-1,M107-(SUM(M109:T109)+SUM(M108:T108))*-1,0)</f>
        <v>0</v>
      </c>
    </row>
    <row r="109" customFormat="false" ht="12.75" hidden="false" customHeight="false" outlineLevel="1" collapsed="false">
      <c r="A109" s="46" t="s">
        <v>251</v>
      </c>
      <c r="B109" s="277" t="n">
        <f aca="false">IF(B104&lt;0,0,IF(B106&gt;B104,-B104,-B106))</f>
        <v>-0</v>
      </c>
      <c r="C109" s="277" t="n">
        <f aca="false">IF(C104&lt;0,0,IF(C106&gt;C104,-C104,-C106))</f>
        <v>0</v>
      </c>
      <c r="D109" s="277" t="n">
        <f aca="false">IF(D104&lt;0,0,IF(D106&gt;D104,-D104,-D106))</f>
        <v>0</v>
      </c>
      <c r="E109" s="277" t="n">
        <f aca="false">IF(E104&lt;0,0,IF(E106&gt;E104,-E104,-E106))</f>
        <v>-398.745357854215</v>
      </c>
      <c r="F109" s="277" t="n">
        <f aca="false">IF(F104&lt;0,0,IF(F106&gt;F104,-F104,-F106))</f>
        <v>-544.205488933576</v>
      </c>
      <c r="G109" s="277" t="n">
        <f aca="false">IF(G104&lt;0,0,IF(G106&gt;G104,-G104,-G106))</f>
        <v>-0</v>
      </c>
      <c r="H109" s="277" t="n">
        <f aca="false">IF(H104&lt;0,0,IF(H106&gt;H104,-H104,-H106))</f>
        <v>-0</v>
      </c>
      <c r="I109" s="277" t="n">
        <f aca="false">IF(I104&lt;0,0,IF(I106&gt;I104,-I104,-I106))</f>
        <v>-0</v>
      </c>
      <c r="J109" s="277" t="n">
        <f aca="false">IF(J104&lt;0,0,IF(J106&gt;J104,-J104,-J106))</f>
        <v>-0</v>
      </c>
      <c r="K109" s="277" t="n">
        <f aca="false">IF(K104&lt;0,0,IF(K106&gt;K104,-K104,-K106))</f>
        <v>-0</v>
      </c>
      <c r="L109" s="277" t="n">
        <f aca="false">IF(L104&lt;0,0,IF(L106&gt;L104,-L104,-L106))</f>
        <v>-0</v>
      </c>
      <c r="M109" s="277" t="n">
        <f aca="false">IF(M104&lt;0,0,IF(M106&gt;M104,-M104,-M106))</f>
        <v>-0</v>
      </c>
      <c r="N109" s="277" t="n">
        <f aca="false">IF(N104&lt;0,0,IF(N106&gt;N104,-N104,-N106))</f>
        <v>-0</v>
      </c>
      <c r="O109" s="277" t="n">
        <f aca="false">IF(O104&lt;0,0,IF(O106&gt;O104,-O104,-O106))</f>
        <v>-0</v>
      </c>
      <c r="P109" s="277" t="n">
        <f aca="false">IF(P104&lt;0,0,IF(P106&gt;P104,-P104,-P106))</f>
        <v>-0</v>
      </c>
      <c r="Q109" s="277" t="n">
        <f aca="false">IF(Q104&lt;0,0,IF(Q106&gt;Q104,-Q104,-Q106))</f>
        <v>-0</v>
      </c>
      <c r="R109" s="277" t="n">
        <f aca="false">IF(R104&lt;0,0,IF(R106&gt;R104,-R104,-R106))</f>
        <v>-0</v>
      </c>
      <c r="S109" s="277" t="n">
        <f aca="false">IF(S104&lt;0,0,IF(S106&gt;S104,-S104,-S106))</f>
        <v>-0</v>
      </c>
      <c r="T109" s="277" t="n">
        <f aca="false">IF(T104&lt;0,0,IF(T106&gt;T104,-T104,-T106))</f>
        <v>-0</v>
      </c>
      <c r="U109" s="277" t="n">
        <f aca="false">IF(U104&lt;0,0,IF(U106&gt;U104,-U104,-U106))</f>
        <v>-0</v>
      </c>
    </row>
    <row r="110" customFormat="false" ht="12.75" hidden="false" customHeight="false" outlineLevel="1" collapsed="false">
      <c r="A110" s="46" t="s">
        <v>277</v>
      </c>
      <c r="B110" s="277" t="n">
        <f aca="false">SUM(B106:B109)</f>
        <v>0</v>
      </c>
      <c r="C110" s="277" t="n">
        <f aca="false">SUM(C106:C109)</f>
        <v>539.988332581673</v>
      </c>
      <c r="D110" s="277" t="n">
        <f aca="false">SUM(D106:D109)</f>
        <v>942.95084678779</v>
      </c>
      <c r="E110" s="277" t="n">
        <f aca="false">SUM(E106:E109)</f>
        <v>544.205488933576</v>
      </c>
      <c r="F110" s="277" t="n">
        <f aca="false">SUM(F106:F109)</f>
        <v>0</v>
      </c>
      <c r="G110" s="277" t="n">
        <f aca="false">SUM(G106:G109)</f>
        <v>0</v>
      </c>
      <c r="H110" s="277" t="n">
        <f aca="false">SUM(H106:H109)</f>
        <v>0</v>
      </c>
      <c r="I110" s="277" t="n">
        <f aca="false">SUM(I106:I109)</f>
        <v>0</v>
      </c>
      <c r="J110" s="277" t="n">
        <f aca="false">SUM(J106:J109)</f>
        <v>0</v>
      </c>
      <c r="K110" s="277" t="n">
        <f aca="false">SUM(K106:K109)</f>
        <v>0</v>
      </c>
      <c r="L110" s="277" t="n">
        <f aca="false">SUM(L106:L109)</f>
        <v>0</v>
      </c>
      <c r="M110" s="277" t="n">
        <f aca="false">SUM(M106:M109)</f>
        <v>0</v>
      </c>
      <c r="N110" s="277" t="n">
        <f aca="false">SUM(N106:N109)</f>
        <v>0</v>
      </c>
      <c r="O110" s="277" t="n">
        <f aca="false">SUM(O106:O109)</f>
        <v>0</v>
      </c>
      <c r="P110" s="277" t="n">
        <f aca="false">SUM(P106:P109)</f>
        <v>0</v>
      </c>
      <c r="Q110" s="277" t="n">
        <f aca="false">SUM(Q106:Q109)</f>
        <v>0</v>
      </c>
      <c r="R110" s="277" t="n">
        <f aca="false">SUM(R106:R109)</f>
        <v>0</v>
      </c>
      <c r="S110" s="277" t="n">
        <f aca="false">SUM(S106:S109)</f>
        <v>0</v>
      </c>
      <c r="T110" s="277" t="n">
        <f aca="false">SUM(T106:T109)</f>
        <v>0</v>
      </c>
      <c r="U110" s="277" t="n">
        <f aca="false">SUM(U106:U109)</f>
        <v>0</v>
      </c>
    </row>
    <row r="111" customFormat="false" ht="12.75" hidden="false" customHeight="false" outlineLevel="1" collapsed="false">
      <c r="A111" s="4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3.5" hidden="false" customHeight="false" outlineLevel="1" collapsed="false">
      <c r="A112" s="60" t="s">
        <v>241</v>
      </c>
      <c r="B112" s="386" t="n">
        <f aca="false">IF(B104&lt;0,0,B104+B109)</f>
        <v>13.5656604939347</v>
      </c>
      <c r="C112" s="386" t="n">
        <f aca="false">IF(C104&lt;0,0,C104+C109)</f>
        <v>0</v>
      </c>
      <c r="D112" s="386" t="n">
        <f aca="false">IF(D104&lt;0,0,D104+D109)</f>
        <v>0</v>
      </c>
      <c r="E112" s="386" t="n">
        <f aca="false">IF(E104&lt;0,0,E104+E109)</f>
        <v>0</v>
      </c>
      <c r="F112" s="386" t="n">
        <f aca="false">IF(F104&lt;0,0,F104+F109)</f>
        <v>65.5562936148689</v>
      </c>
      <c r="G112" s="386" t="n">
        <f aca="false">IF(G104&lt;0,0,G104+G109)</f>
        <v>728.10218858868</v>
      </c>
      <c r="H112" s="386" t="n">
        <f aca="false">IF(H104&lt;0,0,H104+H109)</f>
        <v>802.503907326082</v>
      </c>
      <c r="I112" s="386" t="n">
        <f aca="false">IF(I104&lt;0,0,I104+I109)</f>
        <v>838.489751728727</v>
      </c>
      <c r="J112" s="386" t="n">
        <f aca="false">IF(J104&lt;0,0,J104+J109)</f>
        <v>886.236988736326</v>
      </c>
      <c r="K112" s="386" t="n">
        <f aca="false">IF(K104&lt;0,0,K104+K109)</f>
        <v>928.068652039959</v>
      </c>
      <c r="L112" s="386" t="n">
        <f aca="false">IF(L104&lt;0,0,L104+L109)</f>
        <v>993.310300519321</v>
      </c>
      <c r="M112" s="386" t="n">
        <f aca="false">IF(M104&lt;0,0,M104+M109)</f>
        <v>1059.72441426016</v>
      </c>
      <c r="N112" s="386" t="n">
        <f aca="false">IF(N104&lt;0,0,N104+N109)</f>
        <v>1114.99053899635</v>
      </c>
      <c r="O112" s="386" t="n">
        <f aca="false">IF(O104&lt;0,0,O104+O109)</f>
        <v>1192.73769128329</v>
      </c>
      <c r="P112" s="386" t="n">
        <f aca="false">IF(P104&lt;0,0,P104+P109)</f>
        <v>1252.30070384497</v>
      </c>
      <c r="Q112" s="386" t="n">
        <f aca="false">IF(Q104&lt;0,0,Q104+Q109)</f>
        <v>1734.81698064879</v>
      </c>
      <c r="R112" s="386" t="n">
        <f aca="false">IF(R104&lt;0,0,R104+R109)</f>
        <v>2190.23091145173</v>
      </c>
      <c r="S112" s="386" t="n">
        <f aca="false">IF(S104&lt;0,0,S104+S109)</f>
        <v>2282.44132127666</v>
      </c>
      <c r="T112" s="386" t="n">
        <f aca="false">IF(T104&lt;0,0,T104+T109)</f>
        <v>2381.82180288807</v>
      </c>
      <c r="U112" s="386" t="n">
        <f aca="false">IF(U104&lt;0,0,U104+U109)</f>
        <v>2489.00523755138</v>
      </c>
      <c r="W112" s="422" t="n">
        <f aca="false">SUM(B112:U112)</f>
        <v>20953.9033452493</v>
      </c>
    </row>
    <row r="113" customFormat="false" ht="12.75" hidden="false" customHeight="false" outlineLevel="1" collapsed="false">
      <c r="A113" s="142"/>
      <c r="B113" s="433"/>
      <c r="C113" s="433"/>
      <c r="D113" s="433"/>
      <c r="E113" s="433"/>
      <c r="F113" s="433"/>
      <c r="G113" s="433"/>
      <c r="H113" s="433"/>
      <c r="I113" s="433"/>
      <c r="J113" s="433"/>
      <c r="K113" s="433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42"/>
      <c r="B114" s="433"/>
      <c r="C114" s="433"/>
      <c r="D114" s="433"/>
      <c r="E114" s="433"/>
      <c r="F114" s="433"/>
      <c r="G114" s="433"/>
      <c r="H114" s="433"/>
      <c r="I114" s="433"/>
      <c r="J114" s="433"/>
      <c r="K114" s="433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4.25" hidden="false" customHeight="false" outlineLevel="1" collapsed="false">
      <c r="A115" s="434"/>
      <c r="B115" s="435"/>
      <c r="C115" s="435"/>
      <c r="D115" s="435"/>
      <c r="E115" s="435"/>
      <c r="F115" s="435"/>
      <c r="G115" s="435"/>
      <c r="H115" s="435"/>
      <c r="I115" s="435"/>
      <c r="J115" s="435"/>
      <c r="K115" s="435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3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39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39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39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39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39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3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39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1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3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39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3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39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39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39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3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3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19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19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5" hidden="false" customHeight="true" outlineLevel="1" collapsed="false">
      <c r="A135" s="419"/>
      <c r="B135" s="324"/>
      <c r="C135" s="324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19"/>
      <c r="B136" s="324"/>
      <c r="C136" s="324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4.25" hidden="false" customHeight="true" outlineLevel="1" collapsed="false">
      <c r="A137" s="419"/>
      <c r="B137" s="324"/>
      <c r="C137" s="324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19"/>
      <c r="B138" s="324"/>
      <c r="C138" s="324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419"/>
      <c r="B139" s="324"/>
      <c r="C139" s="324"/>
      <c r="D139" s="324"/>
      <c r="E139" s="324"/>
      <c r="F139" s="324"/>
      <c r="G139" s="324"/>
      <c r="H139" s="324"/>
      <c r="I139" s="324"/>
      <c r="J139" s="324"/>
      <c r="K139" s="324"/>
      <c r="L139" s="324"/>
      <c r="M139" s="324"/>
      <c r="N139" s="324"/>
      <c r="O139" s="324"/>
      <c r="P139" s="324"/>
      <c r="Q139" s="324"/>
      <c r="R139" s="324"/>
      <c r="S139" s="324"/>
      <c r="T139" s="324"/>
      <c r="U139" s="324"/>
    </row>
    <row r="140" customFormat="false" ht="12.75" hidden="false" customHeight="false" outlineLevel="1" collapsed="false">
      <c r="A140" s="421"/>
      <c r="B140" s="324"/>
      <c r="C140" s="324"/>
      <c r="D140" s="324"/>
      <c r="E140" s="324"/>
      <c r="F140" s="324"/>
      <c r="G140" s="324"/>
      <c r="H140" s="324"/>
      <c r="I140" s="324"/>
      <c r="J140" s="324"/>
      <c r="K140" s="324"/>
      <c r="L140" s="324"/>
      <c r="M140" s="324"/>
      <c r="N140" s="324"/>
      <c r="O140" s="324"/>
      <c r="P140" s="324"/>
      <c r="Q140" s="324"/>
      <c r="R140" s="324"/>
      <c r="S140" s="324"/>
      <c r="T140" s="324"/>
      <c r="U140" s="324"/>
    </row>
    <row r="141" customFormat="false" ht="12.75" hidden="false" customHeight="false" outlineLevel="1" collapsed="false">
      <c r="A141" s="421"/>
      <c r="B141" s="324"/>
      <c r="C141" s="324"/>
      <c r="D141" s="324"/>
      <c r="E141" s="324"/>
      <c r="F141" s="324"/>
      <c r="G141" s="324"/>
      <c r="H141" s="324"/>
      <c r="I141" s="324"/>
      <c r="J141" s="324"/>
      <c r="K141" s="324"/>
      <c r="L141" s="324"/>
      <c r="M141" s="324"/>
      <c r="N141" s="324"/>
      <c r="O141" s="324"/>
      <c r="P141" s="324"/>
      <c r="Q141" s="324"/>
      <c r="R141" s="324"/>
      <c r="S141" s="324"/>
      <c r="T141" s="324"/>
      <c r="U141" s="324"/>
    </row>
    <row r="142" customFormat="false" ht="12.75" hidden="false" customHeight="false" outlineLevel="1" collapsed="false">
      <c r="A142" s="421"/>
      <c r="B142" s="324"/>
      <c r="C142" s="324"/>
      <c r="D142" s="324"/>
      <c r="E142" s="324"/>
      <c r="F142" s="324"/>
      <c r="G142" s="324"/>
      <c r="H142" s="324"/>
      <c r="I142" s="324"/>
      <c r="J142" s="324"/>
      <c r="K142" s="324"/>
      <c r="L142" s="324"/>
      <c r="M142" s="324"/>
      <c r="N142" s="324"/>
      <c r="O142" s="324"/>
      <c r="P142" s="324"/>
      <c r="Q142" s="324"/>
      <c r="R142" s="324"/>
      <c r="S142" s="324"/>
      <c r="T142" s="324"/>
      <c r="U142" s="324"/>
    </row>
    <row r="143" customFormat="false" ht="12.75" hidden="false" customHeight="false" outlineLevel="1" collapsed="false">
      <c r="A143" s="324"/>
      <c r="B143" s="324"/>
      <c r="C143" s="324"/>
      <c r="D143" s="324"/>
      <c r="E143" s="324"/>
      <c r="F143" s="324"/>
      <c r="G143" s="324"/>
      <c r="H143" s="324"/>
      <c r="I143" s="324"/>
      <c r="J143" s="324"/>
      <c r="K143" s="324"/>
      <c r="L143" s="324"/>
      <c r="M143" s="324"/>
      <c r="N143" s="324"/>
      <c r="O143" s="324"/>
      <c r="P143" s="324"/>
      <c r="Q143" s="324"/>
      <c r="R143" s="324"/>
      <c r="S143" s="324"/>
      <c r="T143" s="324"/>
      <c r="U143" s="324"/>
    </row>
    <row r="144" customFormat="false" ht="12.75" hidden="false" customHeight="false" outlineLevel="1" collapsed="false">
      <c r="A144" s="142"/>
      <c r="B144" s="324"/>
      <c r="C144" s="324"/>
      <c r="D144" s="324"/>
      <c r="E144" s="324"/>
      <c r="F144" s="324"/>
      <c r="G144" s="324"/>
      <c r="H144" s="324"/>
      <c r="I144" s="324"/>
      <c r="J144" s="324"/>
      <c r="K144" s="324"/>
      <c r="L144" s="324"/>
      <c r="M144" s="324"/>
      <c r="N144" s="324"/>
      <c r="O144" s="324"/>
      <c r="P144" s="324"/>
      <c r="Q144" s="324"/>
      <c r="R144" s="324"/>
      <c r="S144" s="324"/>
      <c r="T144" s="324"/>
      <c r="U144" s="324"/>
    </row>
    <row r="145" customFormat="false" ht="12.75" hidden="false" customHeight="false" outlineLevel="1" collapsed="false">
      <c r="A145" s="142"/>
      <c r="B145" s="324"/>
      <c r="C145" s="324"/>
      <c r="D145" s="324"/>
      <c r="E145" s="324"/>
      <c r="F145" s="324"/>
      <c r="G145" s="324"/>
      <c r="H145" s="324"/>
      <c r="I145" s="324"/>
      <c r="J145" s="324"/>
      <c r="K145" s="324"/>
      <c r="L145" s="324"/>
      <c r="M145" s="324"/>
      <c r="N145" s="324"/>
      <c r="O145" s="324"/>
      <c r="P145" s="324"/>
      <c r="Q145" s="324"/>
      <c r="R145" s="324"/>
      <c r="S145" s="324"/>
      <c r="T145" s="324"/>
      <c r="U145" s="324"/>
    </row>
    <row r="146" customFormat="false" ht="12.75" hidden="false" customHeight="false" outlineLevel="1" collapsed="false">
      <c r="A146" s="142"/>
      <c r="B146" s="324"/>
      <c r="C146" s="324"/>
      <c r="D146" s="324"/>
      <c r="E146" s="324"/>
      <c r="F146" s="324"/>
      <c r="G146" s="324"/>
      <c r="H146" s="324"/>
      <c r="I146" s="324"/>
      <c r="J146" s="324"/>
      <c r="K146" s="324"/>
      <c r="L146" s="324"/>
      <c r="M146" s="324"/>
      <c r="N146" s="324"/>
      <c r="O146" s="324"/>
      <c r="P146" s="324"/>
      <c r="Q146" s="324"/>
      <c r="R146" s="324"/>
      <c r="S146" s="324"/>
      <c r="T146" s="324"/>
      <c r="U146" s="324"/>
    </row>
    <row r="147" customFormat="false" ht="18.75" hidden="false" customHeight="false" outlineLevel="1" collapsed="false">
      <c r="A147" s="437"/>
      <c r="B147" s="324"/>
      <c r="C147" s="324"/>
      <c r="D147" s="324"/>
      <c r="E147" s="324"/>
      <c r="F147" s="324"/>
      <c r="G147" s="324"/>
      <c r="H147" s="324"/>
      <c r="I147" s="324"/>
      <c r="J147" s="324"/>
      <c r="K147" s="324"/>
      <c r="L147" s="324"/>
      <c r="M147" s="324"/>
      <c r="N147" s="324"/>
      <c r="O147" s="324"/>
      <c r="P147" s="324"/>
      <c r="Q147" s="324"/>
      <c r="R147" s="324"/>
      <c r="S147" s="324"/>
      <c r="T147" s="324"/>
      <c r="U147" s="324"/>
    </row>
    <row r="148" customFormat="false" ht="12.75" hidden="false" customHeight="false" outlineLevel="1" collapsed="false">
      <c r="A148" s="376"/>
      <c r="B148" s="324"/>
      <c r="C148" s="324"/>
      <c r="D148" s="324"/>
      <c r="E148" s="324"/>
      <c r="F148" s="324"/>
      <c r="G148" s="324"/>
      <c r="H148" s="324"/>
      <c r="I148" s="324"/>
      <c r="J148" s="324"/>
      <c r="K148" s="324"/>
      <c r="L148" s="324"/>
      <c r="M148" s="324"/>
      <c r="N148" s="324"/>
      <c r="O148" s="324"/>
      <c r="P148" s="324"/>
      <c r="Q148" s="324"/>
      <c r="R148" s="324"/>
      <c r="S148" s="324"/>
      <c r="T148" s="324"/>
      <c r="U148" s="324"/>
    </row>
    <row r="149" customFormat="false" ht="12.75" hidden="false" customHeight="false" outlineLevel="1" collapsed="false">
      <c r="A149" s="376"/>
      <c r="B149" s="324"/>
      <c r="C149" s="324"/>
      <c r="D149" s="324"/>
      <c r="E149" s="324"/>
      <c r="F149" s="324"/>
      <c r="G149" s="324"/>
      <c r="H149" s="324"/>
      <c r="I149" s="324"/>
      <c r="J149" s="324"/>
      <c r="K149" s="324"/>
      <c r="L149" s="324"/>
      <c r="M149" s="324"/>
      <c r="N149" s="324"/>
      <c r="O149" s="324"/>
      <c r="P149" s="324"/>
      <c r="Q149" s="324"/>
      <c r="R149" s="324"/>
      <c r="S149" s="324"/>
      <c r="T149" s="324"/>
      <c r="U149" s="324"/>
    </row>
    <row r="150" customFormat="false" ht="12.75" hidden="false" customHeight="false" outlineLevel="1" collapsed="false">
      <c r="A150" s="142"/>
      <c r="B150" s="324"/>
      <c r="C150" s="324"/>
      <c r="D150" s="324"/>
      <c r="E150" s="324"/>
      <c r="F150" s="324"/>
      <c r="G150" s="324"/>
      <c r="H150" s="324"/>
      <c r="I150" s="324"/>
      <c r="J150" s="324"/>
      <c r="K150" s="324"/>
      <c r="L150" s="324"/>
      <c r="M150" s="324"/>
      <c r="N150" s="324"/>
      <c r="O150" s="324"/>
      <c r="P150" s="324"/>
      <c r="Q150" s="324"/>
      <c r="R150" s="324"/>
      <c r="S150" s="324"/>
      <c r="T150" s="324"/>
      <c r="U150" s="324"/>
    </row>
    <row r="151" customFormat="false" ht="12.75" hidden="false" customHeight="false" outlineLevel="1" collapsed="false">
      <c r="A151" s="142"/>
      <c r="B151" s="324"/>
      <c r="C151" s="324"/>
      <c r="D151" s="324"/>
      <c r="E151" s="324"/>
      <c r="F151" s="324"/>
      <c r="G151" s="324"/>
      <c r="H151" s="324"/>
      <c r="I151" s="324"/>
      <c r="J151" s="324"/>
      <c r="K151" s="324"/>
      <c r="L151" s="324"/>
      <c r="M151" s="324"/>
      <c r="N151" s="324"/>
      <c r="O151" s="324"/>
      <c r="P151" s="324"/>
      <c r="Q151" s="324"/>
      <c r="R151" s="324"/>
      <c r="S151" s="324"/>
      <c r="T151" s="324"/>
      <c r="U151" s="324"/>
    </row>
    <row r="152" customFormat="false" ht="12.75" hidden="false" customHeight="false" outlineLevel="1" collapsed="false">
      <c r="A152" s="227"/>
      <c r="B152" s="226"/>
      <c r="C152" s="226"/>
      <c r="D152" s="226"/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</row>
    <row r="153" customFormat="false" ht="12.75" hidden="false" customHeight="false" outlineLevel="1" collapsed="false">
      <c r="A153" s="419"/>
      <c r="B153" s="324"/>
      <c r="C153" s="324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39"/>
      <c r="B154" s="324"/>
      <c r="C154" s="324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39"/>
      <c r="B155" s="324"/>
      <c r="C155" s="324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36"/>
      <c r="B156" s="324"/>
      <c r="C156" s="32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24"/>
      <c r="B157" s="324"/>
      <c r="C157" s="32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19"/>
      <c r="B158" s="324"/>
      <c r="C158" s="32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39"/>
      <c r="B159" s="324"/>
      <c r="C159" s="32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39"/>
      <c r="B160" s="324"/>
      <c r="C160" s="32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39"/>
      <c r="B161" s="324"/>
      <c r="C161" s="32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39"/>
      <c r="B162" s="324"/>
      <c r="C162" s="32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24"/>
      <c r="B163" s="324"/>
      <c r="C163" s="32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419"/>
      <c r="B164" s="324"/>
      <c r="C164" s="32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24"/>
      <c r="B165" s="324"/>
      <c r="C165" s="32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419"/>
      <c r="B166" s="324"/>
      <c r="C166" s="32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39"/>
      <c r="B167" s="324"/>
      <c r="C167" s="32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19"/>
      <c r="B168" s="324"/>
      <c r="C168" s="32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436"/>
      <c r="B169" s="324"/>
      <c r="C169" s="32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39"/>
      <c r="B170" s="324"/>
      <c r="C170" s="32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36"/>
      <c r="B171" s="324"/>
      <c r="C171" s="32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39"/>
      <c r="B172" s="324"/>
      <c r="C172" s="32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36"/>
      <c r="B173" s="324"/>
      <c r="C173" s="32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39"/>
      <c r="B174" s="324"/>
      <c r="C174" s="32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39"/>
      <c r="B175" s="324"/>
      <c r="C175" s="32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39"/>
      <c r="B176" s="324"/>
      <c r="C176" s="32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39"/>
      <c r="B177" s="324"/>
      <c r="C177" s="32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39"/>
      <c r="B178" s="324"/>
      <c r="C178" s="32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39"/>
      <c r="B179" s="324"/>
      <c r="C179" s="32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419"/>
      <c r="B180" s="324"/>
      <c r="C180" s="32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418"/>
      <c r="B181" s="324"/>
      <c r="C181" s="32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39"/>
      <c r="B182" s="324"/>
      <c r="C182" s="32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36"/>
      <c r="B183" s="324"/>
      <c r="C183" s="32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36"/>
      <c r="B184" s="324"/>
      <c r="C184" s="32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339"/>
      <c r="B185" s="324"/>
      <c r="C185" s="32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339"/>
      <c r="B186" s="324"/>
      <c r="C186" s="32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36"/>
      <c r="B187" s="324"/>
      <c r="C187" s="324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419"/>
      <c r="B188" s="324"/>
      <c r="C188" s="324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419"/>
      <c r="B189" s="324"/>
      <c r="C189" s="324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19"/>
      <c r="B190" s="324"/>
      <c r="C190" s="324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19"/>
      <c r="B191" s="324"/>
      <c r="C191" s="324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19"/>
      <c r="B192" s="324"/>
      <c r="C192" s="324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19"/>
      <c r="B193" s="324"/>
      <c r="C193" s="324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19"/>
      <c r="B194" s="324"/>
      <c r="C194" s="324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142"/>
      <c r="B195" s="324"/>
      <c r="C195" s="324"/>
      <c r="D195" s="324"/>
      <c r="E195" s="324"/>
      <c r="F195" s="324"/>
      <c r="G195" s="324"/>
      <c r="H195" s="324"/>
      <c r="I195" s="324"/>
      <c r="J195" s="324"/>
      <c r="K195" s="324"/>
      <c r="L195" s="324"/>
      <c r="M195" s="324"/>
      <c r="N195" s="324"/>
      <c r="O195" s="324"/>
      <c r="P195" s="324"/>
      <c r="Q195" s="324"/>
      <c r="R195" s="324"/>
      <c r="S195" s="324"/>
      <c r="T195" s="324"/>
      <c r="U195" s="324"/>
    </row>
    <row r="196" customFormat="false" ht="12.75" hidden="false" customHeight="false" outlineLevel="1" collapsed="false">
      <c r="A196" s="142"/>
      <c r="B196" s="324"/>
      <c r="C196" s="324"/>
      <c r="D196" s="324"/>
      <c r="E196" s="324"/>
      <c r="F196" s="324"/>
      <c r="G196" s="324"/>
      <c r="H196" s="324"/>
      <c r="I196" s="324"/>
      <c r="J196" s="324"/>
      <c r="K196" s="324"/>
      <c r="L196" s="324"/>
      <c r="M196" s="324"/>
      <c r="N196" s="324"/>
      <c r="O196" s="324"/>
      <c r="P196" s="324"/>
      <c r="Q196" s="324"/>
      <c r="R196" s="324"/>
      <c r="S196" s="324"/>
      <c r="T196" s="324"/>
      <c r="U196" s="324"/>
    </row>
    <row r="197" customFormat="false" ht="12.75" hidden="false" customHeight="false" outlineLevel="1" collapsed="false">
      <c r="A197" s="142"/>
      <c r="B197" s="142"/>
      <c r="C197" s="142"/>
      <c r="D197" s="324"/>
      <c r="E197" s="324"/>
      <c r="F197" s="324"/>
      <c r="G197" s="324"/>
      <c r="H197" s="324"/>
      <c r="I197" s="324"/>
      <c r="J197" s="324"/>
      <c r="K197" s="324"/>
      <c r="L197" s="324"/>
      <c r="M197" s="324"/>
      <c r="N197" s="324"/>
      <c r="O197" s="324"/>
      <c r="P197" s="324"/>
      <c r="Q197" s="324"/>
      <c r="R197" s="324"/>
      <c r="S197" s="324"/>
      <c r="T197" s="324"/>
      <c r="U197" s="324"/>
    </row>
    <row r="198" customFormat="false" ht="18.75" hidden="false" customHeight="false" outlineLevel="1" collapsed="false">
      <c r="A198" s="438"/>
      <c r="B198" s="142"/>
      <c r="C198" s="142"/>
      <c r="D198" s="142"/>
      <c r="E198" s="142"/>
      <c r="F198" s="142"/>
      <c r="G198" s="142"/>
      <c r="H198" s="142"/>
      <c r="I198" s="142"/>
      <c r="J198" s="142"/>
      <c r="K198" s="142"/>
      <c r="L198" s="142"/>
      <c r="M198" s="142"/>
      <c r="N198" s="142"/>
      <c r="O198" s="142"/>
      <c r="P198" s="142"/>
      <c r="Q198" s="142"/>
      <c r="R198" s="142"/>
      <c r="S198" s="142"/>
      <c r="T198" s="142"/>
      <c r="U198" s="142"/>
    </row>
    <row r="199" customFormat="false" ht="12.75" hidden="false" customHeight="false" outlineLevel="1" collapsed="false">
      <c r="A199" s="376"/>
      <c r="B199" s="142"/>
      <c r="C199" s="142"/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142"/>
      <c r="U199" s="142"/>
    </row>
    <row r="200" customFormat="false" ht="12.75" hidden="false" customHeight="false" outlineLevel="1" collapsed="false">
      <c r="A200" s="376"/>
      <c r="B200" s="142"/>
      <c r="C200" s="142"/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</row>
    <row r="201" customFormat="false" ht="12.75" hidden="false" customHeight="false" outlineLevel="1" collapsed="false">
      <c r="A201" s="142"/>
      <c r="B201" s="142"/>
      <c r="C201" s="142"/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</row>
    <row r="202" customFormat="false" ht="12.75" hidden="false" customHeight="false" outlineLevel="1" collapsed="false">
      <c r="A202" s="227"/>
      <c r="B202" s="226"/>
      <c r="C202" s="226"/>
      <c r="D202" s="226"/>
      <c r="E202" s="226"/>
      <c r="F202" s="226"/>
      <c r="G202" s="226"/>
      <c r="H202" s="226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</row>
    <row r="203" customFormat="false" ht="12.75" hidden="false" customHeight="false" outlineLevel="1" collapsed="false">
      <c r="A203" s="376"/>
      <c r="B203" s="142"/>
      <c r="C203" s="142"/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</row>
    <row r="204" customFormat="false" ht="12.75" hidden="false" customHeight="false" outlineLevel="1" collapsed="false">
      <c r="A204" s="188"/>
      <c r="B204" s="439"/>
      <c r="C204" s="439"/>
      <c r="D204" s="439"/>
      <c r="E204" s="439"/>
      <c r="F204" s="439"/>
      <c r="G204" s="439"/>
      <c r="H204" s="439"/>
      <c r="I204" s="142"/>
      <c r="J204" s="439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</row>
    <row r="205" customFormat="false" ht="12.75" hidden="false" customHeight="false" outlineLevel="1" collapsed="false">
      <c r="A205" s="188"/>
      <c r="B205" s="439"/>
      <c r="C205" s="439"/>
      <c r="D205" s="439"/>
      <c r="E205" s="439"/>
      <c r="F205" s="439"/>
      <c r="G205" s="439"/>
      <c r="H205" s="439"/>
      <c r="I205" s="142"/>
      <c r="J205" s="439"/>
      <c r="K205" s="142"/>
      <c r="L205" s="142"/>
      <c r="M205" s="142"/>
      <c r="N205" s="142"/>
      <c r="O205" s="142"/>
      <c r="P205" s="142"/>
      <c r="Q205" s="142"/>
      <c r="R205" s="142"/>
      <c r="S205" s="142"/>
      <c r="T205" s="142"/>
      <c r="U205" s="142"/>
    </row>
    <row r="206" customFormat="false" ht="12.75" hidden="false" customHeight="false" outlineLevel="1" collapsed="false">
      <c r="A206" s="188"/>
      <c r="B206" s="439"/>
      <c r="C206" s="439"/>
      <c r="D206" s="439"/>
      <c r="E206" s="439"/>
      <c r="F206" s="439"/>
      <c r="G206" s="439"/>
      <c r="H206" s="439"/>
      <c r="I206" s="142"/>
      <c r="J206" s="439"/>
      <c r="K206" s="142"/>
      <c r="L206" s="142"/>
      <c r="M206" s="142"/>
      <c r="N206" s="142"/>
      <c r="O206" s="142"/>
      <c r="P206" s="142"/>
      <c r="Q206" s="142"/>
      <c r="R206" s="142"/>
      <c r="S206" s="142"/>
      <c r="T206" s="142"/>
      <c r="U206" s="142"/>
    </row>
    <row r="207" customFormat="false" ht="12.75" hidden="false" customHeight="false" outlineLevel="1" collapsed="false">
      <c r="A207" s="188"/>
      <c r="B207" s="439"/>
      <c r="C207" s="439"/>
      <c r="D207" s="439"/>
      <c r="E207" s="439"/>
      <c r="F207" s="439"/>
      <c r="G207" s="439"/>
      <c r="H207" s="439"/>
      <c r="I207" s="142"/>
      <c r="J207" s="439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</row>
    <row r="208" customFormat="false" ht="12.75" hidden="false" customHeight="false" outlineLevel="1" collapsed="false">
      <c r="A208" s="188"/>
      <c r="B208" s="439"/>
      <c r="C208" s="439"/>
      <c r="D208" s="439"/>
      <c r="E208" s="439"/>
      <c r="F208" s="439"/>
      <c r="G208" s="439"/>
      <c r="H208" s="439"/>
      <c r="I208" s="142"/>
      <c r="J208" s="439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</row>
    <row r="209" customFormat="false" ht="12.75" hidden="false" customHeight="false" outlineLevel="1" collapsed="false">
      <c r="A209" s="142"/>
      <c r="B209" s="439"/>
      <c r="C209" s="439"/>
      <c r="D209" s="439"/>
      <c r="E209" s="439"/>
      <c r="F209" s="439"/>
      <c r="G209" s="439"/>
      <c r="H209" s="439"/>
      <c r="I209" s="142"/>
      <c r="J209" s="439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</row>
    <row r="210" customFormat="false" ht="12.75" hidden="false" customHeight="false" outlineLevel="1" collapsed="false">
      <c r="A210" s="376"/>
      <c r="B210" s="439"/>
      <c r="C210" s="439"/>
      <c r="D210" s="439"/>
      <c r="E210" s="439"/>
      <c r="F210" s="439"/>
      <c r="G210" s="439"/>
      <c r="H210" s="439"/>
      <c r="I210" s="142"/>
      <c r="J210" s="439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</row>
    <row r="211" customFormat="false" ht="12.75" hidden="false" customHeight="false" outlineLevel="1" collapsed="false">
      <c r="A211" s="188"/>
      <c r="B211" s="439"/>
      <c r="C211" s="439"/>
      <c r="D211" s="439"/>
      <c r="E211" s="439"/>
      <c r="F211" s="439"/>
      <c r="G211" s="439"/>
      <c r="H211" s="439"/>
      <c r="I211" s="142"/>
      <c r="J211" s="439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</row>
    <row r="212" customFormat="false" ht="12.75" hidden="false" customHeight="false" outlineLevel="1" collapsed="false">
      <c r="A212" s="188"/>
      <c r="B212" s="439"/>
      <c r="C212" s="439"/>
      <c r="D212" s="439"/>
      <c r="E212" s="439"/>
      <c r="F212" s="439"/>
      <c r="G212" s="439"/>
      <c r="H212" s="439"/>
      <c r="I212" s="142"/>
      <c r="J212" s="439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</row>
    <row r="213" customFormat="false" ht="12.75" hidden="false" customHeight="false" outlineLevel="1" collapsed="false">
      <c r="A213" s="188"/>
      <c r="B213" s="439"/>
      <c r="C213" s="439"/>
      <c r="D213" s="439"/>
      <c r="E213" s="439"/>
      <c r="F213" s="439"/>
      <c r="G213" s="439"/>
      <c r="H213" s="439"/>
      <c r="I213" s="142"/>
      <c r="J213" s="439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</row>
    <row r="214" customFormat="false" ht="12.75" hidden="false" customHeight="false" outlineLevel="1" collapsed="false">
      <c r="A214" s="188"/>
      <c r="B214" s="439"/>
      <c r="C214" s="439"/>
      <c r="D214" s="439"/>
      <c r="E214" s="439"/>
      <c r="F214" s="439"/>
      <c r="G214" s="439"/>
      <c r="H214" s="439"/>
      <c r="I214" s="142"/>
      <c r="J214" s="439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</row>
    <row r="215" customFormat="false" ht="12.75" hidden="false" customHeight="false" outlineLevel="1" collapsed="false">
      <c r="A215" s="188"/>
      <c r="B215" s="439"/>
      <c r="C215" s="439"/>
      <c r="D215" s="439"/>
      <c r="E215" s="439"/>
      <c r="F215" s="439"/>
      <c r="G215" s="439"/>
      <c r="H215" s="439"/>
      <c r="I215" s="142"/>
      <c r="J215" s="439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</row>
    <row r="216" customFormat="false" ht="12.75" hidden="false" customHeight="false" outlineLevel="1" collapsed="false">
      <c r="A216" s="188"/>
      <c r="B216" s="439"/>
      <c r="C216" s="439"/>
      <c r="D216" s="439"/>
      <c r="E216" s="439"/>
      <c r="F216" s="439"/>
      <c r="G216" s="439"/>
      <c r="H216" s="439"/>
      <c r="I216" s="142"/>
      <c r="J216" s="439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</row>
    <row r="217" customFormat="false" ht="12.75" hidden="false" customHeight="false" outlineLevel="1" collapsed="false">
      <c r="A217" s="188"/>
      <c r="B217" s="439"/>
      <c r="C217" s="439"/>
      <c r="D217" s="439"/>
      <c r="E217" s="439"/>
      <c r="F217" s="439"/>
      <c r="G217" s="439"/>
      <c r="H217" s="439"/>
      <c r="I217" s="142"/>
      <c r="J217" s="439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</row>
    <row r="218" customFormat="false" ht="12.75" hidden="false" customHeight="false" outlineLevel="1" collapsed="false">
      <c r="A218" s="188"/>
      <c r="B218" s="439"/>
      <c r="C218" s="439"/>
      <c r="D218" s="439"/>
      <c r="E218" s="439"/>
      <c r="F218" s="439"/>
      <c r="G218" s="439"/>
      <c r="H218" s="439"/>
      <c r="I218" s="142"/>
      <c r="J218" s="439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</row>
    <row r="219" customFormat="false" ht="12.75" hidden="false" customHeight="false" outlineLevel="1" collapsed="false">
      <c r="A219" s="188"/>
      <c r="B219" s="439"/>
      <c r="C219" s="439"/>
      <c r="D219" s="439"/>
      <c r="E219" s="439"/>
      <c r="F219" s="439"/>
      <c r="G219" s="439"/>
      <c r="H219" s="439"/>
      <c r="I219" s="142"/>
      <c r="J219" s="439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</row>
    <row r="220" customFormat="false" ht="12.75" hidden="false" customHeight="false" outlineLevel="1" collapsed="false">
      <c r="A220" s="188"/>
      <c r="B220" s="439"/>
      <c r="C220" s="439"/>
      <c r="D220" s="439"/>
      <c r="E220" s="439"/>
      <c r="F220" s="439"/>
      <c r="G220" s="439"/>
      <c r="H220" s="439"/>
      <c r="I220" s="142"/>
      <c r="J220" s="439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</row>
    <row r="221" customFormat="false" ht="12.75" hidden="false" customHeight="false" outlineLevel="1" collapsed="false">
      <c r="A221" s="188"/>
      <c r="B221" s="439"/>
      <c r="C221" s="439"/>
      <c r="D221" s="439"/>
      <c r="E221" s="439"/>
      <c r="F221" s="439"/>
      <c r="G221" s="439"/>
      <c r="H221" s="439"/>
      <c r="I221" s="142"/>
      <c r="J221" s="439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</row>
    <row r="222" customFormat="false" ht="12.75" hidden="false" customHeight="false" outlineLevel="1" collapsed="false">
      <c r="A222" s="376"/>
      <c r="B222" s="439"/>
      <c r="C222" s="439"/>
      <c r="D222" s="439"/>
      <c r="E222" s="439"/>
      <c r="F222" s="439"/>
      <c r="G222" s="439"/>
      <c r="H222" s="439"/>
      <c r="I222" s="142"/>
      <c r="J222" s="439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</row>
    <row r="223" customFormat="false" ht="12.75" hidden="false" customHeight="false" outlineLevel="1" collapsed="false">
      <c r="A223" s="188"/>
      <c r="B223" s="439"/>
      <c r="C223" s="439"/>
      <c r="D223" s="439"/>
      <c r="E223" s="439"/>
      <c r="F223" s="439"/>
      <c r="G223" s="439"/>
      <c r="H223" s="439"/>
      <c r="I223" s="142"/>
      <c r="J223" s="439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</row>
    <row r="224" customFormat="false" ht="12.75" hidden="false" customHeight="false" outlineLevel="1" collapsed="false">
      <c r="A224" s="188"/>
      <c r="B224" s="439"/>
      <c r="C224" s="439"/>
      <c r="D224" s="439"/>
      <c r="E224" s="439"/>
      <c r="F224" s="439"/>
      <c r="G224" s="439"/>
      <c r="H224" s="439"/>
      <c r="I224" s="142"/>
      <c r="J224" s="439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</row>
    <row r="225" customFormat="false" ht="12.75" hidden="false" customHeight="false" outlineLevel="1" collapsed="false">
      <c r="A225" s="376"/>
      <c r="B225" s="439"/>
      <c r="C225" s="439"/>
      <c r="D225" s="439"/>
      <c r="E225" s="439"/>
      <c r="F225" s="439"/>
      <c r="G225" s="439"/>
      <c r="H225" s="439"/>
      <c r="I225" s="142"/>
      <c r="J225" s="439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</row>
    <row r="226" customFormat="false" ht="12.75" hidden="false" customHeight="false" outlineLevel="1" collapsed="false">
      <c r="A226" s="376"/>
      <c r="B226" s="439"/>
      <c r="C226" s="439"/>
      <c r="D226" s="439"/>
      <c r="E226" s="439"/>
      <c r="F226" s="439"/>
      <c r="G226" s="439"/>
      <c r="H226" s="439"/>
      <c r="I226" s="142"/>
      <c r="J226" s="439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</row>
    <row r="227" customFormat="false" ht="12.75" hidden="false" customHeight="false" outlineLevel="1" collapsed="false">
      <c r="A227" s="142"/>
      <c r="B227" s="439"/>
      <c r="C227" s="439"/>
      <c r="D227" s="439"/>
      <c r="E227" s="439"/>
      <c r="F227" s="439"/>
      <c r="G227" s="439"/>
      <c r="H227" s="439"/>
      <c r="I227" s="142"/>
      <c r="J227" s="439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</row>
    <row r="228" customFormat="false" ht="12.75" hidden="false" customHeight="false" outlineLevel="1" collapsed="false">
      <c r="A228" s="142"/>
      <c r="B228" s="439"/>
      <c r="C228" s="439"/>
      <c r="D228" s="439"/>
      <c r="E228" s="439"/>
      <c r="F228" s="439"/>
      <c r="G228" s="439"/>
      <c r="H228" s="439"/>
      <c r="I228" s="142"/>
      <c r="J228" s="439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</row>
    <row r="229" customFormat="false" ht="12.75" hidden="false" customHeight="false" outlineLevel="1" collapsed="false">
      <c r="A229" s="376"/>
      <c r="B229" s="439"/>
      <c r="C229" s="439"/>
      <c r="D229" s="439"/>
      <c r="E229" s="439"/>
      <c r="F229" s="439"/>
      <c r="G229" s="439"/>
      <c r="H229" s="439"/>
      <c r="I229" s="142"/>
      <c r="J229" s="439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</row>
    <row r="230" customFormat="false" ht="12.75" hidden="false" customHeight="false" outlineLevel="1" collapsed="false">
      <c r="A230" s="188"/>
      <c r="B230" s="439"/>
      <c r="C230" s="439"/>
      <c r="D230" s="439"/>
      <c r="E230" s="439"/>
      <c r="F230" s="439"/>
      <c r="G230" s="439"/>
      <c r="H230" s="439"/>
      <c r="I230" s="142"/>
      <c r="J230" s="439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</row>
    <row r="231" customFormat="false" ht="12.75" hidden="false" customHeight="false" outlineLevel="1" collapsed="false">
      <c r="A231" s="376"/>
      <c r="B231" s="439"/>
      <c r="C231" s="439"/>
      <c r="D231" s="439"/>
      <c r="E231" s="439"/>
      <c r="F231" s="439"/>
      <c r="G231" s="439"/>
      <c r="H231" s="439"/>
      <c r="I231" s="142"/>
      <c r="J231" s="439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</row>
    <row r="232" customFormat="false" ht="12.75" hidden="false" customHeight="false" outlineLevel="1" collapsed="false">
      <c r="A232" s="142"/>
      <c r="B232" s="439"/>
      <c r="C232" s="439"/>
      <c r="D232" s="439"/>
      <c r="E232" s="439"/>
      <c r="F232" s="439"/>
      <c r="G232" s="439"/>
      <c r="H232" s="439"/>
      <c r="I232" s="142"/>
      <c r="J232" s="439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</row>
    <row r="233" customFormat="false" ht="12.75" hidden="false" customHeight="false" outlineLevel="1" collapsed="false">
      <c r="A233" s="376"/>
      <c r="B233" s="439"/>
      <c r="C233" s="439"/>
      <c r="D233" s="439"/>
      <c r="E233" s="439"/>
      <c r="F233" s="439"/>
      <c r="G233" s="439"/>
      <c r="H233" s="439"/>
      <c r="I233" s="142"/>
      <c r="J233" s="439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</row>
    <row r="234" customFormat="false" ht="12.75" hidden="false" customHeight="false" outlineLevel="1" collapsed="false">
      <c r="A234" s="188"/>
      <c r="B234" s="439"/>
      <c r="C234" s="439"/>
      <c r="D234" s="439"/>
      <c r="E234" s="439"/>
      <c r="F234" s="439"/>
      <c r="G234" s="439"/>
      <c r="H234" s="439"/>
      <c r="I234" s="142"/>
      <c r="J234" s="439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</row>
    <row r="235" customFormat="false" ht="12.75" hidden="false" customHeight="false" outlineLevel="1" collapsed="false">
      <c r="A235" s="188"/>
      <c r="B235" s="439"/>
      <c r="C235" s="439"/>
      <c r="D235" s="439"/>
      <c r="E235" s="439"/>
      <c r="F235" s="439"/>
      <c r="G235" s="439"/>
      <c r="H235" s="439"/>
      <c r="I235" s="142"/>
      <c r="J235" s="439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</row>
    <row r="236" customFormat="false" ht="12.75" hidden="false" customHeight="false" outlineLevel="1" collapsed="false">
      <c r="A236" s="188"/>
      <c r="B236" s="439"/>
      <c r="C236" s="439"/>
      <c r="D236" s="439"/>
      <c r="E236" s="439"/>
      <c r="F236" s="439"/>
      <c r="G236" s="439"/>
      <c r="H236" s="439"/>
      <c r="I236" s="142"/>
      <c r="J236" s="439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</row>
    <row r="237" customFormat="false" ht="12.75" hidden="false" customHeight="false" outlineLevel="1" collapsed="false">
      <c r="A237" s="188"/>
      <c r="B237" s="439"/>
      <c r="C237" s="439"/>
      <c r="D237" s="439"/>
      <c r="E237" s="439"/>
      <c r="F237" s="439"/>
      <c r="G237" s="439"/>
      <c r="H237" s="439"/>
      <c r="I237" s="142"/>
      <c r="J237" s="439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</row>
    <row r="238" customFormat="false" ht="12.75" hidden="false" customHeight="false" outlineLevel="1" collapsed="false">
      <c r="A238" s="188"/>
      <c r="B238" s="439"/>
      <c r="C238" s="439"/>
      <c r="D238" s="439"/>
      <c r="E238" s="439"/>
      <c r="F238" s="439"/>
      <c r="G238" s="439"/>
      <c r="H238" s="439"/>
      <c r="I238" s="142"/>
      <c r="J238" s="439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</row>
    <row r="239" customFormat="false" ht="12.75" hidden="false" customHeight="false" outlineLevel="1" collapsed="false">
      <c r="A239" s="188"/>
      <c r="B239" s="439"/>
      <c r="C239" s="439"/>
      <c r="D239" s="439"/>
      <c r="E239" s="439"/>
      <c r="F239" s="439"/>
      <c r="G239" s="439"/>
      <c r="H239" s="439"/>
      <c r="I239" s="142"/>
      <c r="J239" s="439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</row>
    <row r="240" customFormat="false" ht="12.75" hidden="false" customHeight="false" outlineLevel="1" collapsed="false">
      <c r="A240" s="376"/>
      <c r="B240" s="439"/>
      <c r="C240" s="439"/>
      <c r="D240" s="439"/>
      <c r="E240" s="439"/>
      <c r="F240" s="439"/>
      <c r="G240" s="439"/>
      <c r="H240" s="439"/>
      <c r="I240" s="142"/>
      <c r="J240" s="439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</row>
    <row r="241" customFormat="false" ht="12.75" hidden="false" customHeight="false" outlineLevel="1" collapsed="false">
      <c r="A241" s="376"/>
      <c r="B241" s="439"/>
      <c r="C241" s="439"/>
      <c r="D241" s="439"/>
      <c r="E241" s="439"/>
      <c r="F241" s="439"/>
      <c r="G241" s="439"/>
      <c r="H241" s="439"/>
      <c r="I241" s="142"/>
      <c r="J241" s="439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</row>
    <row r="242" customFormat="false" ht="12.75" hidden="false" customHeight="false" outlineLevel="1" collapsed="false">
      <c r="A242" s="142"/>
      <c r="B242" s="439"/>
      <c r="C242" s="439"/>
      <c r="D242" s="439"/>
      <c r="E242" s="439"/>
      <c r="F242" s="439"/>
      <c r="G242" s="439"/>
      <c r="H242" s="439"/>
      <c r="I242" s="142"/>
      <c r="J242" s="439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</row>
    <row r="243" customFormat="false" ht="12.75" hidden="false" customHeight="false" outlineLevel="1" collapsed="false">
      <c r="A243" s="376"/>
      <c r="B243" s="439"/>
      <c r="C243" s="439"/>
      <c r="D243" s="439"/>
      <c r="E243" s="439"/>
      <c r="F243" s="439"/>
      <c r="G243" s="439"/>
      <c r="H243" s="439"/>
      <c r="I243" s="142"/>
      <c r="J243" s="439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</row>
    <row r="244" customFormat="false" ht="12.75" hidden="false" customHeight="false" outlineLevel="1" collapsed="false">
      <c r="A244" s="376"/>
      <c r="B244" s="439"/>
      <c r="C244" s="439"/>
      <c r="D244" s="439"/>
      <c r="E244" s="439"/>
      <c r="F244" s="439"/>
      <c r="G244" s="439"/>
      <c r="H244" s="439"/>
      <c r="I244" s="142"/>
      <c r="J244" s="439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</row>
    <row r="245" customFormat="false" ht="12.75" hidden="false" customHeight="false" outlineLevel="1" collapsed="false">
      <c r="A245" s="142"/>
      <c r="B245" s="142"/>
      <c r="C245" s="142"/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</row>
    <row r="246" customFormat="false" ht="12.75" hidden="false" customHeight="false" outlineLevel="1" collapsed="false">
      <c r="A246" s="376"/>
      <c r="B246" s="142"/>
      <c r="C246" s="26"/>
      <c r="D246" s="26"/>
      <c r="E246" s="26"/>
      <c r="F246" s="26"/>
      <c r="G246" s="26"/>
      <c r="H246" s="26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</row>
    <row r="247" customFormat="false" ht="12.75" hidden="false" customHeight="false" outlineLevel="1" collapsed="false">
      <c r="A247" s="376"/>
      <c r="B247" s="142"/>
      <c r="C247" s="26"/>
      <c r="D247" s="26"/>
      <c r="E247" s="26"/>
      <c r="F247" s="26"/>
      <c r="G247" s="26"/>
      <c r="H247" s="26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</row>
    <row r="248" customFormat="false" ht="12.75" hidden="false" customHeight="false" outlineLevel="1" collapsed="false">
      <c r="A248" s="376"/>
      <c r="B248" s="142"/>
      <c r="C248" s="26"/>
      <c r="D248" s="26"/>
      <c r="E248" s="26"/>
      <c r="F248" s="26"/>
      <c r="G248" s="26"/>
      <c r="H248" s="26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</row>
    <row r="249" customFormat="false" ht="12.75" hidden="false" customHeight="false" outlineLevel="1" collapsed="false">
      <c r="A249" s="376"/>
      <c r="B249" s="142"/>
      <c r="C249" s="26"/>
      <c r="D249" s="26"/>
      <c r="E249" s="26"/>
      <c r="F249" s="26"/>
      <c r="G249" s="26"/>
      <c r="H249" s="26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</row>
    <row r="250" customFormat="false" ht="12.75" hidden="false" customHeight="false" outlineLevel="1" collapsed="false">
      <c r="A250" s="142"/>
      <c r="B250" s="142"/>
      <c r="C250" s="142"/>
      <c r="D250" s="142"/>
      <c r="E250" s="142"/>
      <c r="F250" s="142"/>
      <c r="G250" s="142"/>
      <c r="H250" s="142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</row>
    <row r="251" customFormat="false" ht="18.75" hidden="false" customHeight="false" outlineLevel="1" collapsed="false">
      <c r="A251" s="437"/>
      <c r="B251" s="142"/>
      <c r="C251" s="142"/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</row>
    <row r="252" customFormat="false" ht="12.75" hidden="false" customHeight="false" outlineLevel="1" collapsed="false">
      <c r="A252" s="376"/>
      <c r="B252" s="142"/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</row>
    <row r="253" customFormat="false" ht="12.75" hidden="false" customHeight="false" outlineLevel="1" collapsed="false">
      <c r="A253" s="142"/>
      <c r="B253" s="142"/>
      <c r="C253" s="142"/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</row>
    <row r="254" customFormat="false" ht="12.75" hidden="false" customHeight="false" outlineLevel="1" collapsed="false">
      <c r="A254" s="142"/>
      <c r="B254" s="142"/>
      <c r="C254" s="142"/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</row>
    <row r="255" customFormat="false" ht="12.75" hidden="false" customHeight="false" outlineLevel="1" collapsed="false">
      <c r="A255" s="440"/>
      <c r="B255" s="441"/>
      <c r="C255" s="441"/>
      <c r="D255" s="441"/>
      <c r="E255" s="441"/>
      <c r="F255" s="441"/>
      <c r="G255" s="441"/>
      <c r="H255" s="441"/>
      <c r="I255" s="441"/>
      <c r="J255" s="441"/>
      <c r="K255" s="441"/>
      <c r="L255" s="441"/>
      <c r="M255" s="441"/>
      <c r="N255" s="441"/>
      <c r="O255" s="441"/>
      <c r="P255" s="441"/>
      <c r="Q255" s="441"/>
      <c r="R255" s="441"/>
      <c r="S255" s="441"/>
      <c r="T255" s="441"/>
      <c r="U255" s="441"/>
      <c r="V255" s="441"/>
      <c r="W255" s="441"/>
      <c r="X255" s="441"/>
      <c r="Y255" s="441"/>
      <c r="Z255" s="441"/>
      <c r="AA255" s="441"/>
      <c r="AB255" s="441"/>
      <c r="AC255" s="441"/>
      <c r="AD255" s="441"/>
      <c r="AE255" s="441"/>
      <c r="AF255" s="441"/>
      <c r="AG255" s="441"/>
      <c r="AH255" s="441"/>
      <c r="AI255" s="441"/>
      <c r="AJ255" s="441"/>
      <c r="AK255" s="441"/>
      <c r="AL255" s="441"/>
      <c r="AM255" s="441"/>
      <c r="AN255" s="441"/>
      <c r="AO255" s="441"/>
      <c r="AP255" s="441"/>
      <c r="AQ255" s="441"/>
      <c r="AR255" s="441"/>
      <c r="AS255" s="441"/>
      <c r="AT255" s="441"/>
      <c r="AU255" s="441"/>
      <c r="AV255" s="441"/>
      <c r="AW255" s="441"/>
      <c r="AX255" s="441"/>
      <c r="AY255" s="441"/>
      <c r="AZ255" s="441"/>
      <c r="BA255" s="441"/>
      <c r="BB255" s="441"/>
      <c r="BC255" s="441"/>
      <c r="BD255" s="441"/>
      <c r="BE255" s="441"/>
      <c r="BF255" s="441"/>
      <c r="BG255" s="441"/>
      <c r="BH255" s="441"/>
      <c r="BI255" s="441"/>
      <c r="BJ255" s="441"/>
      <c r="BK255" s="441"/>
      <c r="BL255" s="441"/>
      <c r="BM255" s="441"/>
      <c r="BN255" s="441"/>
      <c r="BO255" s="441"/>
      <c r="BP255" s="441"/>
      <c r="BQ255" s="441"/>
      <c r="BR255" s="441"/>
      <c r="BS255" s="441"/>
      <c r="BT255" s="441"/>
      <c r="BU255" s="441"/>
      <c r="BV255" s="441"/>
      <c r="BW255" s="441"/>
      <c r="BX255" s="441"/>
      <c r="BY255" s="441"/>
      <c r="BZ255" s="441"/>
      <c r="CA255" s="441"/>
      <c r="CB255" s="441"/>
      <c r="CC255" s="441"/>
      <c r="CD255" s="441"/>
      <c r="CE255" s="441"/>
      <c r="CF255" s="441"/>
      <c r="CG255" s="441"/>
      <c r="CH255" s="441"/>
      <c r="CI255" s="441"/>
      <c r="CJ255" s="441"/>
      <c r="CK255" s="441"/>
      <c r="CL255" s="441"/>
      <c r="CM255" s="441"/>
      <c r="CN255" s="441"/>
      <c r="CO255" s="441"/>
      <c r="CP255" s="441"/>
      <c r="CQ255" s="441"/>
      <c r="CR255" s="441"/>
      <c r="CS255" s="441"/>
      <c r="CT255" s="441"/>
      <c r="CU255" s="441"/>
      <c r="CV255" s="441"/>
      <c r="CW255" s="441"/>
      <c r="CX255" s="441"/>
      <c r="CY255" s="441"/>
      <c r="CZ255" s="441"/>
      <c r="DA255" s="441"/>
      <c r="DB255" s="441"/>
      <c r="DC255" s="441"/>
      <c r="DD255" s="441"/>
      <c r="DE255" s="441"/>
      <c r="DF255" s="441"/>
      <c r="DG255" s="441"/>
      <c r="DH255" s="441"/>
      <c r="DI255" s="441"/>
      <c r="DJ255" s="441"/>
      <c r="DK255" s="441"/>
      <c r="DL255" s="441"/>
      <c r="DM255" s="441"/>
      <c r="DN255" s="441"/>
      <c r="DO255" s="441"/>
      <c r="DP255" s="441"/>
      <c r="DQ255" s="441"/>
      <c r="DR255" s="441"/>
      <c r="DS255" s="441"/>
      <c r="DT255" s="441"/>
      <c r="DU255" s="441"/>
      <c r="DV255" s="441"/>
      <c r="DW255" s="441"/>
      <c r="DX255" s="441"/>
      <c r="DY255" s="441"/>
      <c r="DZ255" s="441"/>
      <c r="EA255" s="441"/>
      <c r="EB255" s="441"/>
      <c r="EC255" s="441"/>
      <c r="ED255" s="441"/>
      <c r="EE255" s="441"/>
      <c r="EF255" s="441"/>
      <c r="EG255" s="441"/>
      <c r="EH255" s="441"/>
      <c r="EI255" s="441"/>
      <c r="EJ255" s="441"/>
      <c r="EK255" s="441"/>
      <c r="EL255" s="441"/>
      <c r="EM255" s="441"/>
      <c r="EN255" s="441"/>
      <c r="EO255" s="441"/>
      <c r="EP255" s="441"/>
      <c r="EQ255" s="441"/>
      <c r="ER255" s="441"/>
      <c r="ES255" s="441"/>
      <c r="ET255" s="441"/>
      <c r="EU255" s="441"/>
      <c r="EV255" s="441"/>
      <c r="EW255" s="441"/>
      <c r="EX255" s="441"/>
      <c r="EY255" s="441"/>
      <c r="EZ255" s="441"/>
      <c r="FA255" s="441"/>
      <c r="FB255" s="441"/>
      <c r="FC255" s="441"/>
      <c r="FD255" s="441"/>
      <c r="FE255" s="441"/>
      <c r="FF255" s="441"/>
      <c r="FG255" s="441"/>
      <c r="FH255" s="441"/>
      <c r="FI255" s="441"/>
      <c r="FJ255" s="441"/>
      <c r="FK255" s="441"/>
      <c r="FL255" s="441"/>
      <c r="FM255" s="441"/>
      <c r="FN255" s="441"/>
      <c r="FO255" s="441"/>
      <c r="FP255" s="441"/>
      <c r="FQ255" s="441"/>
      <c r="FR255" s="441"/>
      <c r="FS255" s="441"/>
      <c r="FT255" s="441"/>
      <c r="FU255" s="441"/>
      <c r="FV255" s="441"/>
      <c r="FW255" s="441"/>
      <c r="FX255" s="441"/>
      <c r="FY255" s="441"/>
      <c r="FZ255" s="441"/>
      <c r="GA255" s="441"/>
      <c r="GB255" s="441"/>
      <c r="GC255" s="441"/>
      <c r="GD255" s="441"/>
      <c r="GE255" s="441"/>
      <c r="GF255" s="441"/>
      <c r="GG255" s="441"/>
      <c r="GH255" s="441"/>
      <c r="GI255" s="441"/>
      <c r="GJ255" s="441"/>
      <c r="GK255" s="441"/>
      <c r="GL255" s="441"/>
      <c r="GM255" s="441"/>
      <c r="GN255" s="441"/>
      <c r="GO255" s="441"/>
      <c r="GP255" s="441"/>
      <c r="GQ255" s="441"/>
      <c r="GR255" s="441"/>
      <c r="GS255" s="441"/>
      <c r="GT255" s="441"/>
      <c r="GU255" s="441"/>
      <c r="GV255" s="441"/>
      <c r="GW255" s="441"/>
      <c r="GX255" s="441"/>
      <c r="GY255" s="441"/>
      <c r="GZ255" s="441"/>
      <c r="HA255" s="441"/>
      <c r="HB255" s="441"/>
      <c r="HC255" s="441"/>
      <c r="HD255" s="441"/>
      <c r="HE255" s="441"/>
      <c r="HF255" s="441"/>
      <c r="HG255" s="441"/>
      <c r="HH255" s="441"/>
      <c r="HI255" s="441"/>
      <c r="HJ255" s="441"/>
      <c r="HK255" s="441"/>
      <c r="HL255" s="441"/>
      <c r="HM255" s="441"/>
      <c r="HN255" s="441"/>
      <c r="HO255" s="441"/>
      <c r="HP255" s="441"/>
      <c r="HQ255" s="441"/>
      <c r="HR255" s="441"/>
      <c r="HS255" s="441"/>
      <c r="HT255" s="441"/>
      <c r="HU255" s="441"/>
      <c r="HV255" s="441"/>
      <c r="HW255" s="441"/>
      <c r="HX255" s="441"/>
      <c r="HY255" s="441"/>
      <c r="HZ255" s="441"/>
      <c r="IA255" s="441"/>
      <c r="IB255" s="441"/>
      <c r="IC255" s="441"/>
      <c r="ID255" s="441"/>
      <c r="IE255" s="441"/>
      <c r="IF255" s="441"/>
      <c r="IG255" s="441"/>
      <c r="IH255" s="441"/>
      <c r="II255" s="441"/>
      <c r="IJ255" s="441"/>
      <c r="IK255" s="441"/>
      <c r="IL255" s="441"/>
      <c r="IM255" s="441"/>
      <c r="IN255" s="441"/>
      <c r="IO255" s="441"/>
      <c r="IP255" s="441"/>
      <c r="IQ255" s="441"/>
      <c r="IR255" s="441"/>
      <c r="IS255" s="441"/>
      <c r="IT255" s="441"/>
      <c r="IU255" s="441"/>
      <c r="IV255" s="441"/>
      <c r="IW255" s="441"/>
    </row>
    <row r="256" customFormat="false" ht="12.75" hidden="false" customHeight="false" outlineLevel="1" collapsed="false">
      <c r="A256" s="376"/>
      <c r="B256" s="142"/>
      <c r="C256" s="142"/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</row>
    <row r="257" customFormat="false" ht="12.75" hidden="false" customHeight="false" outlineLevel="1" collapsed="false">
      <c r="A257" s="376"/>
      <c r="B257" s="142"/>
      <c r="C257" s="231"/>
      <c r="D257" s="231"/>
      <c r="E257" s="231"/>
      <c r="F257" s="231"/>
      <c r="G257" s="231"/>
      <c r="H257" s="231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</row>
    <row r="258" customFormat="false" ht="12.75" hidden="false" customHeight="false" outlineLevel="1" collapsed="false">
      <c r="A258" s="376"/>
      <c r="B258" s="142"/>
      <c r="C258" s="231"/>
      <c r="D258" s="231"/>
      <c r="E258" s="231"/>
      <c r="F258" s="231"/>
      <c r="G258" s="231"/>
      <c r="H258" s="231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</row>
    <row r="259" customFormat="false" ht="12.75" hidden="false" customHeight="false" outlineLevel="1" collapsed="false">
      <c r="A259" s="142"/>
      <c r="B259" s="142"/>
      <c r="C259" s="442"/>
      <c r="D259" s="442"/>
      <c r="E259" s="442"/>
      <c r="F259" s="442"/>
      <c r="G259" s="442"/>
      <c r="H259" s="4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</row>
    <row r="260" customFormat="false" ht="12.75" hidden="false" customHeight="false" outlineLevel="1" collapsed="false">
      <c r="A260" s="376"/>
      <c r="B260" s="142"/>
      <c r="C260" s="142"/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</row>
    <row r="261" customFormat="false" ht="12.75" hidden="false" customHeight="false" outlineLevel="1" collapsed="false">
      <c r="A261" s="440"/>
      <c r="B261" s="142"/>
      <c r="C261" s="142"/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</row>
    <row r="262" customFormat="false" ht="12.75" hidden="false" customHeight="false" outlineLevel="1" collapsed="false">
      <c r="A262" s="443"/>
      <c r="B262" s="142"/>
      <c r="C262" s="26"/>
      <c r="D262" s="26"/>
      <c r="E262" s="26"/>
      <c r="F262" s="26"/>
      <c r="G262" s="26"/>
      <c r="H262" s="26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</row>
    <row r="263" customFormat="false" ht="12.75" hidden="false" customHeight="false" outlineLevel="1" collapsed="false">
      <c r="A263" s="443"/>
      <c r="B263" s="142"/>
      <c r="C263" s="26"/>
      <c r="D263" s="26"/>
      <c r="E263" s="26"/>
      <c r="F263" s="26"/>
      <c r="G263" s="26"/>
      <c r="H263" s="26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</row>
    <row r="264" customFormat="false" ht="12.75" hidden="false" customHeight="false" outlineLevel="1" collapsed="false">
      <c r="A264" s="443"/>
      <c r="B264" s="142"/>
      <c r="C264" s="26"/>
      <c r="D264" s="26"/>
      <c r="E264" s="26"/>
      <c r="F264" s="26"/>
      <c r="G264" s="26"/>
      <c r="H264" s="26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</row>
    <row r="265" customFormat="false" ht="12.75" hidden="false" customHeight="false" outlineLevel="1" collapsed="false">
      <c r="A265" s="443"/>
      <c r="B265" s="142"/>
      <c r="C265" s="26"/>
      <c r="D265" s="26"/>
      <c r="E265" s="26"/>
      <c r="F265" s="26"/>
      <c r="G265" s="26"/>
      <c r="H265" s="26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</row>
    <row r="266" customFormat="false" ht="12.75" hidden="false" customHeight="false" outlineLevel="1" collapsed="false">
      <c r="A266" s="443"/>
      <c r="B266" s="142"/>
      <c r="C266" s="231"/>
      <c r="D266" s="231"/>
      <c r="E266" s="231"/>
      <c r="F266" s="231"/>
      <c r="G266" s="231"/>
      <c r="H266" s="231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</row>
    <row r="267" customFormat="false" ht="12.75" hidden="false" customHeight="false" outlineLevel="1" collapsed="false">
      <c r="A267" s="376"/>
      <c r="B267" s="142"/>
      <c r="C267" s="444"/>
      <c r="D267" s="444"/>
      <c r="E267" s="444"/>
      <c r="F267" s="444"/>
      <c r="G267" s="444"/>
      <c r="H267" s="444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</row>
    <row r="268" customFormat="false" ht="12.75" hidden="false" customHeight="false" outlineLevel="1" collapsed="false">
      <c r="A268" s="443"/>
      <c r="B268" s="142"/>
      <c r="C268" s="445"/>
      <c r="D268" s="445"/>
      <c r="E268" s="445"/>
      <c r="F268" s="445"/>
      <c r="G268" s="445"/>
      <c r="H268" s="445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</row>
    <row r="269" customFormat="false" ht="12.75" hidden="false" customHeight="false" outlineLevel="1" collapsed="false">
      <c r="A269" s="443"/>
      <c r="B269" s="142"/>
      <c r="C269" s="445"/>
      <c r="D269" s="445"/>
      <c r="E269" s="445"/>
      <c r="F269" s="445"/>
      <c r="G269" s="445"/>
      <c r="H269" s="445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</row>
    <row r="270" customFormat="false" ht="12.75" hidden="false" customHeight="false" outlineLevel="1" collapsed="false">
      <c r="A270" s="443"/>
      <c r="B270" s="142"/>
      <c r="C270" s="445"/>
      <c r="D270" s="445"/>
      <c r="E270" s="445"/>
      <c r="F270" s="445"/>
      <c r="G270" s="445"/>
      <c r="H270" s="445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</row>
    <row r="271" customFormat="false" ht="12.75" hidden="false" customHeight="false" outlineLevel="1" collapsed="false">
      <c r="A271" s="443"/>
      <c r="B271" s="142"/>
      <c r="C271" s="445"/>
      <c r="D271" s="445"/>
      <c r="E271" s="445"/>
      <c r="F271" s="445"/>
      <c r="G271" s="445"/>
      <c r="H271" s="445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</row>
    <row r="272" customFormat="false" ht="12.75" hidden="false" customHeight="false" outlineLevel="1" collapsed="false">
      <c r="A272" s="443"/>
      <c r="B272" s="142"/>
      <c r="C272" s="444"/>
      <c r="D272" s="444"/>
      <c r="E272" s="444"/>
      <c r="F272" s="444"/>
      <c r="G272" s="444"/>
      <c r="H272" s="444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</row>
    <row r="273" customFormat="false" ht="12.75" hidden="false" customHeight="false" outlineLevel="1" collapsed="false">
      <c r="A273" s="376"/>
      <c r="B273" s="142"/>
      <c r="C273" s="142"/>
      <c r="D273" s="142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</row>
    <row r="274" customFormat="false" ht="12.75" hidden="false" customHeight="false" outlineLevel="1" collapsed="false">
      <c r="A274" s="142"/>
      <c r="B274" s="142"/>
      <c r="C274" s="26"/>
      <c r="D274" s="26"/>
      <c r="E274" s="26"/>
      <c r="F274" s="26"/>
      <c r="G274" s="26"/>
      <c r="H274" s="26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</row>
    <row r="275" customFormat="false" ht="12.75" hidden="false" customHeight="false" outlineLevel="1" collapsed="false">
      <c r="A275" s="142"/>
      <c r="B275" s="142"/>
      <c r="C275" s="26"/>
      <c r="D275" s="26"/>
      <c r="E275" s="26"/>
      <c r="F275" s="26"/>
      <c r="G275" s="26"/>
      <c r="H275" s="26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</row>
    <row r="276" customFormat="false" ht="12.75" hidden="false" customHeight="false" outlineLevel="1" collapsed="false">
      <c r="A276" s="142"/>
      <c r="B276" s="142"/>
      <c r="C276" s="26"/>
      <c r="D276" s="26"/>
      <c r="E276" s="26"/>
      <c r="F276" s="26"/>
      <c r="G276" s="26"/>
      <c r="H276" s="26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</row>
    <row r="277" customFormat="false" ht="12.75" hidden="false" customHeight="false" outlineLevel="1" collapsed="false">
      <c r="A277" s="142"/>
      <c r="B277" s="432"/>
      <c r="C277" s="26"/>
      <c r="D277" s="26"/>
      <c r="E277" s="26"/>
      <c r="F277" s="26"/>
      <c r="G277" s="26"/>
      <c r="H277" s="26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</row>
    <row r="278" customFormat="false" ht="12.75" hidden="false" customHeight="false" outlineLevel="1" collapsed="false">
      <c r="A278" s="142"/>
      <c r="B278" s="142"/>
      <c r="C278" s="142"/>
      <c r="D278" s="142"/>
      <c r="E278" s="142"/>
      <c r="F278" s="142"/>
      <c r="G278" s="142"/>
      <c r="H278" s="142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</row>
    <row r="279" customFormat="false" ht="12.75" hidden="false" customHeight="false" outlineLevel="1" collapsed="false">
      <c r="A279" s="376"/>
      <c r="B279" s="142"/>
      <c r="C279" s="142"/>
      <c r="D279" s="142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142"/>
      <c r="U279" s="142"/>
    </row>
    <row r="280" customFormat="false" ht="12.75" hidden="false" customHeight="false" outlineLevel="1" collapsed="false">
      <c r="A280" s="142"/>
      <c r="B280" s="142"/>
      <c r="C280" s="231"/>
      <c r="D280" s="231"/>
      <c r="E280" s="231"/>
      <c r="F280" s="231"/>
      <c r="G280" s="231"/>
      <c r="H280" s="231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</row>
    <row r="281" customFormat="false" ht="12.75" hidden="false" customHeight="false" outlineLevel="1" collapsed="false">
      <c r="A281" s="443"/>
      <c r="B281" s="142"/>
      <c r="C281" s="231"/>
      <c r="D281" s="231"/>
      <c r="E281" s="231"/>
      <c r="F281" s="231"/>
      <c r="G281" s="231"/>
      <c r="H281" s="231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</row>
    <row r="282" customFormat="false" ht="12.75" hidden="false" customHeight="false" outlineLevel="1" collapsed="false">
      <c r="A282" s="443"/>
      <c r="B282" s="142"/>
      <c r="C282" s="231"/>
      <c r="D282" s="231"/>
      <c r="E282" s="231"/>
      <c r="F282" s="231"/>
      <c r="G282" s="231"/>
      <c r="H282" s="231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142"/>
      <c r="U282" s="142"/>
    </row>
    <row r="283" customFormat="false" ht="12.75" hidden="false" customHeight="false" outlineLevel="1" collapsed="false">
      <c r="A283" s="443"/>
      <c r="B283" s="432"/>
      <c r="C283" s="231"/>
      <c r="D283" s="231"/>
      <c r="E283" s="231"/>
      <c r="F283" s="231"/>
      <c r="G283" s="231"/>
      <c r="H283" s="231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</row>
    <row r="284" customFormat="false" ht="12.75" hidden="false" customHeight="false" outlineLevel="1" collapsed="false">
      <c r="A284" s="142"/>
      <c r="B284" s="142"/>
      <c r="C284" s="231"/>
      <c r="D284" s="231"/>
      <c r="E284" s="231"/>
      <c r="F284" s="231"/>
      <c r="G284" s="231"/>
      <c r="H284" s="231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142"/>
      <c r="U284" s="142"/>
    </row>
    <row r="285" customFormat="false" ht="12.75" hidden="false" customHeight="false" outlineLevel="1" collapsed="false">
      <c r="A285" s="142"/>
      <c r="B285" s="142"/>
      <c r="C285" s="231"/>
      <c r="D285" s="231"/>
      <c r="E285" s="231"/>
      <c r="F285" s="231"/>
      <c r="G285" s="231"/>
      <c r="H285" s="231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142"/>
      <c r="U285" s="142"/>
    </row>
    <row r="286" customFormat="false" ht="12.75" hidden="false" customHeight="false" outlineLevel="1" collapsed="false">
      <c r="A286" s="142"/>
      <c r="B286" s="142"/>
      <c r="C286" s="231"/>
      <c r="D286" s="231"/>
      <c r="E286" s="231"/>
      <c r="F286" s="231"/>
      <c r="G286" s="231"/>
      <c r="H286" s="231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142"/>
      <c r="U286" s="142"/>
    </row>
    <row r="287" customFormat="false" ht="12.75" hidden="false" customHeight="false" outlineLevel="1" collapsed="false">
      <c r="A287" s="142"/>
      <c r="B287" s="142"/>
      <c r="C287" s="231"/>
      <c r="D287" s="231"/>
      <c r="E287" s="231"/>
      <c r="F287" s="231"/>
      <c r="G287" s="231"/>
      <c r="H287" s="231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142"/>
      <c r="U287" s="142"/>
    </row>
    <row r="288" customFormat="false" ht="12.75" hidden="false" customHeight="false" outlineLevel="1" collapsed="false">
      <c r="A288" s="142"/>
      <c r="B288" s="142"/>
      <c r="C288" s="231"/>
      <c r="D288" s="231"/>
      <c r="E288" s="231"/>
      <c r="F288" s="231"/>
      <c r="G288" s="231"/>
      <c r="H288" s="231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</row>
    <row r="289" customFormat="false" ht="12.75" hidden="false" customHeight="false" outlineLevel="1" collapsed="false">
      <c r="A289" s="142"/>
      <c r="B289" s="142"/>
      <c r="C289" s="231"/>
      <c r="D289" s="231"/>
      <c r="E289" s="231"/>
      <c r="F289" s="231"/>
      <c r="G289" s="231"/>
      <c r="H289" s="231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142"/>
      <c r="U289" s="142"/>
    </row>
    <row r="290" customFormat="false" ht="12.75" hidden="false" customHeight="false" outlineLevel="1" collapsed="false">
      <c r="A290" s="142"/>
      <c r="B290" s="142"/>
      <c r="C290" s="142"/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142"/>
      <c r="U290" s="142"/>
    </row>
    <row r="291" customFormat="false" ht="12.75" hidden="false" customHeight="false" outlineLevel="1" collapsed="false">
      <c r="A291" s="376"/>
      <c r="B291" s="446"/>
      <c r="C291" s="446"/>
      <c r="D291" s="446"/>
      <c r="E291" s="446"/>
      <c r="F291" s="446"/>
      <c r="G291" s="446"/>
      <c r="H291" s="446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142"/>
      <c r="U291" s="142"/>
    </row>
    <row r="292" customFormat="false" ht="12.75" hidden="false" customHeight="false" outlineLevel="1" collapsed="false">
      <c r="A292" s="376"/>
      <c r="B292" s="432"/>
      <c r="C292" s="446"/>
      <c r="D292" s="446"/>
      <c r="E292" s="446"/>
      <c r="F292" s="446"/>
      <c r="G292" s="446"/>
      <c r="H292" s="446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142"/>
      <c r="U292" s="142"/>
    </row>
    <row r="293" customFormat="false" ht="12.75" hidden="false" customHeight="false" outlineLevel="1" collapsed="false">
      <c r="A293" s="376"/>
      <c r="B293" s="446"/>
      <c r="C293" s="446"/>
      <c r="D293" s="446"/>
      <c r="E293" s="446"/>
      <c r="F293" s="446"/>
      <c r="G293" s="446"/>
      <c r="H293" s="446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142"/>
      <c r="U293" s="142"/>
    </row>
    <row r="294" customFormat="false" ht="12.75" hidden="false" customHeight="false" outlineLevel="1" collapsed="false">
      <c r="A294" s="376"/>
      <c r="B294" s="142"/>
      <c r="C294" s="446"/>
      <c r="D294" s="446"/>
      <c r="E294" s="446"/>
      <c r="F294" s="446"/>
      <c r="G294" s="446"/>
      <c r="H294" s="446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</row>
    <row r="295" customFormat="false" ht="12.75" hidden="false" customHeight="false" outlineLevel="1" collapsed="false">
      <c r="A295" s="142"/>
      <c r="B295" s="142"/>
      <c r="C295" s="142"/>
      <c r="D295" s="142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142"/>
      <c r="U295" s="142"/>
    </row>
    <row r="296" customFormat="false" ht="12.75" hidden="false" customHeight="false" outlineLevel="1" collapsed="false">
      <c r="A296" s="376"/>
      <c r="B296" s="142"/>
      <c r="C296" s="142"/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142"/>
      <c r="U296" s="142"/>
    </row>
    <row r="297" customFormat="false" ht="12.75" hidden="false" customHeight="false" outlineLevel="1" collapsed="false">
      <c r="A297" s="376"/>
      <c r="B297" s="142"/>
      <c r="C297" s="142"/>
      <c r="D297" s="142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142"/>
      <c r="U297" s="142"/>
    </row>
    <row r="298" customFormat="false" ht="12.75" hidden="false" customHeight="false" outlineLevel="1" collapsed="false">
      <c r="A298" s="142"/>
      <c r="B298" s="142"/>
      <c r="C298" s="142"/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</row>
    <row r="299" customFormat="false" ht="12.75" hidden="false" customHeight="false" outlineLevel="1" collapsed="false">
      <c r="A299" s="142"/>
      <c r="B299" s="142"/>
      <c r="C299" s="439"/>
      <c r="D299" s="439"/>
      <c r="E299" s="439"/>
      <c r="F299" s="439"/>
      <c r="G299" s="439"/>
      <c r="H299" s="439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142"/>
      <c r="U299" s="142"/>
    </row>
    <row r="300" customFormat="false" ht="12.75" hidden="false" customHeight="false" outlineLevel="1" collapsed="false">
      <c r="A300" s="142"/>
      <c r="B300" s="142"/>
      <c r="C300" s="446"/>
      <c r="D300" s="446"/>
      <c r="E300" s="446"/>
      <c r="F300" s="446"/>
      <c r="G300" s="446"/>
      <c r="H300" s="446"/>
      <c r="I300" s="142"/>
      <c r="J300" s="142"/>
      <c r="K300" s="142"/>
      <c r="L300" s="142"/>
      <c r="M300" s="142"/>
      <c r="N300" s="142"/>
      <c r="O300" s="142"/>
      <c r="P300" s="142"/>
      <c r="Q300" s="142"/>
      <c r="R300" s="142"/>
      <c r="S300" s="142"/>
      <c r="T300" s="142"/>
      <c r="U300" s="142"/>
    </row>
    <row r="301" customFormat="false" ht="12.75" hidden="false" customHeight="false" outlineLevel="1" collapsed="false">
      <c r="A301" s="142"/>
      <c r="B301" s="142"/>
      <c r="C301" s="447"/>
      <c r="D301" s="447"/>
      <c r="E301" s="447"/>
      <c r="F301" s="447"/>
      <c r="G301" s="447"/>
      <c r="H301" s="447"/>
      <c r="I301" s="142"/>
      <c r="J301" s="142"/>
      <c r="K301" s="142"/>
      <c r="L301" s="142"/>
      <c r="M301" s="142"/>
      <c r="N301" s="142"/>
      <c r="O301" s="142"/>
      <c r="P301" s="142"/>
      <c r="Q301" s="142"/>
      <c r="R301" s="142"/>
      <c r="S301" s="142"/>
      <c r="T301" s="142"/>
      <c r="U301" s="142"/>
    </row>
    <row r="302" customFormat="false" ht="12.75" hidden="false" customHeight="false" outlineLevel="1" collapsed="false">
      <c r="A302" s="142"/>
      <c r="B302" s="142"/>
      <c r="C302" s="439"/>
      <c r="D302" s="439"/>
      <c r="E302" s="439"/>
      <c r="F302" s="439"/>
      <c r="G302" s="439"/>
      <c r="H302" s="439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</row>
    <row r="303" customFormat="false" ht="12.75" hidden="false" customHeight="false" outlineLevel="1" collapsed="false">
      <c r="A303" s="142"/>
      <c r="B303" s="142"/>
      <c r="C303" s="447"/>
      <c r="D303" s="447"/>
      <c r="E303" s="447"/>
      <c r="F303" s="447"/>
      <c r="G303" s="447"/>
      <c r="H303" s="447"/>
      <c r="I303" s="142"/>
      <c r="J303" s="142"/>
      <c r="K303" s="142"/>
      <c r="L303" s="142"/>
      <c r="M303" s="142"/>
      <c r="N303" s="142"/>
      <c r="O303" s="142"/>
      <c r="P303" s="142"/>
      <c r="Q303" s="142"/>
      <c r="R303" s="142"/>
      <c r="S303" s="142"/>
      <c r="T303" s="142"/>
      <c r="U303" s="142"/>
    </row>
    <row r="304" customFormat="false" ht="12.75" hidden="false" customHeight="false" outlineLevel="1" collapsed="false">
      <c r="A304" s="142"/>
      <c r="B304" s="142"/>
      <c r="C304" s="448"/>
      <c r="D304" s="448"/>
      <c r="E304" s="448"/>
      <c r="F304" s="448"/>
      <c r="G304" s="448"/>
      <c r="H304" s="448"/>
      <c r="I304" s="142"/>
      <c r="J304" s="142"/>
      <c r="K304" s="142"/>
      <c r="L304" s="142"/>
      <c r="M304" s="142"/>
      <c r="N304" s="142"/>
      <c r="O304" s="142"/>
      <c r="P304" s="142"/>
      <c r="Q304" s="142"/>
      <c r="R304" s="142"/>
      <c r="S304" s="142"/>
      <c r="T304" s="142"/>
      <c r="U304" s="142"/>
    </row>
    <row r="305" customFormat="false" ht="12.75" hidden="false" customHeight="false" outlineLevel="1" collapsed="false">
      <c r="A305" s="142"/>
      <c r="B305" s="142"/>
      <c r="C305" s="448"/>
      <c r="D305" s="448"/>
      <c r="E305" s="448"/>
      <c r="F305" s="448"/>
      <c r="G305" s="448"/>
      <c r="H305" s="448"/>
      <c r="I305" s="142"/>
      <c r="J305" s="142"/>
      <c r="K305" s="142"/>
      <c r="L305" s="142"/>
      <c r="M305" s="142"/>
      <c r="N305" s="142"/>
      <c r="O305" s="142"/>
      <c r="P305" s="142"/>
      <c r="Q305" s="142"/>
      <c r="R305" s="142"/>
      <c r="S305" s="142"/>
      <c r="T305" s="142"/>
      <c r="U305" s="142"/>
    </row>
    <row r="306" customFormat="false" ht="18.75" hidden="true" customHeight="false" outlineLevel="2" collapsed="false">
      <c r="A306" s="437"/>
      <c r="B306" s="142"/>
      <c r="C306" s="448"/>
      <c r="D306" s="448"/>
      <c r="E306" s="448"/>
      <c r="F306" s="448"/>
      <c r="G306" s="448"/>
      <c r="H306" s="448"/>
      <c r="I306" s="142"/>
      <c r="J306" s="142"/>
      <c r="K306" s="142"/>
      <c r="L306" s="142"/>
      <c r="M306" s="142"/>
      <c r="N306" s="142"/>
      <c r="O306" s="142"/>
      <c r="P306" s="142"/>
      <c r="Q306" s="142"/>
      <c r="R306" s="142"/>
      <c r="S306" s="142"/>
      <c r="T306" s="142"/>
      <c r="U306" s="142"/>
    </row>
    <row r="307" customFormat="false" ht="12.75" hidden="true" customHeight="false" outlineLevel="2" collapsed="false">
      <c r="A307" s="376"/>
      <c r="B307" s="142"/>
      <c r="C307" s="448"/>
      <c r="D307" s="448"/>
      <c r="E307" s="448"/>
      <c r="F307" s="448"/>
      <c r="G307" s="448"/>
      <c r="H307" s="448"/>
      <c r="I307" s="142"/>
      <c r="J307" s="142"/>
      <c r="K307" s="142"/>
      <c r="L307" s="142"/>
      <c r="M307" s="142"/>
      <c r="N307" s="142"/>
      <c r="O307" s="142"/>
      <c r="P307" s="142"/>
      <c r="Q307" s="142"/>
      <c r="R307" s="142"/>
      <c r="S307" s="142"/>
      <c r="T307" s="142"/>
      <c r="U307" s="142"/>
    </row>
    <row r="308" customFormat="false" ht="12.75" hidden="true" customHeight="false" outlineLevel="2" collapsed="false">
      <c r="A308" s="142"/>
      <c r="B308" s="142"/>
      <c r="C308" s="448"/>
      <c r="D308" s="448"/>
      <c r="E308" s="448"/>
      <c r="F308" s="448"/>
      <c r="G308" s="448"/>
      <c r="H308" s="448"/>
      <c r="I308" s="142"/>
      <c r="J308" s="142"/>
      <c r="K308" s="142"/>
      <c r="L308" s="142"/>
      <c r="M308" s="142"/>
      <c r="N308" s="142"/>
      <c r="O308" s="142"/>
      <c r="P308" s="142"/>
      <c r="Q308" s="142"/>
      <c r="R308" s="142"/>
      <c r="S308" s="142"/>
      <c r="T308" s="142"/>
      <c r="U308" s="142"/>
    </row>
    <row r="309" customFormat="false" ht="12.75" hidden="true" customHeight="false" outlineLevel="2" collapsed="false">
      <c r="A309" s="376"/>
      <c r="B309" s="149"/>
      <c r="C309" s="149"/>
      <c r="D309" s="226"/>
      <c r="E309" s="226"/>
      <c r="F309" s="149"/>
      <c r="G309" s="149"/>
      <c r="H309" s="226"/>
      <c r="I309" s="149"/>
      <c r="J309" s="149"/>
      <c r="K309" s="149"/>
      <c r="L309" s="226"/>
      <c r="M309" s="149"/>
      <c r="N309" s="149"/>
      <c r="O309" s="142"/>
      <c r="P309" s="142"/>
      <c r="Q309" s="142"/>
      <c r="R309" s="142"/>
      <c r="S309" s="142"/>
      <c r="T309" s="149"/>
      <c r="U309" s="142"/>
    </row>
    <row r="310" customFormat="false" ht="12.75" hidden="true" customHeight="false" outlineLevel="2" collapsed="false">
      <c r="A310" s="376"/>
      <c r="B310" s="142"/>
      <c r="C310" s="142"/>
      <c r="D310" s="142"/>
      <c r="E310" s="142"/>
      <c r="F310" s="142"/>
      <c r="G310" s="142"/>
      <c r="H310" s="142"/>
      <c r="I310" s="142"/>
      <c r="J310" s="142"/>
      <c r="K310" s="142"/>
      <c r="L310" s="142"/>
      <c r="M310" s="142"/>
      <c r="N310" s="142"/>
      <c r="O310" s="142"/>
      <c r="P310" s="142"/>
      <c r="Q310" s="142"/>
      <c r="R310" s="142"/>
      <c r="S310" s="142"/>
      <c r="T310" s="142"/>
      <c r="U310" s="142"/>
    </row>
    <row r="311" customFormat="false" ht="12.75" hidden="true" customHeight="false" outlineLevel="2" collapsed="false">
      <c r="A311" s="142"/>
      <c r="B311" s="142"/>
      <c r="C311" s="142"/>
      <c r="D311" s="142"/>
      <c r="E311" s="142"/>
      <c r="F311" s="142"/>
      <c r="G311" s="142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</row>
    <row r="312" customFormat="false" ht="12.75" hidden="true" customHeight="false" outlineLevel="2" collapsed="false">
      <c r="A312" s="142"/>
      <c r="B312" s="439"/>
      <c r="C312" s="439"/>
      <c r="D312" s="439"/>
      <c r="E312" s="439"/>
      <c r="F312" s="439"/>
      <c r="G312" s="439"/>
      <c r="H312" s="439"/>
      <c r="I312" s="439"/>
      <c r="J312" s="439"/>
      <c r="K312" s="439"/>
      <c r="L312" s="439"/>
      <c r="M312" s="439"/>
      <c r="N312" s="439"/>
      <c r="O312" s="142"/>
      <c r="P312" s="142"/>
      <c r="Q312" s="142"/>
      <c r="R312" s="142"/>
      <c r="S312" s="142"/>
      <c r="T312" s="439"/>
      <c r="U312" s="142"/>
    </row>
    <row r="313" customFormat="false" ht="12.75" hidden="true" customHeight="false" outlineLevel="2" collapsed="false">
      <c r="A313" s="142"/>
      <c r="B313" s="142"/>
      <c r="C313" s="142"/>
      <c r="D313" s="142"/>
      <c r="E313" s="142"/>
      <c r="F313" s="142"/>
      <c r="G313" s="142"/>
      <c r="H313" s="142"/>
      <c r="I313" s="142"/>
      <c r="J313" s="142"/>
      <c r="K313" s="142"/>
      <c r="L313" s="142"/>
      <c r="M313" s="142"/>
      <c r="N313" s="142"/>
      <c r="O313" s="142"/>
      <c r="P313" s="142"/>
      <c r="Q313" s="142"/>
      <c r="R313" s="142"/>
      <c r="S313" s="142"/>
      <c r="T313" s="142"/>
      <c r="U313" s="142"/>
    </row>
    <row r="314" customFormat="false" ht="12.75" hidden="true" customHeight="false" outlineLevel="2" collapsed="false">
      <c r="A314" s="142"/>
      <c r="B314" s="446"/>
      <c r="C314" s="446"/>
      <c r="D314" s="439"/>
      <c r="E314" s="439"/>
      <c r="F314" s="439"/>
      <c r="G314" s="439"/>
      <c r="H314" s="439"/>
      <c r="I314" s="439"/>
      <c r="J314" s="439"/>
      <c r="K314" s="439"/>
      <c r="L314" s="439"/>
      <c r="M314" s="439"/>
      <c r="N314" s="439"/>
      <c r="O314" s="142"/>
      <c r="P314" s="142"/>
      <c r="Q314" s="142"/>
      <c r="R314" s="142"/>
      <c r="S314" s="142"/>
      <c r="T314" s="439"/>
      <c r="U314" s="142"/>
    </row>
    <row r="315" customFormat="false" ht="12.75" hidden="true" customHeight="false" outlineLevel="2" collapsed="false">
      <c r="A315" s="142"/>
      <c r="B315" s="142"/>
      <c r="C315" s="142"/>
      <c r="D315" s="142"/>
      <c r="E315" s="142"/>
      <c r="F315" s="142"/>
      <c r="G315" s="142"/>
      <c r="H315" s="142"/>
      <c r="I315" s="142"/>
      <c r="J315" s="142"/>
      <c r="K315" s="142"/>
      <c r="L315" s="142"/>
      <c r="M315" s="142"/>
      <c r="N315" s="142"/>
      <c r="O315" s="142"/>
      <c r="P315" s="142"/>
      <c r="Q315" s="142"/>
      <c r="R315" s="142"/>
      <c r="S315" s="142"/>
      <c r="T315" s="142"/>
      <c r="U315" s="142"/>
    </row>
    <row r="316" customFormat="false" ht="12.75" hidden="true" customHeight="false" outlineLevel="2" collapsed="false">
      <c r="A316" s="142"/>
      <c r="B316" s="439"/>
      <c r="C316" s="439"/>
      <c r="D316" s="439"/>
      <c r="E316" s="439"/>
      <c r="F316" s="439"/>
      <c r="G316" s="439"/>
      <c r="H316" s="439"/>
      <c r="I316" s="439"/>
      <c r="J316" s="439"/>
      <c r="K316" s="439"/>
      <c r="L316" s="439"/>
      <c r="M316" s="439"/>
      <c r="N316" s="439"/>
      <c r="O316" s="142"/>
      <c r="P316" s="142"/>
      <c r="Q316" s="142"/>
      <c r="R316" s="142"/>
      <c r="S316" s="142"/>
      <c r="T316" s="439"/>
      <c r="U316" s="439"/>
      <c r="V316" s="439"/>
      <c r="W316" s="439"/>
      <c r="X316" s="439"/>
      <c r="Y316" s="439"/>
      <c r="Z316" s="439"/>
    </row>
    <row r="317" customFormat="false" ht="12.75" hidden="true" customHeight="false" outlineLevel="2" collapsed="false">
      <c r="A317" s="142"/>
      <c r="B317" s="142"/>
      <c r="C317" s="142"/>
      <c r="D317" s="142"/>
      <c r="E317" s="142"/>
      <c r="F317" s="142"/>
      <c r="G317" s="142"/>
      <c r="H317" s="142"/>
      <c r="I317" s="142"/>
      <c r="J317" s="142"/>
      <c r="K317" s="142"/>
      <c r="L317" s="142"/>
      <c r="M317" s="142"/>
      <c r="N317" s="142"/>
      <c r="O317" s="142"/>
      <c r="P317" s="142"/>
      <c r="Q317" s="142"/>
      <c r="R317" s="142"/>
      <c r="S317" s="142"/>
      <c r="T317" s="142"/>
      <c r="U317" s="142"/>
    </row>
    <row r="318" customFormat="false" ht="12.75" hidden="true" customHeight="false" outlineLevel="2" collapsed="false">
      <c r="A318" s="142"/>
      <c r="B318" s="439"/>
      <c r="C318" s="439"/>
      <c r="D318" s="439"/>
      <c r="E318" s="439"/>
      <c r="F318" s="439"/>
      <c r="G318" s="439"/>
      <c r="H318" s="439"/>
      <c r="I318" s="439"/>
      <c r="J318" s="439"/>
      <c r="K318" s="439"/>
      <c r="L318" s="439"/>
      <c r="M318" s="439"/>
      <c r="N318" s="439"/>
      <c r="O318" s="142"/>
      <c r="P318" s="142"/>
      <c r="Q318" s="142"/>
      <c r="R318" s="142"/>
      <c r="S318" s="142"/>
      <c r="T318" s="439"/>
      <c r="U318" s="142"/>
    </row>
    <row r="319" customFormat="false" ht="12.75" hidden="true" customHeight="false" outlineLevel="2" collapsed="false">
      <c r="A319" s="142"/>
      <c r="B319" s="142"/>
      <c r="C319" s="142"/>
      <c r="D319" s="142"/>
      <c r="E319" s="142"/>
      <c r="F319" s="142"/>
      <c r="G319" s="142"/>
      <c r="H319" s="142"/>
      <c r="I319" s="142"/>
      <c r="J319" s="142"/>
      <c r="K319" s="142"/>
      <c r="L319" s="142"/>
      <c r="M319" s="142"/>
      <c r="N319" s="142"/>
      <c r="O319" s="142"/>
      <c r="P319" s="142"/>
      <c r="Q319" s="142"/>
      <c r="R319" s="142"/>
      <c r="S319" s="142"/>
      <c r="T319" s="142"/>
      <c r="U319" s="142"/>
    </row>
    <row r="320" customFormat="false" ht="12.75" hidden="true" customHeight="false" outlineLevel="2" collapsed="false">
      <c r="A320" s="142"/>
      <c r="B320" s="439"/>
      <c r="C320" s="439"/>
      <c r="D320" s="439"/>
      <c r="E320" s="439"/>
      <c r="F320" s="439"/>
      <c r="G320" s="439"/>
      <c r="H320" s="439"/>
      <c r="I320" s="439"/>
      <c r="J320" s="439"/>
      <c r="K320" s="439"/>
      <c r="L320" s="439"/>
      <c r="M320" s="439"/>
      <c r="N320" s="439"/>
      <c r="O320" s="142"/>
      <c r="P320" s="142"/>
      <c r="Q320" s="142"/>
      <c r="R320" s="142"/>
      <c r="S320" s="142"/>
      <c r="T320" s="439"/>
      <c r="U320" s="439"/>
    </row>
    <row r="321" customFormat="false" ht="12.75" hidden="true" customHeight="false" outlineLevel="2" collapsed="false">
      <c r="A321" s="142"/>
      <c r="B321" s="142"/>
      <c r="C321" s="142"/>
      <c r="D321" s="142"/>
      <c r="E321" s="142"/>
      <c r="F321" s="142"/>
      <c r="G321" s="142"/>
      <c r="H321" s="142"/>
      <c r="I321" s="142"/>
      <c r="J321" s="142"/>
      <c r="K321" s="142"/>
      <c r="L321" s="142"/>
      <c r="M321" s="142"/>
      <c r="N321" s="142"/>
      <c r="O321" s="142"/>
      <c r="P321" s="142"/>
      <c r="Q321" s="142"/>
      <c r="R321" s="142"/>
      <c r="S321" s="142"/>
      <c r="T321" s="142"/>
      <c r="U321" s="142"/>
    </row>
    <row r="322" customFormat="false" ht="12.75" hidden="true" customHeight="false" outlineLevel="2" collapsed="false">
      <c r="A322" s="142"/>
      <c r="B322" s="439"/>
      <c r="C322" s="439"/>
      <c r="D322" s="439"/>
      <c r="E322" s="439"/>
      <c r="F322" s="439"/>
      <c r="G322" s="439"/>
      <c r="H322" s="439"/>
      <c r="I322" s="439"/>
      <c r="J322" s="439"/>
      <c r="K322" s="439"/>
      <c r="L322" s="439"/>
      <c r="M322" s="439"/>
      <c r="N322" s="439"/>
      <c r="O322" s="142"/>
      <c r="P322" s="142"/>
      <c r="Q322" s="142"/>
      <c r="R322" s="142"/>
      <c r="S322" s="142"/>
      <c r="T322" s="439"/>
      <c r="U322" s="439"/>
    </row>
    <row r="323" customFormat="false" ht="12.75" hidden="true" customHeight="false" outlineLevel="2" collapsed="false">
      <c r="A323" s="142"/>
      <c r="B323" s="142"/>
      <c r="C323" s="142"/>
      <c r="D323" s="142"/>
      <c r="E323" s="142"/>
      <c r="F323" s="142"/>
      <c r="G323" s="142"/>
      <c r="H323" s="142"/>
      <c r="I323" s="142"/>
      <c r="J323" s="142"/>
      <c r="K323" s="142"/>
      <c r="L323" s="142"/>
      <c r="M323" s="142"/>
      <c r="N323" s="142"/>
      <c r="O323" s="142"/>
      <c r="P323" s="142"/>
      <c r="Q323" s="142"/>
      <c r="R323" s="142"/>
      <c r="S323" s="142"/>
      <c r="T323" s="142"/>
      <c r="U323" s="142"/>
    </row>
    <row r="324" customFormat="false" ht="12.75" hidden="false" customHeight="false" outlineLevel="1" collapsed="true">
      <c r="A324" s="142"/>
      <c r="B324" s="142"/>
      <c r="C324" s="142"/>
      <c r="D324" s="142"/>
      <c r="E324" s="142"/>
      <c r="F324" s="142"/>
      <c r="G324" s="142"/>
      <c r="H324" s="142"/>
      <c r="I324" s="142"/>
      <c r="J324" s="142"/>
      <c r="K324" s="142"/>
      <c r="L324" s="142"/>
      <c r="M324" s="142"/>
      <c r="N324" s="142"/>
      <c r="O324" s="142"/>
      <c r="P324" s="142"/>
      <c r="Q324" s="142"/>
      <c r="R324" s="142"/>
      <c r="S324" s="142"/>
      <c r="T324" s="142"/>
      <c r="U324" s="142"/>
    </row>
    <row r="325" customFormat="false" ht="12.75" hidden="false" customHeight="false" outlineLevel="1" collapsed="false">
      <c r="A325" s="142"/>
      <c r="B325" s="142"/>
      <c r="C325" s="142"/>
      <c r="D325" s="142"/>
      <c r="E325" s="142"/>
      <c r="F325" s="142"/>
      <c r="G325" s="142"/>
      <c r="H325" s="142"/>
      <c r="I325" s="142"/>
      <c r="J325" s="142"/>
      <c r="K325" s="142"/>
      <c r="L325" s="142"/>
      <c r="M325" s="142"/>
      <c r="N325" s="142"/>
      <c r="O325" s="142"/>
      <c r="P325" s="142"/>
      <c r="Q325" s="142"/>
      <c r="R325" s="142"/>
      <c r="S325" s="142"/>
      <c r="T325" s="142"/>
      <c r="U325" s="142"/>
    </row>
    <row r="326" customFormat="false" ht="12.75" hidden="false" customHeight="false" outlineLevel="1" collapsed="false">
      <c r="A326" s="142"/>
      <c r="B326" s="142"/>
      <c r="C326" s="142"/>
      <c r="D326" s="142"/>
      <c r="E326" s="142"/>
      <c r="F326" s="142"/>
      <c r="G326" s="142"/>
      <c r="H326" s="142"/>
      <c r="I326" s="142"/>
      <c r="J326" s="142"/>
      <c r="K326" s="142"/>
      <c r="L326" s="142"/>
      <c r="M326" s="142"/>
      <c r="N326" s="142"/>
      <c r="O326" s="142"/>
      <c r="P326" s="142"/>
      <c r="Q326" s="142"/>
      <c r="R326" s="142"/>
      <c r="S326" s="142"/>
      <c r="T326" s="142"/>
      <c r="U326" s="142"/>
    </row>
    <row r="327" customFormat="false" ht="18.75" hidden="false" customHeight="false" outlineLevel="1" collapsed="false">
      <c r="A327" s="438"/>
      <c r="B327" s="142"/>
      <c r="C327" s="142"/>
      <c r="D327" s="142"/>
      <c r="E327" s="142"/>
      <c r="F327" s="142"/>
      <c r="G327" s="142"/>
      <c r="H327" s="142"/>
      <c r="I327" s="142"/>
      <c r="J327" s="142"/>
      <c r="K327" s="142"/>
      <c r="L327" s="142"/>
      <c r="M327" s="142"/>
      <c r="N327" s="142"/>
      <c r="O327" s="142"/>
      <c r="P327" s="142"/>
      <c r="Q327" s="142"/>
      <c r="R327" s="142"/>
      <c r="S327" s="142"/>
      <c r="T327" s="142"/>
      <c r="U327" s="142"/>
    </row>
    <row r="328" customFormat="false" ht="12.75" hidden="false" customHeight="false" outlineLevel="1" collapsed="false">
      <c r="A328" s="376"/>
      <c r="B328" s="142"/>
      <c r="C328" s="142"/>
      <c r="D328" s="142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2"/>
      <c r="S328" s="142"/>
      <c r="T328" s="142"/>
      <c r="U328" s="142"/>
    </row>
    <row r="329" customFormat="false" ht="12.75" hidden="false" customHeight="false" outlineLevel="1" collapsed="false">
      <c r="A329" s="376"/>
      <c r="B329" s="142"/>
      <c r="C329" s="142"/>
      <c r="D329" s="142"/>
      <c r="E329" s="142"/>
      <c r="F329" s="142"/>
      <c r="G329" s="142"/>
      <c r="H329" s="142"/>
      <c r="I329" s="142"/>
      <c r="J329" s="142"/>
      <c r="K329" s="142"/>
      <c r="L329" s="142"/>
      <c r="M329" s="142"/>
      <c r="N329" s="142"/>
      <c r="O329" s="142"/>
      <c r="P329" s="142"/>
      <c r="Q329" s="142"/>
      <c r="R329" s="142"/>
      <c r="S329" s="142"/>
      <c r="T329" s="142"/>
      <c r="U329" s="142"/>
    </row>
    <row r="330" customFormat="false" ht="12.75" hidden="false" customHeight="false" outlineLevel="1" collapsed="false">
      <c r="A330" s="142"/>
      <c r="B330" s="142"/>
      <c r="C330" s="142"/>
      <c r="D330" s="142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2"/>
      <c r="S330" s="142"/>
      <c r="T330" s="142"/>
      <c r="U330" s="142"/>
    </row>
    <row r="331" customFormat="false" ht="12.75" hidden="false" customHeight="false" outlineLevel="1" collapsed="false">
      <c r="A331" s="227"/>
      <c r="B331" s="226"/>
      <c r="C331" s="226"/>
      <c r="D331" s="226"/>
      <c r="E331" s="226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</row>
    <row r="332" customFormat="false" ht="12.75" hidden="false" customHeight="false" outlineLevel="1" collapsed="false">
      <c r="A332" s="376"/>
      <c r="B332" s="142"/>
      <c r="C332" s="142"/>
      <c r="D332" s="142"/>
      <c r="E332" s="142"/>
      <c r="F332" s="142"/>
      <c r="G332" s="142"/>
      <c r="H332" s="142"/>
      <c r="I332" s="142"/>
      <c r="J332" s="142"/>
      <c r="K332" s="142"/>
      <c r="L332" s="142"/>
      <c r="M332" s="142"/>
      <c r="N332" s="142"/>
      <c r="O332" s="142"/>
      <c r="P332" s="142"/>
      <c r="Q332" s="142"/>
      <c r="R332" s="142"/>
      <c r="S332" s="142"/>
      <c r="T332" s="142"/>
      <c r="U332" s="142"/>
    </row>
    <row r="333" customFormat="false" ht="12.75" hidden="false" customHeight="false" outlineLevel="1" collapsed="false">
      <c r="A333" s="188"/>
      <c r="B333" s="439"/>
      <c r="C333" s="439"/>
      <c r="D333" s="439"/>
      <c r="E333" s="439"/>
      <c r="F333" s="439"/>
      <c r="G333" s="439"/>
      <c r="H333" s="439"/>
      <c r="I333" s="439"/>
      <c r="J333" s="439"/>
      <c r="K333" s="439"/>
      <c r="L333" s="439"/>
      <c r="M333" s="439"/>
      <c r="N333" s="439"/>
      <c r="O333" s="439"/>
      <c r="P333" s="439"/>
      <c r="Q333" s="439"/>
      <c r="R333" s="439"/>
      <c r="S333" s="439"/>
      <c r="T333" s="439"/>
      <c r="U333" s="439"/>
    </row>
    <row r="334" customFormat="false" ht="12.75" hidden="false" customHeight="false" outlineLevel="1" collapsed="false">
      <c r="A334" s="188"/>
      <c r="B334" s="439"/>
      <c r="C334" s="439"/>
      <c r="D334" s="439"/>
      <c r="E334" s="439"/>
      <c r="F334" s="439"/>
      <c r="G334" s="439"/>
      <c r="H334" s="439"/>
      <c r="I334" s="439"/>
      <c r="J334" s="439"/>
      <c r="K334" s="439"/>
      <c r="L334" s="439"/>
      <c r="M334" s="439"/>
      <c r="N334" s="439"/>
      <c r="O334" s="439"/>
      <c r="P334" s="439"/>
      <c r="Q334" s="439"/>
      <c r="R334" s="439"/>
      <c r="S334" s="439"/>
      <c r="T334" s="439"/>
      <c r="U334" s="439"/>
    </row>
    <row r="335" customFormat="false" ht="12.75" hidden="false" customHeight="false" outlineLevel="1" collapsed="false">
      <c r="A335" s="188"/>
      <c r="B335" s="439"/>
      <c r="C335" s="439"/>
      <c r="D335" s="439"/>
      <c r="E335" s="439"/>
      <c r="F335" s="439"/>
      <c r="G335" s="439"/>
      <c r="H335" s="439"/>
      <c r="I335" s="439"/>
      <c r="J335" s="439"/>
      <c r="K335" s="439"/>
      <c r="L335" s="439"/>
      <c r="M335" s="439"/>
      <c r="N335" s="439"/>
      <c r="O335" s="439"/>
      <c r="P335" s="439"/>
      <c r="Q335" s="439"/>
      <c r="R335" s="439"/>
      <c r="S335" s="439"/>
      <c r="T335" s="439"/>
      <c r="U335" s="439"/>
    </row>
    <row r="336" customFormat="false" ht="12.75" hidden="false" customHeight="false" outlineLevel="1" collapsed="false">
      <c r="A336" s="188"/>
      <c r="B336" s="439"/>
      <c r="C336" s="439"/>
      <c r="D336" s="439"/>
      <c r="E336" s="439"/>
      <c r="F336" s="439"/>
      <c r="G336" s="439"/>
      <c r="H336" s="439"/>
      <c r="I336" s="439"/>
      <c r="J336" s="439"/>
      <c r="K336" s="439"/>
      <c r="L336" s="439"/>
      <c r="M336" s="439"/>
      <c r="N336" s="439"/>
      <c r="O336" s="439"/>
      <c r="P336" s="439"/>
      <c r="Q336" s="439"/>
      <c r="R336" s="439"/>
      <c r="S336" s="439"/>
      <c r="T336" s="439"/>
      <c r="U336" s="439"/>
    </row>
    <row r="337" customFormat="false" ht="12.75" hidden="false" customHeight="false" outlineLevel="1" collapsed="false">
      <c r="A337" s="188"/>
      <c r="B337" s="439"/>
      <c r="C337" s="439"/>
      <c r="D337" s="439"/>
      <c r="E337" s="439"/>
      <c r="F337" s="439"/>
      <c r="G337" s="439"/>
      <c r="H337" s="439"/>
      <c r="I337" s="439"/>
      <c r="J337" s="439"/>
      <c r="K337" s="439"/>
      <c r="L337" s="439"/>
      <c r="M337" s="439"/>
      <c r="N337" s="439"/>
      <c r="O337" s="439"/>
      <c r="P337" s="439"/>
      <c r="Q337" s="439"/>
      <c r="R337" s="439"/>
      <c r="S337" s="439"/>
      <c r="T337" s="439"/>
      <c r="U337" s="439"/>
    </row>
    <row r="338" customFormat="false" ht="12.75" hidden="false" customHeight="false" outlineLevel="1" collapsed="false">
      <c r="A338" s="142"/>
      <c r="B338" s="439"/>
      <c r="C338" s="439"/>
      <c r="D338" s="439"/>
      <c r="E338" s="439"/>
      <c r="F338" s="439"/>
      <c r="G338" s="439"/>
      <c r="H338" s="439"/>
      <c r="I338" s="439"/>
      <c r="J338" s="439"/>
      <c r="K338" s="439"/>
      <c r="L338" s="439"/>
      <c r="M338" s="439"/>
      <c r="N338" s="439"/>
      <c r="O338" s="439"/>
      <c r="P338" s="439"/>
      <c r="Q338" s="439"/>
      <c r="R338" s="439"/>
      <c r="S338" s="439"/>
      <c r="T338" s="439"/>
      <c r="U338" s="439"/>
    </row>
    <row r="339" customFormat="false" ht="12.75" hidden="false" customHeight="false" outlineLevel="1" collapsed="false">
      <c r="A339" s="376"/>
      <c r="B339" s="439"/>
      <c r="C339" s="439"/>
      <c r="D339" s="439"/>
      <c r="E339" s="439"/>
      <c r="F339" s="439"/>
      <c r="G339" s="439"/>
      <c r="H339" s="439"/>
      <c r="I339" s="439"/>
      <c r="J339" s="439"/>
      <c r="K339" s="439"/>
      <c r="L339" s="439"/>
      <c r="M339" s="439"/>
      <c r="N339" s="439"/>
      <c r="O339" s="439"/>
      <c r="P339" s="439"/>
      <c r="Q339" s="439"/>
      <c r="R339" s="439"/>
      <c r="S339" s="439"/>
      <c r="T339" s="439"/>
      <c r="U339" s="439"/>
    </row>
    <row r="340" customFormat="false" ht="12.75" hidden="false" customHeight="false" outlineLevel="1" collapsed="false">
      <c r="A340" s="188"/>
      <c r="B340" s="439"/>
      <c r="C340" s="439"/>
      <c r="D340" s="439"/>
      <c r="E340" s="439"/>
      <c r="F340" s="439"/>
      <c r="G340" s="439"/>
      <c r="H340" s="439"/>
      <c r="I340" s="439"/>
      <c r="J340" s="439"/>
      <c r="K340" s="439"/>
      <c r="L340" s="439"/>
      <c r="M340" s="439"/>
      <c r="N340" s="439"/>
      <c r="O340" s="439"/>
      <c r="P340" s="439"/>
      <c r="Q340" s="439"/>
      <c r="R340" s="439"/>
      <c r="S340" s="439"/>
      <c r="T340" s="439"/>
      <c r="U340" s="439"/>
    </row>
    <row r="341" customFormat="false" ht="12.75" hidden="false" customHeight="false" outlineLevel="1" collapsed="false">
      <c r="A341" s="188"/>
      <c r="B341" s="439"/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439"/>
      <c r="O341" s="439"/>
      <c r="P341" s="439"/>
      <c r="Q341" s="439"/>
      <c r="R341" s="439"/>
      <c r="S341" s="439"/>
      <c r="T341" s="439"/>
      <c r="U341" s="439"/>
    </row>
    <row r="342" customFormat="false" ht="12.75" hidden="false" customHeight="false" outlineLevel="1" collapsed="false">
      <c r="A342" s="188"/>
      <c r="B342" s="439"/>
      <c r="C342" s="439"/>
      <c r="D342" s="439"/>
      <c r="E342" s="439"/>
      <c r="F342" s="439"/>
      <c r="G342" s="439"/>
      <c r="H342" s="439"/>
      <c r="I342" s="439"/>
      <c r="J342" s="439"/>
      <c r="K342" s="439"/>
      <c r="L342" s="439"/>
      <c r="M342" s="439"/>
      <c r="N342" s="439"/>
      <c r="O342" s="439"/>
      <c r="P342" s="439"/>
      <c r="Q342" s="439"/>
      <c r="R342" s="439"/>
      <c r="S342" s="439"/>
      <c r="T342" s="439"/>
      <c r="U342" s="439"/>
    </row>
    <row r="343" customFormat="false" ht="12.75" hidden="false" customHeight="false" outlineLevel="1" collapsed="false">
      <c r="A343" s="188"/>
      <c r="B343" s="439"/>
      <c r="C343" s="439"/>
      <c r="D343" s="439"/>
      <c r="E343" s="439"/>
      <c r="F343" s="439"/>
      <c r="G343" s="439"/>
      <c r="H343" s="439"/>
      <c r="I343" s="439"/>
      <c r="J343" s="439"/>
      <c r="K343" s="439"/>
      <c r="L343" s="439"/>
      <c r="M343" s="439"/>
      <c r="N343" s="439"/>
      <c r="O343" s="439"/>
      <c r="P343" s="439"/>
      <c r="Q343" s="439"/>
      <c r="R343" s="439"/>
      <c r="S343" s="439"/>
      <c r="T343" s="439"/>
      <c r="U343" s="439"/>
    </row>
    <row r="344" customFormat="false" ht="12.75" hidden="false" customHeight="false" outlineLevel="1" collapsed="false">
      <c r="A344" s="188"/>
      <c r="B344" s="439"/>
      <c r="C344" s="439"/>
      <c r="D344" s="439"/>
      <c r="E344" s="439"/>
      <c r="F344" s="439"/>
      <c r="G344" s="439"/>
      <c r="H344" s="439"/>
      <c r="I344" s="439"/>
      <c r="J344" s="439"/>
      <c r="K344" s="439"/>
      <c r="L344" s="439"/>
      <c r="M344" s="439"/>
      <c r="N344" s="439"/>
      <c r="O344" s="439"/>
      <c r="P344" s="439"/>
      <c r="Q344" s="439"/>
      <c r="R344" s="439"/>
      <c r="S344" s="439"/>
      <c r="T344" s="439"/>
      <c r="U344" s="439"/>
    </row>
    <row r="345" customFormat="false" ht="12.75" hidden="false" customHeight="false" outlineLevel="1" collapsed="false">
      <c r="A345" s="188"/>
      <c r="B345" s="439"/>
      <c r="C345" s="439"/>
      <c r="D345" s="439"/>
      <c r="E345" s="439"/>
      <c r="F345" s="439"/>
      <c r="G345" s="439"/>
      <c r="H345" s="439"/>
      <c r="I345" s="439"/>
      <c r="J345" s="439"/>
      <c r="K345" s="439"/>
      <c r="L345" s="439"/>
      <c r="M345" s="439"/>
      <c r="N345" s="439"/>
      <c r="O345" s="439"/>
      <c r="P345" s="439"/>
      <c r="Q345" s="439"/>
      <c r="R345" s="439"/>
      <c r="S345" s="439"/>
      <c r="T345" s="439"/>
      <c r="U345" s="439"/>
    </row>
    <row r="346" customFormat="false" ht="12.75" hidden="false" customHeight="false" outlineLevel="1" collapsed="false">
      <c r="A346" s="188"/>
      <c r="B346" s="439"/>
      <c r="C346" s="439"/>
      <c r="D346" s="439"/>
      <c r="E346" s="439"/>
      <c r="F346" s="439"/>
      <c r="G346" s="439"/>
      <c r="H346" s="439"/>
      <c r="I346" s="439"/>
      <c r="J346" s="439"/>
      <c r="K346" s="439"/>
      <c r="L346" s="439"/>
      <c r="M346" s="439"/>
      <c r="N346" s="439"/>
      <c r="O346" s="439"/>
      <c r="P346" s="439"/>
      <c r="Q346" s="439"/>
      <c r="R346" s="439"/>
      <c r="S346" s="439"/>
      <c r="T346" s="439"/>
      <c r="U346" s="439"/>
    </row>
    <row r="347" customFormat="false" ht="12.75" hidden="false" customHeight="false" outlineLevel="1" collapsed="false">
      <c r="A347" s="188"/>
      <c r="B347" s="439"/>
      <c r="C347" s="439"/>
      <c r="D347" s="439"/>
      <c r="E347" s="439"/>
      <c r="F347" s="439"/>
      <c r="G347" s="439"/>
      <c r="H347" s="439"/>
      <c r="I347" s="439"/>
      <c r="J347" s="439"/>
      <c r="K347" s="439"/>
      <c r="L347" s="439"/>
      <c r="M347" s="439"/>
      <c r="N347" s="439"/>
      <c r="O347" s="439"/>
      <c r="P347" s="439"/>
      <c r="Q347" s="439"/>
      <c r="R347" s="439"/>
      <c r="S347" s="439"/>
      <c r="T347" s="439"/>
      <c r="U347" s="439"/>
    </row>
    <row r="348" customFormat="false" ht="12.75" hidden="false" customHeight="false" outlineLevel="1" collapsed="false">
      <c r="A348" s="188"/>
      <c r="B348" s="439"/>
      <c r="C348" s="439"/>
      <c r="D348" s="439"/>
      <c r="E348" s="439"/>
      <c r="F348" s="439"/>
      <c r="G348" s="439"/>
      <c r="H348" s="439"/>
      <c r="I348" s="439"/>
      <c r="J348" s="439"/>
      <c r="K348" s="439"/>
      <c r="L348" s="439"/>
      <c r="M348" s="439"/>
      <c r="N348" s="439"/>
      <c r="O348" s="439"/>
      <c r="P348" s="439"/>
      <c r="Q348" s="439"/>
      <c r="R348" s="439"/>
      <c r="S348" s="439"/>
      <c r="T348" s="439"/>
      <c r="U348" s="439"/>
    </row>
    <row r="349" customFormat="false" ht="12.75" hidden="false" customHeight="false" outlineLevel="1" collapsed="false">
      <c r="A349" s="188"/>
      <c r="B349" s="439"/>
      <c r="C349" s="439"/>
      <c r="D349" s="439"/>
      <c r="E349" s="439"/>
      <c r="F349" s="439"/>
      <c r="G349" s="439"/>
      <c r="H349" s="439"/>
      <c r="I349" s="439"/>
      <c r="J349" s="439"/>
      <c r="K349" s="439"/>
      <c r="L349" s="439"/>
      <c r="M349" s="439"/>
      <c r="N349" s="439"/>
      <c r="O349" s="439"/>
      <c r="P349" s="439"/>
      <c r="Q349" s="439"/>
      <c r="R349" s="439"/>
      <c r="S349" s="439"/>
      <c r="T349" s="439"/>
      <c r="U349" s="439"/>
    </row>
    <row r="350" customFormat="false" ht="12.75" hidden="false" customHeight="false" outlineLevel="1" collapsed="false">
      <c r="A350" s="188"/>
      <c r="B350" s="439"/>
      <c r="C350" s="439"/>
      <c r="D350" s="439"/>
      <c r="E350" s="439"/>
      <c r="F350" s="439"/>
      <c r="G350" s="439"/>
      <c r="H350" s="439"/>
      <c r="I350" s="439"/>
      <c r="J350" s="439"/>
      <c r="K350" s="439"/>
      <c r="L350" s="439"/>
      <c r="M350" s="439"/>
      <c r="N350" s="439"/>
      <c r="O350" s="439"/>
      <c r="P350" s="439"/>
      <c r="Q350" s="439"/>
      <c r="R350" s="439"/>
      <c r="S350" s="439"/>
      <c r="T350" s="439"/>
      <c r="U350" s="439"/>
    </row>
    <row r="351" customFormat="false" ht="12.75" hidden="false" customHeight="false" outlineLevel="1" collapsed="false">
      <c r="A351" s="376"/>
      <c r="B351" s="439"/>
      <c r="C351" s="439"/>
      <c r="D351" s="439"/>
      <c r="E351" s="439"/>
      <c r="F351" s="439"/>
      <c r="G351" s="439"/>
      <c r="H351" s="439"/>
      <c r="I351" s="439"/>
      <c r="J351" s="439"/>
      <c r="K351" s="439"/>
      <c r="L351" s="439"/>
      <c r="M351" s="439"/>
      <c r="N351" s="439"/>
      <c r="O351" s="439"/>
      <c r="P351" s="439"/>
      <c r="Q351" s="439"/>
      <c r="R351" s="439"/>
      <c r="S351" s="439"/>
      <c r="T351" s="439"/>
      <c r="U351" s="439"/>
    </row>
    <row r="352" customFormat="false" ht="12.75" hidden="false" customHeight="false" outlineLevel="1" collapsed="false">
      <c r="A352" s="188"/>
      <c r="B352" s="439"/>
      <c r="C352" s="439"/>
      <c r="D352" s="439"/>
      <c r="E352" s="439"/>
      <c r="F352" s="439"/>
      <c r="G352" s="439"/>
      <c r="H352" s="439"/>
      <c r="I352" s="439"/>
      <c r="J352" s="439"/>
      <c r="K352" s="439"/>
      <c r="L352" s="439"/>
      <c r="M352" s="439"/>
      <c r="N352" s="439"/>
      <c r="O352" s="439"/>
      <c r="P352" s="439"/>
      <c r="Q352" s="439"/>
      <c r="R352" s="439"/>
      <c r="S352" s="439"/>
      <c r="T352" s="439"/>
      <c r="U352" s="439"/>
    </row>
    <row r="353" customFormat="false" ht="12.75" hidden="false" customHeight="false" outlineLevel="1" collapsed="false">
      <c r="A353" s="376"/>
      <c r="B353" s="439"/>
      <c r="C353" s="439"/>
      <c r="D353" s="439"/>
      <c r="E353" s="439"/>
      <c r="F353" s="439"/>
      <c r="G353" s="439"/>
      <c r="H353" s="439"/>
      <c r="I353" s="439"/>
      <c r="J353" s="439"/>
      <c r="K353" s="439"/>
      <c r="L353" s="439"/>
      <c r="M353" s="439"/>
      <c r="N353" s="439"/>
      <c r="O353" s="439"/>
      <c r="P353" s="439"/>
      <c r="Q353" s="439"/>
      <c r="R353" s="439"/>
      <c r="S353" s="439"/>
      <c r="T353" s="439"/>
      <c r="U353" s="439"/>
    </row>
    <row r="354" customFormat="false" ht="12.75" hidden="false" customHeight="false" outlineLevel="1" collapsed="false">
      <c r="A354" s="188"/>
      <c r="B354" s="439"/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439"/>
      <c r="O354" s="439"/>
      <c r="P354" s="439"/>
      <c r="Q354" s="439"/>
      <c r="R354" s="439"/>
      <c r="S354" s="439"/>
      <c r="T354" s="439"/>
      <c r="U354" s="439"/>
    </row>
    <row r="355" customFormat="false" ht="12.75" hidden="false" customHeight="false" outlineLevel="1" collapsed="false">
      <c r="A355" s="376"/>
      <c r="B355" s="439"/>
      <c r="C355" s="439"/>
      <c r="D355" s="439"/>
      <c r="E355" s="439"/>
      <c r="F355" s="439"/>
      <c r="G355" s="439"/>
      <c r="H355" s="439"/>
      <c r="I355" s="439"/>
      <c r="J355" s="439"/>
      <c r="K355" s="439"/>
      <c r="L355" s="439"/>
      <c r="M355" s="439"/>
      <c r="N355" s="439"/>
      <c r="O355" s="439"/>
      <c r="P355" s="439"/>
      <c r="Q355" s="439"/>
      <c r="R355" s="439"/>
      <c r="S355" s="439"/>
      <c r="T355" s="439"/>
      <c r="U355" s="439"/>
    </row>
    <row r="356" customFormat="false" ht="12.75" hidden="false" customHeight="false" outlineLevel="1" collapsed="false">
      <c r="A356" s="142"/>
      <c r="B356" s="439"/>
      <c r="C356" s="439"/>
      <c r="D356" s="439"/>
      <c r="E356" s="439"/>
      <c r="F356" s="439"/>
      <c r="G356" s="439"/>
      <c r="H356" s="439"/>
      <c r="I356" s="439"/>
      <c r="J356" s="439"/>
      <c r="K356" s="439"/>
      <c r="L356" s="439"/>
      <c r="M356" s="439"/>
      <c r="N356" s="439"/>
      <c r="O356" s="439"/>
      <c r="P356" s="439"/>
      <c r="Q356" s="439"/>
      <c r="R356" s="439"/>
      <c r="S356" s="439"/>
      <c r="T356" s="439"/>
      <c r="U356" s="439"/>
    </row>
    <row r="357" customFormat="false" ht="12.75" hidden="false" customHeight="false" outlineLevel="1" collapsed="false">
      <c r="A357" s="376"/>
      <c r="B357" s="439"/>
      <c r="C357" s="439"/>
      <c r="D357" s="439"/>
      <c r="E357" s="439"/>
      <c r="F357" s="439"/>
      <c r="G357" s="439"/>
      <c r="H357" s="439"/>
      <c r="I357" s="439"/>
      <c r="J357" s="439"/>
      <c r="K357" s="439"/>
      <c r="L357" s="439"/>
      <c r="M357" s="439"/>
      <c r="N357" s="439"/>
      <c r="O357" s="439"/>
      <c r="P357" s="439"/>
      <c r="Q357" s="439"/>
      <c r="R357" s="439"/>
      <c r="S357" s="439"/>
      <c r="T357" s="439"/>
      <c r="U357" s="439"/>
    </row>
    <row r="358" customFormat="false" ht="12.75" hidden="false" customHeight="false" outlineLevel="1" collapsed="false">
      <c r="A358" s="188"/>
      <c r="B358" s="439"/>
      <c r="C358" s="439"/>
      <c r="D358" s="439"/>
      <c r="E358" s="439"/>
      <c r="F358" s="439"/>
      <c r="G358" s="439"/>
      <c r="H358" s="439"/>
      <c r="I358" s="439"/>
      <c r="J358" s="439"/>
      <c r="K358" s="439"/>
      <c r="L358" s="439"/>
      <c r="M358" s="439"/>
      <c r="N358" s="439"/>
      <c r="O358" s="439"/>
      <c r="P358" s="439"/>
      <c r="Q358" s="439"/>
      <c r="R358" s="439"/>
      <c r="S358" s="439"/>
      <c r="T358" s="439"/>
      <c r="U358" s="439"/>
    </row>
    <row r="359" customFormat="false" ht="12.75" hidden="false" customHeight="false" outlineLevel="1" collapsed="false">
      <c r="A359" s="188"/>
      <c r="B359" s="439"/>
      <c r="C359" s="439"/>
      <c r="D359" s="439"/>
      <c r="E359" s="439"/>
      <c r="F359" s="439"/>
      <c r="G359" s="439"/>
      <c r="H359" s="439"/>
      <c r="I359" s="439"/>
      <c r="J359" s="439"/>
      <c r="K359" s="439"/>
      <c r="L359" s="439"/>
      <c r="M359" s="439"/>
      <c r="N359" s="439"/>
      <c r="O359" s="439"/>
      <c r="P359" s="439"/>
      <c r="Q359" s="439"/>
      <c r="R359" s="439"/>
      <c r="S359" s="439"/>
      <c r="T359" s="439"/>
      <c r="U359" s="439"/>
    </row>
    <row r="360" customFormat="false" ht="12.75" hidden="false" customHeight="false" outlineLevel="1" collapsed="false">
      <c r="A360" s="188"/>
      <c r="B360" s="439"/>
      <c r="C360" s="439"/>
      <c r="D360" s="439"/>
      <c r="E360" s="439"/>
      <c r="F360" s="439"/>
      <c r="G360" s="439"/>
      <c r="H360" s="439"/>
      <c r="I360" s="439"/>
      <c r="J360" s="439"/>
      <c r="K360" s="439"/>
      <c r="L360" s="439"/>
      <c r="M360" s="439"/>
      <c r="N360" s="439"/>
      <c r="O360" s="439"/>
      <c r="P360" s="439"/>
      <c r="Q360" s="439"/>
      <c r="R360" s="439"/>
      <c r="S360" s="439"/>
      <c r="T360" s="439"/>
      <c r="U360" s="439"/>
    </row>
    <row r="361" customFormat="false" ht="12.75" hidden="false" customHeight="false" outlineLevel="1" collapsed="false">
      <c r="A361" s="188"/>
      <c r="B361" s="439"/>
      <c r="C361" s="439"/>
      <c r="D361" s="439"/>
      <c r="E361" s="439"/>
      <c r="F361" s="439"/>
      <c r="G361" s="439"/>
      <c r="H361" s="439"/>
      <c r="I361" s="439"/>
      <c r="J361" s="439"/>
      <c r="K361" s="439"/>
      <c r="L361" s="439"/>
      <c r="M361" s="439"/>
      <c r="N361" s="439"/>
      <c r="O361" s="439"/>
      <c r="P361" s="439"/>
      <c r="Q361" s="439"/>
      <c r="R361" s="439"/>
      <c r="S361" s="439"/>
      <c r="T361" s="439"/>
      <c r="U361" s="439"/>
    </row>
    <row r="362" customFormat="false" ht="12.75" hidden="false" customHeight="false" outlineLevel="1" collapsed="false">
      <c r="A362" s="376"/>
      <c r="B362" s="439"/>
      <c r="C362" s="439"/>
      <c r="D362" s="439"/>
      <c r="E362" s="439"/>
      <c r="F362" s="439"/>
      <c r="G362" s="439"/>
      <c r="H362" s="439"/>
      <c r="I362" s="439"/>
      <c r="J362" s="439"/>
      <c r="K362" s="439"/>
      <c r="L362" s="439"/>
      <c r="M362" s="439"/>
      <c r="N362" s="439"/>
      <c r="O362" s="439"/>
      <c r="P362" s="439"/>
      <c r="Q362" s="439"/>
      <c r="R362" s="439"/>
      <c r="S362" s="439"/>
      <c r="T362" s="439"/>
      <c r="U362" s="439"/>
    </row>
    <row r="363" customFormat="false" ht="12.75" hidden="false" customHeight="false" outlineLevel="1" collapsed="false">
      <c r="A363" s="376"/>
      <c r="B363" s="439"/>
      <c r="C363" s="439"/>
      <c r="D363" s="439"/>
      <c r="E363" s="439"/>
      <c r="F363" s="439"/>
      <c r="G363" s="439"/>
      <c r="H363" s="439"/>
      <c r="I363" s="439"/>
      <c r="J363" s="439"/>
      <c r="K363" s="439"/>
      <c r="L363" s="439"/>
      <c r="M363" s="439"/>
      <c r="N363" s="439"/>
      <c r="O363" s="439"/>
      <c r="P363" s="439"/>
      <c r="Q363" s="439"/>
      <c r="R363" s="439"/>
      <c r="S363" s="439"/>
      <c r="T363" s="439"/>
      <c r="U363" s="439"/>
    </row>
    <row r="364" customFormat="false" ht="12.75" hidden="false" customHeight="false" outlineLevel="1" collapsed="false">
      <c r="A364" s="188"/>
      <c r="B364" s="439"/>
      <c r="C364" s="439"/>
      <c r="D364" s="439"/>
      <c r="E364" s="439"/>
      <c r="F364" s="439"/>
      <c r="G364" s="439"/>
      <c r="H364" s="439"/>
      <c r="I364" s="439"/>
      <c r="J364" s="439"/>
      <c r="K364" s="439"/>
      <c r="L364" s="439"/>
      <c r="M364" s="439"/>
      <c r="N364" s="439"/>
      <c r="O364" s="439"/>
      <c r="P364" s="439"/>
      <c r="Q364" s="439"/>
      <c r="R364" s="439"/>
      <c r="S364" s="439"/>
      <c r="T364" s="439"/>
      <c r="U364" s="439"/>
    </row>
    <row r="365" customFormat="false" ht="12.75" hidden="false" customHeight="false" outlineLevel="1" collapsed="false">
      <c r="A365" s="188"/>
      <c r="B365" s="439"/>
      <c r="C365" s="439"/>
      <c r="D365" s="439"/>
      <c r="E365" s="439"/>
      <c r="F365" s="439"/>
      <c r="G365" s="439"/>
      <c r="H365" s="439"/>
      <c r="I365" s="439"/>
      <c r="J365" s="439"/>
      <c r="K365" s="439"/>
      <c r="L365" s="439"/>
      <c r="M365" s="439"/>
      <c r="N365" s="439"/>
      <c r="O365" s="439"/>
      <c r="P365" s="439"/>
      <c r="Q365" s="439"/>
      <c r="R365" s="439"/>
      <c r="S365" s="439"/>
      <c r="T365" s="439"/>
      <c r="U365" s="439"/>
    </row>
    <row r="366" customFormat="false" ht="12.75" hidden="false" customHeight="false" outlineLevel="1" collapsed="false">
      <c r="A366" s="188"/>
      <c r="B366" s="439"/>
      <c r="C366" s="439"/>
      <c r="D366" s="439"/>
      <c r="E366" s="439"/>
      <c r="F366" s="439"/>
      <c r="G366" s="439"/>
      <c r="H366" s="439"/>
      <c r="I366" s="439"/>
      <c r="J366" s="439"/>
      <c r="K366" s="439"/>
      <c r="L366" s="439"/>
      <c r="M366" s="439"/>
      <c r="N366" s="439"/>
      <c r="O366" s="439"/>
      <c r="P366" s="439"/>
      <c r="Q366" s="439"/>
      <c r="R366" s="439"/>
      <c r="S366" s="439"/>
      <c r="T366" s="439"/>
      <c r="U366" s="439"/>
    </row>
    <row r="367" customFormat="false" ht="12.75" hidden="false" customHeight="false" outlineLevel="1" collapsed="false">
      <c r="A367" s="188"/>
      <c r="B367" s="439"/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439"/>
      <c r="O367" s="439"/>
      <c r="P367" s="439"/>
      <c r="Q367" s="439"/>
      <c r="R367" s="439"/>
      <c r="S367" s="439"/>
      <c r="T367" s="439"/>
      <c r="U367" s="439"/>
    </row>
    <row r="368" customFormat="false" ht="12.75" hidden="false" customHeight="false" outlineLevel="1" collapsed="false">
      <c r="A368" s="188"/>
      <c r="B368" s="439"/>
      <c r="C368" s="439"/>
      <c r="D368" s="439"/>
      <c r="E368" s="439"/>
      <c r="F368" s="439"/>
      <c r="G368" s="439"/>
      <c r="H368" s="439"/>
      <c r="I368" s="439"/>
      <c r="J368" s="439"/>
      <c r="K368" s="439"/>
      <c r="L368" s="439"/>
      <c r="M368" s="439"/>
      <c r="N368" s="439"/>
      <c r="O368" s="439"/>
      <c r="P368" s="439"/>
      <c r="Q368" s="439"/>
      <c r="R368" s="439"/>
      <c r="S368" s="439"/>
      <c r="T368" s="439"/>
      <c r="U368" s="439"/>
    </row>
    <row r="369" customFormat="false" ht="12.75" hidden="false" customHeight="false" outlineLevel="1" collapsed="false">
      <c r="A369" s="227"/>
      <c r="B369" s="439"/>
      <c r="C369" s="439"/>
      <c r="D369" s="439"/>
      <c r="E369" s="439"/>
      <c r="F369" s="439"/>
      <c r="G369" s="439"/>
      <c r="H369" s="439"/>
      <c r="I369" s="439"/>
      <c r="J369" s="439"/>
      <c r="K369" s="439"/>
      <c r="L369" s="439"/>
      <c r="M369" s="439"/>
      <c r="N369" s="439"/>
      <c r="O369" s="439"/>
      <c r="P369" s="439"/>
      <c r="Q369" s="439"/>
      <c r="R369" s="439"/>
      <c r="S369" s="439"/>
      <c r="T369" s="439"/>
      <c r="U369" s="439"/>
    </row>
    <row r="370" customFormat="false" ht="12.75" hidden="false" customHeight="false" outlineLevel="1" collapsed="false">
      <c r="A370" s="376"/>
      <c r="B370" s="439"/>
      <c r="C370" s="439"/>
      <c r="D370" s="439"/>
      <c r="E370" s="439"/>
      <c r="F370" s="439"/>
      <c r="G370" s="439"/>
      <c r="H370" s="439"/>
      <c r="I370" s="439"/>
      <c r="J370" s="439"/>
      <c r="K370" s="439"/>
      <c r="L370" s="439"/>
      <c r="M370" s="439"/>
      <c r="N370" s="439"/>
      <c r="O370" s="439"/>
      <c r="P370" s="439"/>
      <c r="Q370" s="439"/>
      <c r="R370" s="439"/>
      <c r="S370" s="439"/>
      <c r="T370" s="439"/>
      <c r="U370" s="439"/>
    </row>
    <row r="371" customFormat="false" ht="12.75" hidden="false" customHeight="false" outlineLevel="1" collapsed="false">
      <c r="A371" s="142"/>
      <c r="B371" s="439"/>
      <c r="C371" s="439"/>
      <c r="D371" s="439"/>
      <c r="E371" s="439"/>
      <c r="F371" s="439"/>
      <c r="G371" s="439"/>
      <c r="H371" s="439"/>
      <c r="I371" s="439"/>
      <c r="J371" s="439"/>
      <c r="K371" s="439"/>
      <c r="L371" s="439"/>
      <c r="M371" s="439"/>
      <c r="N371" s="439"/>
      <c r="O371" s="439"/>
      <c r="P371" s="439"/>
      <c r="Q371" s="439"/>
      <c r="R371" s="439"/>
      <c r="S371" s="439"/>
      <c r="T371" s="439"/>
      <c r="U371" s="439"/>
    </row>
    <row r="372" customFormat="false" ht="12.75" hidden="false" customHeight="false" outlineLevel="1" collapsed="false">
      <c r="A372" s="376"/>
      <c r="B372" s="439"/>
      <c r="C372" s="439"/>
      <c r="D372" s="439"/>
      <c r="E372" s="439"/>
      <c r="F372" s="439"/>
      <c r="G372" s="439"/>
      <c r="H372" s="439"/>
      <c r="I372" s="439"/>
      <c r="J372" s="439"/>
      <c r="K372" s="439"/>
      <c r="L372" s="439"/>
      <c r="M372" s="439"/>
      <c r="N372" s="439"/>
      <c r="O372" s="439"/>
      <c r="P372" s="439"/>
      <c r="Q372" s="439"/>
      <c r="R372" s="439"/>
      <c r="S372" s="439"/>
      <c r="T372" s="439"/>
      <c r="U372" s="439"/>
    </row>
    <row r="373" customFormat="false" ht="12.75" hidden="false" customHeight="false" outlineLevel="1" collapsed="false">
      <c r="A373" s="376"/>
      <c r="B373" s="439"/>
      <c r="C373" s="439"/>
      <c r="D373" s="439"/>
      <c r="E373" s="439"/>
      <c r="F373" s="439"/>
      <c r="G373" s="439"/>
      <c r="H373" s="439"/>
      <c r="I373" s="439"/>
      <c r="J373" s="439"/>
      <c r="K373" s="439"/>
      <c r="L373" s="439"/>
      <c r="M373" s="439"/>
      <c r="N373" s="439"/>
      <c r="O373" s="439"/>
      <c r="P373" s="439"/>
      <c r="Q373" s="439"/>
      <c r="R373" s="439"/>
      <c r="S373" s="439"/>
      <c r="T373" s="439"/>
      <c r="U373" s="439"/>
    </row>
    <row r="374" customFormat="false" ht="12.75" hidden="false" customHeight="false" outlineLevel="1" collapsed="false">
      <c r="A374" s="376"/>
      <c r="B374" s="439"/>
      <c r="C374" s="439"/>
      <c r="D374" s="439"/>
      <c r="E374" s="439"/>
      <c r="F374" s="439"/>
      <c r="G374" s="439"/>
      <c r="H374" s="439"/>
      <c r="I374" s="439"/>
      <c r="J374" s="439"/>
      <c r="K374" s="439"/>
      <c r="L374" s="439"/>
      <c r="M374" s="439"/>
      <c r="N374" s="439"/>
      <c r="O374" s="439"/>
      <c r="P374" s="439"/>
      <c r="Q374" s="439"/>
      <c r="R374" s="439"/>
      <c r="S374" s="439"/>
      <c r="T374" s="439"/>
      <c r="U374" s="439"/>
    </row>
    <row r="375" customFormat="false" ht="12.75" hidden="false" customHeight="false" outlineLevel="1" collapsed="false">
      <c r="A375" s="142"/>
      <c r="B375" s="142"/>
      <c r="C375" s="142"/>
      <c r="D375" s="142"/>
      <c r="E375" s="142"/>
      <c r="F375" s="142"/>
      <c r="G375" s="142"/>
      <c r="H375" s="142"/>
      <c r="I375" s="142"/>
      <c r="J375" s="142"/>
      <c r="K375" s="142"/>
      <c r="L375" s="142"/>
      <c r="M375" s="142"/>
      <c r="N375" s="142"/>
      <c r="O375" s="142"/>
      <c r="P375" s="142"/>
      <c r="Q375" s="142"/>
      <c r="R375" s="142"/>
      <c r="S375" s="142"/>
      <c r="T375" s="142"/>
      <c r="U375" s="142"/>
    </row>
    <row r="376" customFormat="false" ht="12.75" hidden="false" customHeight="false" outlineLevel="1" collapsed="false">
      <c r="A376" s="142"/>
      <c r="B376" s="142"/>
      <c r="C376" s="142"/>
      <c r="D376" s="142"/>
      <c r="E376" s="142"/>
      <c r="F376" s="142"/>
      <c r="G376" s="142"/>
      <c r="H376" s="142"/>
      <c r="I376" s="142"/>
      <c r="J376" s="142"/>
      <c r="K376" s="142"/>
      <c r="L376" s="142"/>
      <c r="M376" s="142"/>
      <c r="N376" s="142"/>
      <c r="O376" s="142"/>
      <c r="P376" s="142"/>
      <c r="Q376" s="142"/>
      <c r="R376" s="142"/>
      <c r="S376" s="142"/>
      <c r="T376" s="142"/>
      <c r="U376" s="142"/>
    </row>
    <row r="377" customFormat="false" ht="18.75" hidden="false" customHeight="false" outlineLevel="1" collapsed="false">
      <c r="A377" s="438"/>
      <c r="B377" s="142"/>
      <c r="C377" s="142"/>
      <c r="D377" s="142"/>
      <c r="E377" s="142"/>
      <c r="F377" s="142"/>
      <c r="G377" s="142"/>
      <c r="H377" s="142"/>
      <c r="I377" s="142"/>
      <c r="J377" s="142"/>
      <c r="K377" s="142"/>
      <c r="L377" s="142"/>
      <c r="M377" s="142"/>
      <c r="N377" s="142"/>
      <c r="O377" s="142"/>
      <c r="P377" s="142"/>
      <c r="Q377" s="142"/>
      <c r="R377" s="142"/>
      <c r="S377" s="142"/>
      <c r="T377" s="142"/>
      <c r="U377" s="142"/>
    </row>
    <row r="378" customFormat="false" ht="12.75" hidden="false" customHeight="false" outlineLevel="1" collapsed="false">
      <c r="A378" s="376"/>
      <c r="B378" s="142"/>
      <c r="C378" s="142"/>
      <c r="D378" s="142"/>
      <c r="E378" s="142"/>
      <c r="F378" s="142"/>
      <c r="G378" s="142"/>
      <c r="H378" s="142"/>
      <c r="I378" s="142"/>
      <c r="J378" s="142"/>
      <c r="K378" s="142"/>
      <c r="L378" s="142"/>
      <c r="M378" s="142"/>
      <c r="N378" s="142"/>
      <c r="O378" s="142"/>
      <c r="P378" s="142"/>
      <c r="Q378" s="142"/>
      <c r="R378" s="142"/>
      <c r="S378" s="142"/>
      <c r="T378" s="142"/>
      <c r="U378" s="142"/>
    </row>
    <row r="379" customFormat="false" ht="12.75" hidden="false" customHeight="false" outlineLevel="1" collapsed="false">
      <c r="A379" s="376"/>
      <c r="B379" s="142"/>
      <c r="C379" s="142"/>
      <c r="D379" s="142"/>
      <c r="E379" s="142"/>
      <c r="F379" s="142"/>
      <c r="G379" s="142"/>
      <c r="H379" s="142"/>
      <c r="I379" s="142"/>
      <c r="J379" s="142"/>
      <c r="K379" s="142"/>
      <c r="L379" s="142"/>
      <c r="M379" s="142"/>
      <c r="N379" s="142"/>
      <c r="O379" s="142"/>
      <c r="P379" s="142"/>
      <c r="Q379" s="142"/>
      <c r="R379" s="142"/>
      <c r="S379" s="142"/>
      <c r="T379" s="142"/>
      <c r="U379" s="142"/>
    </row>
    <row r="380" customFormat="false" ht="12.75" hidden="false" customHeight="false" outlineLevel="1" collapsed="false">
      <c r="A380" s="142"/>
      <c r="B380" s="142"/>
      <c r="C380" s="142"/>
      <c r="D380" s="142"/>
      <c r="E380" s="142"/>
      <c r="F380" s="142"/>
      <c r="G380" s="142"/>
      <c r="H380" s="142"/>
      <c r="I380" s="142"/>
      <c r="J380" s="142"/>
      <c r="K380" s="142"/>
      <c r="L380" s="142"/>
      <c r="M380" s="142"/>
      <c r="N380" s="142"/>
      <c r="O380" s="142"/>
      <c r="P380" s="142"/>
      <c r="Q380" s="142"/>
      <c r="R380" s="142"/>
      <c r="S380" s="142"/>
      <c r="T380" s="142"/>
      <c r="U380" s="142"/>
    </row>
    <row r="381" customFormat="false" ht="12.75" hidden="false" customHeight="false" outlineLevel="1" collapsed="false">
      <c r="A381" s="227"/>
      <c r="B381" s="226"/>
      <c r="C381" s="226"/>
      <c r="D381" s="226"/>
      <c r="E381" s="226"/>
      <c r="F381" s="226"/>
      <c r="G381" s="226"/>
      <c r="H381" s="226"/>
      <c r="I381" s="226"/>
      <c r="J381" s="226"/>
      <c r="K381" s="226"/>
      <c r="L381" s="226"/>
      <c r="M381" s="226"/>
      <c r="N381" s="226"/>
      <c r="O381" s="142"/>
      <c r="P381" s="142"/>
      <c r="Q381" s="142"/>
      <c r="R381" s="142"/>
      <c r="S381" s="142"/>
      <c r="T381" s="142"/>
      <c r="U381" s="142"/>
    </row>
    <row r="382" customFormat="false" ht="12.75" hidden="false" customHeight="false" outlineLevel="1" collapsed="false">
      <c r="A382" s="376"/>
      <c r="B382" s="142"/>
      <c r="C382" s="142"/>
      <c r="D382" s="142"/>
      <c r="E382" s="142"/>
      <c r="F382" s="142"/>
      <c r="G382" s="142"/>
      <c r="H382" s="142"/>
      <c r="I382" s="142"/>
      <c r="J382" s="142"/>
      <c r="K382" s="142"/>
      <c r="L382" s="142"/>
      <c r="M382" s="142"/>
      <c r="N382" s="142"/>
      <c r="O382" s="142"/>
      <c r="P382" s="142"/>
      <c r="Q382" s="142"/>
      <c r="R382" s="142"/>
      <c r="S382" s="142"/>
      <c r="T382" s="142"/>
      <c r="U382" s="142"/>
    </row>
    <row r="383" customFormat="false" ht="12.75" hidden="false" customHeight="false" outlineLevel="1" collapsed="false">
      <c r="A383" s="188"/>
      <c r="B383" s="449"/>
      <c r="C383" s="449"/>
      <c r="D383" s="449"/>
      <c r="E383" s="449"/>
      <c r="F383" s="449"/>
      <c r="G383" s="449"/>
      <c r="H383" s="449"/>
      <c r="I383" s="449"/>
      <c r="J383" s="449"/>
      <c r="K383" s="449"/>
      <c r="L383" s="449"/>
      <c r="M383" s="449"/>
      <c r="N383" s="449"/>
      <c r="O383" s="142"/>
      <c r="P383" s="142"/>
      <c r="Q383" s="142"/>
      <c r="R383" s="142"/>
      <c r="S383" s="142"/>
      <c r="T383" s="142"/>
      <c r="U383" s="142"/>
    </row>
    <row r="384" customFormat="false" ht="12.75" hidden="false" customHeight="false" outlineLevel="1" collapsed="false">
      <c r="A384" s="188"/>
      <c r="B384" s="449"/>
      <c r="C384" s="449"/>
      <c r="D384" s="449"/>
      <c r="E384" s="449"/>
      <c r="F384" s="449"/>
      <c r="G384" s="449"/>
      <c r="H384" s="449"/>
      <c r="I384" s="449"/>
      <c r="J384" s="449"/>
      <c r="K384" s="449"/>
      <c r="L384" s="449"/>
      <c r="M384" s="449"/>
      <c r="N384" s="449"/>
      <c r="O384" s="142"/>
      <c r="P384" s="142"/>
      <c r="Q384" s="142"/>
      <c r="R384" s="142"/>
      <c r="S384" s="142"/>
      <c r="T384" s="142"/>
      <c r="U384" s="142"/>
    </row>
    <row r="385" customFormat="false" ht="12.75" hidden="false" customHeight="false" outlineLevel="1" collapsed="false">
      <c r="A385" s="188"/>
      <c r="B385" s="449"/>
      <c r="C385" s="449"/>
      <c r="D385" s="449"/>
      <c r="E385" s="449"/>
      <c r="F385" s="449"/>
      <c r="G385" s="449"/>
      <c r="H385" s="449"/>
      <c r="I385" s="449"/>
      <c r="J385" s="449"/>
      <c r="K385" s="449"/>
      <c r="L385" s="449"/>
      <c r="M385" s="449"/>
      <c r="N385" s="449"/>
      <c r="O385" s="142"/>
      <c r="P385" s="142"/>
      <c r="Q385" s="142"/>
      <c r="R385" s="142"/>
      <c r="S385" s="142"/>
      <c r="T385" s="142"/>
      <c r="U385" s="142"/>
    </row>
    <row r="386" customFormat="false" ht="12.75" hidden="false" customHeight="false" outlineLevel="1" collapsed="false">
      <c r="A386" s="188"/>
      <c r="B386" s="449"/>
      <c r="C386" s="449"/>
      <c r="D386" s="449"/>
      <c r="E386" s="449"/>
      <c r="F386" s="449"/>
      <c r="G386" s="449"/>
      <c r="H386" s="449"/>
      <c r="I386" s="449"/>
      <c r="J386" s="449"/>
      <c r="K386" s="449"/>
      <c r="L386" s="449"/>
      <c r="M386" s="449"/>
      <c r="N386" s="449"/>
      <c r="O386" s="142"/>
      <c r="P386" s="142"/>
      <c r="Q386" s="142"/>
      <c r="R386" s="142"/>
      <c r="S386" s="142"/>
      <c r="T386" s="142"/>
      <c r="U386" s="142"/>
    </row>
    <row r="387" customFormat="false" ht="12.75" hidden="false" customHeight="false" outlineLevel="1" collapsed="false">
      <c r="A387" s="188"/>
      <c r="B387" s="449"/>
      <c r="C387" s="449"/>
      <c r="D387" s="449"/>
      <c r="E387" s="449"/>
      <c r="F387" s="449"/>
      <c r="G387" s="449"/>
      <c r="H387" s="449"/>
      <c r="I387" s="449"/>
      <c r="J387" s="449"/>
      <c r="K387" s="449"/>
      <c r="L387" s="449"/>
      <c r="M387" s="449"/>
      <c r="N387" s="449"/>
      <c r="O387" s="142"/>
      <c r="P387" s="142"/>
      <c r="Q387" s="142"/>
      <c r="R387" s="142"/>
      <c r="S387" s="142"/>
      <c r="T387" s="142"/>
      <c r="U387" s="142"/>
    </row>
    <row r="388" customFormat="false" ht="12.75" hidden="false" customHeight="false" outlineLevel="1" collapsed="false">
      <c r="A388" s="188"/>
      <c r="B388" s="449"/>
      <c r="C388" s="449"/>
      <c r="D388" s="449"/>
      <c r="E388" s="449"/>
      <c r="F388" s="449"/>
      <c r="G388" s="449"/>
      <c r="H388" s="449"/>
      <c r="I388" s="449"/>
      <c r="J388" s="449"/>
      <c r="K388" s="449"/>
      <c r="L388" s="449"/>
      <c r="M388" s="449"/>
      <c r="N388" s="449"/>
      <c r="O388" s="142"/>
      <c r="P388" s="142"/>
      <c r="Q388" s="142"/>
      <c r="R388" s="142"/>
      <c r="S388" s="142"/>
      <c r="T388" s="142"/>
      <c r="U388" s="142"/>
    </row>
    <row r="389" customFormat="false" ht="12.75" hidden="false" customHeight="false" outlineLevel="1" collapsed="false">
      <c r="A389" s="376"/>
      <c r="B389" s="449"/>
      <c r="C389" s="449"/>
      <c r="D389" s="449"/>
      <c r="E389" s="449"/>
      <c r="F389" s="449"/>
      <c r="G389" s="449"/>
      <c r="H389" s="449"/>
      <c r="I389" s="449"/>
      <c r="J389" s="449"/>
      <c r="K389" s="449"/>
      <c r="L389" s="449"/>
      <c r="M389" s="449"/>
      <c r="N389" s="449"/>
      <c r="O389" s="142"/>
      <c r="P389" s="142"/>
      <c r="Q389" s="142"/>
      <c r="R389" s="142"/>
      <c r="S389" s="142"/>
      <c r="T389" s="142"/>
      <c r="U389" s="142"/>
    </row>
    <row r="390" customFormat="false" ht="12.75" hidden="false" customHeight="false" outlineLevel="1" collapsed="false">
      <c r="A390" s="188"/>
      <c r="B390" s="449"/>
      <c r="C390" s="449"/>
      <c r="D390" s="449"/>
      <c r="E390" s="449"/>
      <c r="F390" s="449"/>
      <c r="G390" s="449"/>
      <c r="H390" s="449"/>
      <c r="I390" s="449"/>
      <c r="J390" s="449"/>
      <c r="K390" s="449"/>
      <c r="L390" s="449"/>
      <c r="M390" s="449"/>
      <c r="N390" s="449"/>
      <c r="O390" s="142"/>
      <c r="P390" s="142"/>
      <c r="Q390" s="142"/>
      <c r="R390" s="142"/>
      <c r="S390" s="142"/>
      <c r="T390" s="142"/>
      <c r="U390" s="142"/>
    </row>
    <row r="391" customFormat="false" ht="12.75" hidden="false" customHeight="false" outlineLevel="1" collapsed="false">
      <c r="A391" s="188"/>
      <c r="B391" s="449"/>
      <c r="C391" s="449"/>
      <c r="D391" s="449"/>
      <c r="E391" s="449"/>
      <c r="F391" s="449"/>
      <c r="G391" s="449"/>
      <c r="H391" s="449"/>
      <c r="I391" s="449"/>
      <c r="J391" s="449"/>
      <c r="K391" s="449"/>
      <c r="L391" s="449"/>
      <c r="M391" s="449"/>
      <c r="N391" s="449"/>
      <c r="O391" s="142"/>
      <c r="P391" s="142"/>
      <c r="Q391" s="142"/>
      <c r="R391" s="142"/>
      <c r="S391" s="142"/>
      <c r="T391" s="142"/>
      <c r="U391" s="142"/>
    </row>
    <row r="392" customFormat="false" ht="12.75" hidden="false" customHeight="false" outlineLevel="1" collapsed="false">
      <c r="A392" s="188"/>
      <c r="B392" s="449"/>
      <c r="C392" s="449"/>
      <c r="D392" s="449"/>
      <c r="E392" s="449"/>
      <c r="F392" s="449"/>
      <c r="G392" s="449"/>
      <c r="H392" s="449"/>
      <c r="I392" s="449"/>
      <c r="J392" s="449"/>
      <c r="K392" s="449"/>
      <c r="L392" s="449"/>
      <c r="M392" s="449"/>
      <c r="N392" s="449"/>
      <c r="O392" s="142"/>
      <c r="P392" s="142"/>
      <c r="Q392" s="142"/>
      <c r="R392" s="142"/>
      <c r="S392" s="142"/>
      <c r="T392" s="142"/>
      <c r="U392" s="142"/>
    </row>
    <row r="393" customFormat="false" ht="12.75" hidden="false" customHeight="false" outlineLevel="1" collapsed="false">
      <c r="A393" s="188"/>
      <c r="B393" s="449"/>
      <c r="C393" s="449"/>
      <c r="D393" s="449"/>
      <c r="E393" s="449"/>
      <c r="F393" s="449"/>
      <c r="G393" s="449"/>
      <c r="H393" s="449"/>
      <c r="I393" s="449"/>
      <c r="J393" s="449"/>
      <c r="K393" s="449"/>
      <c r="L393" s="449"/>
      <c r="M393" s="449"/>
      <c r="N393" s="449"/>
      <c r="O393" s="142"/>
      <c r="P393" s="142"/>
      <c r="Q393" s="142"/>
      <c r="R393" s="142"/>
      <c r="S393" s="142"/>
      <c r="T393" s="142"/>
      <c r="U393" s="142"/>
    </row>
    <row r="394" customFormat="false" ht="12.75" hidden="false" customHeight="false" outlineLevel="1" collapsed="false">
      <c r="A394" s="188"/>
      <c r="B394" s="449"/>
      <c r="C394" s="449"/>
      <c r="D394" s="449"/>
      <c r="E394" s="449"/>
      <c r="F394" s="449"/>
      <c r="G394" s="449"/>
      <c r="H394" s="449"/>
      <c r="I394" s="449"/>
      <c r="J394" s="449"/>
      <c r="K394" s="449"/>
      <c r="L394" s="449"/>
      <c r="M394" s="449"/>
      <c r="N394" s="449"/>
      <c r="O394" s="142"/>
      <c r="P394" s="142"/>
      <c r="Q394" s="142"/>
      <c r="R394" s="142"/>
      <c r="S394" s="142"/>
      <c r="T394" s="142"/>
      <c r="U394" s="142"/>
    </row>
    <row r="395" customFormat="false" ht="12.75" hidden="false" customHeight="false" outlineLevel="1" collapsed="false">
      <c r="A395" s="188"/>
      <c r="B395" s="449"/>
      <c r="C395" s="449"/>
      <c r="D395" s="449"/>
      <c r="E395" s="449"/>
      <c r="F395" s="449"/>
      <c r="G395" s="449"/>
      <c r="H395" s="449"/>
      <c r="I395" s="449"/>
      <c r="J395" s="449"/>
      <c r="K395" s="449"/>
      <c r="L395" s="449"/>
      <c r="M395" s="449"/>
      <c r="N395" s="449"/>
      <c r="O395" s="142"/>
      <c r="P395" s="142"/>
      <c r="Q395" s="142"/>
      <c r="R395" s="142"/>
      <c r="S395" s="142"/>
      <c r="T395" s="142"/>
      <c r="U395" s="142"/>
    </row>
    <row r="396" customFormat="false" ht="12.75" hidden="false" customHeight="false" outlineLevel="1" collapsed="false">
      <c r="A396" s="188"/>
      <c r="B396" s="449"/>
      <c r="C396" s="449"/>
      <c r="D396" s="449"/>
      <c r="E396" s="449"/>
      <c r="F396" s="449"/>
      <c r="G396" s="449"/>
      <c r="H396" s="449"/>
      <c r="I396" s="449"/>
      <c r="J396" s="449"/>
      <c r="K396" s="449"/>
      <c r="L396" s="449"/>
      <c r="M396" s="449"/>
      <c r="N396" s="449"/>
      <c r="O396" s="142"/>
      <c r="P396" s="142"/>
      <c r="Q396" s="142"/>
      <c r="R396" s="142"/>
      <c r="S396" s="142"/>
      <c r="T396" s="142"/>
      <c r="U396" s="142"/>
    </row>
    <row r="397" customFormat="false" ht="12.75" hidden="false" customHeight="false" outlineLevel="1" collapsed="false">
      <c r="A397" s="188"/>
      <c r="B397" s="449"/>
      <c r="C397" s="449"/>
      <c r="D397" s="449"/>
      <c r="E397" s="449"/>
      <c r="F397" s="449"/>
      <c r="G397" s="449"/>
      <c r="H397" s="449"/>
      <c r="I397" s="449"/>
      <c r="J397" s="449"/>
      <c r="K397" s="449"/>
      <c r="L397" s="449"/>
      <c r="M397" s="449"/>
      <c r="N397" s="449"/>
      <c r="O397" s="142"/>
      <c r="P397" s="142"/>
      <c r="Q397" s="142"/>
      <c r="R397" s="142"/>
      <c r="S397" s="142"/>
      <c r="T397" s="142"/>
      <c r="U397" s="142"/>
    </row>
    <row r="398" customFormat="false" ht="12.75" hidden="false" customHeight="false" outlineLevel="1" collapsed="false">
      <c r="A398" s="188"/>
      <c r="B398" s="449"/>
      <c r="C398" s="449"/>
      <c r="D398" s="449"/>
      <c r="E398" s="449"/>
      <c r="F398" s="449"/>
      <c r="G398" s="449"/>
      <c r="H398" s="449"/>
      <c r="I398" s="449"/>
      <c r="J398" s="449"/>
      <c r="K398" s="449"/>
      <c r="L398" s="449"/>
      <c r="M398" s="449"/>
      <c r="N398" s="449"/>
      <c r="O398" s="142"/>
      <c r="P398" s="142"/>
      <c r="Q398" s="142"/>
      <c r="R398" s="142"/>
      <c r="S398" s="142"/>
      <c r="T398" s="142"/>
      <c r="U398" s="142"/>
    </row>
    <row r="399" customFormat="false" ht="12.75" hidden="false" customHeight="false" outlineLevel="1" collapsed="false">
      <c r="A399" s="188"/>
      <c r="B399" s="449"/>
      <c r="C399" s="449"/>
      <c r="D399" s="449"/>
      <c r="E399" s="449"/>
      <c r="F399" s="449"/>
      <c r="G399" s="449"/>
      <c r="H399" s="449"/>
      <c r="I399" s="449"/>
      <c r="J399" s="449"/>
      <c r="K399" s="449"/>
      <c r="L399" s="449"/>
      <c r="M399" s="449"/>
      <c r="N399" s="449"/>
      <c r="O399" s="142"/>
      <c r="P399" s="142"/>
      <c r="Q399" s="142"/>
      <c r="R399" s="142"/>
      <c r="S399" s="142"/>
      <c r="T399" s="142"/>
      <c r="U399" s="142"/>
    </row>
    <row r="400" customFormat="false" ht="12.75" hidden="false" customHeight="false" outlineLevel="1" collapsed="false">
      <c r="A400" s="188"/>
      <c r="B400" s="449"/>
      <c r="C400" s="449"/>
      <c r="D400" s="449"/>
      <c r="E400" s="449"/>
      <c r="F400" s="449"/>
      <c r="G400" s="449"/>
      <c r="H400" s="449"/>
      <c r="I400" s="449"/>
      <c r="J400" s="449"/>
      <c r="K400" s="449"/>
      <c r="L400" s="449"/>
      <c r="M400" s="449"/>
      <c r="N400" s="449"/>
      <c r="O400" s="142"/>
      <c r="P400" s="142"/>
      <c r="Q400" s="142"/>
      <c r="R400" s="142"/>
      <c r="S400" s="142"/>
      <c r="T400" s="142"/>
      <c r="U400" s="142"/>
    </row>
    <row r="401" customFormat="false" ht="12.75" hidden="false" customHeight="false" outlineLevel="1" collapsed="false">
      <c r="A401" s="188"/>
      <c r="B401" s="449"/>
      <c r="C401" s="449"/>
      <c r="D401" s="449"/>
      <c r="E401" s="449"/>
      <c r="F401" s="449"/>
      <c r="G401" s="449"/>
      <c r="H401" s="449"/>
      <c r="I401" s="449"/>
      <c r="J401" s="449"/>
      <c r="K401" s="449"/>
      <c r="L401" s="449"/>
      <c r="M401" s="449"/>
      <c r="N401" s="449"/>
      <c r="O401" s="142"/>
      <c r="P401" s="142"/>
      <c r="Q401" s="142"/>
      <c r="R401" s="142"/>
      <c r="S401" s="142"/>
      <c r="T401" s="142"/>
      <c r="U401" s="142"/>
    </row>
    <row r="402" customFormat="false" ht="12.75" hidden="false" customHeight="false" outlineLevel="1" collapsed="false">
      <c r="A402" s="376"/>
      <c r="B402" s="449"/>
      <c r="C402" s="449"/>
      <c r="D402" s="449"/>
      <c r="E402" s="449"/>
      <c r="F402" s="449"/>
      <c r="G402" s="449"/>
      <c r="H402" s="449"/>
      <c r="I402" s="449"/>
      <c r="J402" s="449"/>
      <c r="K402" s="449"/>
      <c r="L402" s="449"/>
      <c r="M402" s="449"/>
      <c r="N402" s="449"/>
      <c r="O402" s="142"/>
      <c r="P402" s="142"/>
      <c r="Q402" s="142"/>
      <c r="R402" s="142"/>
      <c r="S402" s="142"/>
      <c r="T402" s="142"/>
      <c r="U402" s="142"/>
    </row>
    <row r="403" customFormat="false" ht="12.75" hidden="false" customHeight="false" outlineLevel="1" collapsed="false">
      <c r="A403" s="142"/>
      <c r="B403" s="449"/>
      <c r="C403" s="449"/>
      <c r="D403" s="449"/>
      <c r="E403" s="449"/>
      <c r="F403" s="449"/>
      <c r="G403" s="449"/>
      <c r="H403" s="449"/>
      <c r="I403" s="449"/>
      <c r="J403" s="449"/>
      <c r="K403" s="449"/>
      <c r="L403" s="449"/>
      <c r="M403" s="449"/>
      <c r="N403" s="449"/>
      <c r="O403" s="142"/>
      <c r="P403" s="142"/>
      <c r="Q403" s="142"/>
      <c r="R403" s="142"/>
      <c r="S403" s="142"/>
      <c r="T403" s="142"/>
      <c r="U403" s="142"/>
    </row>
    <row r="404" customFormat="false" ht="12.75" hidden="false" customHeight="false" outlineLevel="1" collapsed="false">
      <c r="A404" s="188"/>
      <c r="B404" s="449"/>
      <c r="C404" s="449"/>
      <c r="D404" s="449"/>
      <c r="E404" s="449"/>
      <c r="F404" s="449"/>
      <c r="G404" s="449"/>
      <c r="H404" s="449"/>
      <c r="I404" s="449"/>
      <c r="J404" s="449"/>
      <c r="K404" s="449"/>
      <c r="L404" s="449"/>
      <c r="M404" s="449"/>
      <c r="N404" s="449"/>
      <c r="O404" s="142"/>
      <c r="P404" s="142"/>
      <c r="Q404" s="142"/>
      <c r="R404" s="142"/>
      <c r="S404" s="142"/>
      <c r="T404" s="142"/>
      <c r="U404" s="142"/>
    </row>
    <row r="405" customFormat="false" ht="12.75" hidden="false" customHeight="false" outlineLevel="1" collapsed="false">
      <c r="A405" s="376"/>
      <c r="B405" s="449"/>
      <c r="C405" s="449"/>
      <c r="D405" s="449"/>
      <c r="E405" s="449"/>
      <c r="F405" s="449"/>
      <c r="G405" s="449"/>
      <c r="H405" s="449"/>
      <c r="I405" s="449"/>
      <c r="J405" s="449"/>
      <c r="K405" s="449"/>
      <c r="L405" s="449"/>
      <c r="M405" s="449"/>
      <c r="N405" s="449"/>
      <c r="O405" s="142"/>
      <c r="P405" s="142"/>
      <c r="Q405" s="142"/>
      <c r="R405" s="142"/>
      <c r="S405" s="142"/>
      <c r="T405" s="142"/>
      <c r="U405" s="142"/>
    </row>
    <row r="406" customFormat="false" ht="12.75" hidden="false" customHeight="false" outlineLevel="1" collapsed="false">
      <c r="A406" s="188"/>
      <c r="B406" s="449"/>
      <c r="C406" s="449"/>
      <c r="D406" s="449"/>
      <c r="E406" s="449"/>
      <c r="F406" s="449"/>
      <c r="G406" s="449"/>
      <c r="H406" s="449"/>
      <c r="I406" s="449"/>
      <c r="J406" s="449"/>
      <c r="K406" s="449"/>
      <c r="L406" s="449"/>
      <c r="M406" s="449"/>
      <c r="N406" s="449"/>
      <c r="O406" s="142"/>
      <c r="P406" s="142"/>
      <c r="Q406" s="142"/>
      <c r="R406" s="142"/>
      <c r="S406" s="142"/>
      <c r="T406" s="142"/>
      <c r="U406" s="142"/>
    </row>
    <row r="407" customFormat="false" ht="12.75" hidden="false" customHeight="false" outlineLevel="1" collapsed="false">
      <c r="A407" s="376"/>
      <c r="B407" s="449"/>
      <c r="C407" s="449"/>
      <c r="D407" s="449"/>
      <c r="E407" s="449"/>
      <c r="F407" s="449"/>
      <c r="G407" s="449"/>
      <c r="H407" s="449"/>
      <c r="I407" s="449"/>
      <c r="J407" s="449"/>
      <c r="K407" s="449"/>
      <c r="L407" s="449"/>
      <c r="M407" s="449"/>
      <c r="N407" s="449"/>
      <c r="O407" s="142"/>
      <c r="P407" s="142"/>
      <c r="Q407" s="142"/>
      <c r="R407" s="142"/>
      <c r="S407" s="142"/>
      <c r="T407" s="142"/>
      <c r="U407" s="142"/>
    </row>
    <row r="408" customFormat="false" ht="12.75" hidden="false" customHeight="false" outlineLevel="1" collapsed="false">
      <c r="A408" s="376"/>
      <c r="B408" s="449"/>
      <c r="C408" s="449"/>
      <c r="D408" s="449"/>
      <c r="E408" s="449"/>
      <c r="F408" s="449"/>
      <c r="G408" s="449"/>
      <c r="H408" s="449"/>
      <c r="I408" s="449"/>
      <c r="J408" s="449"/>
      <c r="K408" s="449"/>
      <c r="L408" s="449"/>
      <c r="M408" s="449"/>
      <c r="N408" s="449"/>
      <c r="O408" s="142"/>
      <c r="P408" s="142"/>
      <c r="Q408" s="142"/>
      <c r="R408" s="142"/>
      <c r="S408" s="142"/>
      <c r="T408" s="142"/>
      <c r="U408" s="142"/>
    </row>
    <row r="409" customFormat="false" ht="12.75" hidden="false" customHeight="false" outlineLevel="1" collapsed="false">
      <c r="A409" s="376"/>
      <c r="B409" s="449"/>
      <c r="C409" s="449"/>
      <c r="D409" s="449"/>
      <c r="E409" s="449"/>
      <c r="F409" s="449"/>
      <c r="G409" s="449"/>
      <c r="H409" s="449"/>
      <c r="I409" s="449"/>
      <c r="J409" s="449"/>
      <c r="K409" s="449"/>
      <c r="L409" s="449"/>
      <c r="M409" s="449"/>
      <c r="N409" s="449"/>
      <c r="O409" s="142"/>
      <c r="P409" s="142"/>
      <c r="Q409" s="142"/>
      <c r="R409" s="142"/>
      <c r="S409" s="142"/>
      <c r="T409" s="142"/>
      <c r="U409" s="142"/>
    </row>
    <row r="410" customFormat="false" ht="12.75" hidden="false" customHeight="false" outlineLevel="1" collapsed="false">
      <c r="A410" s="376"/>
      <c r="B410" s="449"/>
      <c r="C410" s="449"/>
      <c r="D410" s="449"/>
      <c r="E410" s="449"/>
      <c r="F410" s="449"/>
      <c r="G410" s="449"/>
      <c r="H410" s="449"/>
      <c r="I410" s="449"/>
      <c r="J410" s="449"/>
      <c r="K410" s="449"/>
      <c r="L410" s="449"/>
      <c r="M410" s="449"/>
      <c r="N410" s="449"/>
      <c r="O410" s="142"/>
      <c r="P410" s="142"/>
      <c r="Q410" s="142"/>
      <c r="R410" s="142"/>
      <c r="S410" s="142"/>
      <c r="T410" s="142"/>
      <c r="U410" s="142"/>
    </row>
    <row r="411" customFormat="false" ht="12.75" hidden="false" customHeight="false" outlineLevel="1" collapsed="false">
      <c r="A411" s="376"/>
      <c r="B411" s="449"/>
      <c r="C411" s="449"/>
      <c r="D411" s="449"/>
      <c r="E411" s="449"/>
      <c r="F411" s="449"/>
      <c r="G411" s="449"/>
      <c r="H411" s="449"/>
      <c r="I411" s="449"/>
      <c r="J411" s="449"/>
      <c r="K411" s="449"/>
      <c r="L411" s="449"/>
      <c r="M411" s="449"/>
      <c r="N411" s="449"/>
      <c r="O411" s="142"/>
      <c r="P411" s="142"/>
      <c r="Q411" s="142"/>
      <c r="R411" s="142"/>
      <c r="S411" s="142"/>
      <c r="T411" s="142"/>
      <c r="U411" s="142"/>
    </row>
    <row r="412" customFormat="false" ht="12.75" hidden="false" customHeight="false" outlineLevel="1" collapsed="false">
      <c r="A412" s="376"/>
      <c r="B412" s="449"/>
      <c r="C412" s="449"/>
      <c r="D412" s="449"/>
      <c r="E412" s="449"/>
      <c r="F412" s="449"/>
      <c r="G412" s="449"/>
      <c r="H412" s="449"/>
      <c r="I412" s="449"/>
      <c r="J412" s="449"/>
      <c r="K412" s="449"/>
      <c r="L412" s="449"/>
      <c r="M412" s="449"/>
      <c r="N412" s="449"/>
      <c r="O412" s="142"/>
      <c r="P412" s="142"/>
      <c r="Q412" s="142"/>
      <c r="R412" s="142"/>
      <c r="S412" s="142"/>
      <c r="T412" s="142"/>
      <c r="U412" s="142"/>
    </row>
    <row r="413" customFormat="false" ht="12.75" hidden="false" customHeight="false" outlineLevel="1" collapsed="false">
      <c r="A413" s="376"/>
      <c r="B413" s="449"/>
      <c r="C413" s="449"/>
      <c r="D413" s="449"/>
      <c r="E413" s="449"/>
      <c r="F413" s="449"/>
      <c r="G413" s="449"/>
      <c r="H413" s="449"/>
      <c r="I413" s="449"/>
      <c r="J413" s="449"/>
      <c r="K413" s="449"/>
      <c r="L413" s="449"/>
      <c r="M413" s="449"/>
      <c r="N413" s="449"/>
      <c r="O413" s="142"/>
      <c r="P413" s="142"/>
      <c r="Q413" s="142"/>
      <c r="R413" s="142"/>
      <c r="S413" s="142"/>
      <c r="T413" s="142"/>
      <c r="U413" s="142"/>
    </row>
    <row r="414" customFormat="false" ht="12.75" hidden="false" customHeight="false" outlineLevel="1" collapsed="false">
      <c r="A414" s="376"/>
      <c r="B414" s="449"/>
      <c r="C414" s="449"/>
      <c r="D414" s="449"/>
      <c r="E414" s="449"/>
      <c r="F414" s="449"/>
      <c r="G414" s="449"/>
      <c r="H414" s="449"/>
      <c r="I414" s="449"/>
      <c r="J414" s="449"/>
      <c r="K414" s="449"/>
      <c r="L414" s="449"/>
      <c r="M414" s="449"/>
      <c r="N414" s="449"/>
      <c r="O414" s="142"/>
      <c r="P414" s="142"/>
      <c r="Q414" s="142"/>
      <c r="R414" s="142"/>
      <c r="S414" s="142"/>
      <c r="T414" s="142"/>
      <c r="U414" s="142"/>
    </row>
    <row r="415" customFormat="false" ht="12.75" hidden="false" customHeight="false" outlineLevel="1" collapsed="false">
      <c r="A415" s="142"/>
      <c r="B415" s="449"/>
      <c r="C415" s="449"/>
      <c r="D415" s="449"/>
      <c r="E415" s="449"/>
      <c r="F415" s="449"/>
      <c r="G415" s="449"/>
      <c r="H415" s="449"/>
      <c r="I415" s="449"/>
      <c r="J415" s="449"/>
      <c r="K415" s="449"/>
      <c r="L415" s="449"/>
      <c r="M415" s="449"/>
      <c r="N415" s="449"/>
      <c r="O415" s="449"/>
      <c r="P415" s="449"/>
      <c r="Q415" s="449"/>
      <c r="R415" s="449"/>
      <c r="S415" s="449"/>
      <c r="T415" s="449"/>
      <c r="U415" s="449"/>
    </row>
    <row r="416" customFormat="false" ht="12.75" hidden="false" customHeight="false" outlineLevel="1" collapsed="false">
      <c r="A416" s="142"/>
      <c r="B416" s="449"/>
      <c r="C416" s="449"/>
      <c r="D416" s="449"/>
      <c r="E416" s="449"/>
      <c r="F416" s="449"/>
      <c r="G416" s="449"/>
      <c r="H416" s="449"/>
      <c r="I416" s="449"/>
      <c r="J416" s="449"/>
      <c r="K416" s="449"/>
      <c r="L416" s="449"/>
      <c r="M416" s="449"/>
      <c r="N416" s="449"/>
      <c r="O416" s="449"/>
      <c r="P416" s="449"/>
      <c r="Q416" s="449"/>
      <c r="R416" s="449"/>
      <c r="S416" s="449"/>
      <c r="T416" s="449"/>
      <c r="U416" s="449"/>
    </row>
    <row r="417" customFormat="false" ht="12.75" hidden="false" customHeight="false" outlineLevel="1" collapsed="false">
      <c r="A417" s="142"/>
      <c r="B417" s="449"/>
      <c r="C417" s="449"/>
      <c r="D417" s="449"/>
      <c r="E417" s="449"/>
      <c r="F417" s="449"/>
      <c r="G417" s="449"/>
      <c r="H417" s="449"/>
      <c r="I417" s="449"/>
      <c r="J417" s="449"/>
      <c r="K417" s="449"/>
      <c r="L417" s="449"/>
      <c r="M417" s="449"/>
      <c r="N417" s="449"/>
      <c r="O417" s="449"/>
      <c r="P417" s="449"/>
      <c r="Q417" s="449"/>
      <c r="R417" s="449"/>
      <c r="S417" s="449"/>
      <c r="T417" s="449"/>
      <c r="U417" s="449"/>
    </row>
    <row r="418" customFormat="false" ht="12.75" hidden="false" customHeight="false" outlineLevel="1" collapsed="false">
      <c r="A418" s="142"/>
      <c r="B418" s="449"/>
      <c r="C418" s="449"/>
      <c r="D418" s="449"/>
      <c r="E418" s="449"/>
      <c r="F418" s="449"/>
      <c r="G418" s="449"/>
      <c r="H418" s="449"/>
      <c r="I418" s="449"/>
      <c r="J418" s="449"/>
      <c r="K418" s="449"/>
      <c r="L418" s="449"/>
      <c r="M418" s="449"/>
      <c r="N418" s="449"/>
      <c r="O418" s="449"/>
      <c r="P418" s="449"/>
      <c r="Q418" s="449"/>
      <c r="R418" s="449"/>
      <c r="S418" s="449"/>
      <c r="T418" s="449"/>
      <c r="U418" s="449"/>
    </row>
    <row r="419" customFormat="false" ht="12.75" hidden="false" customHeight="false" outlineLevel="1" collapsed="false">
      <c r="A419" s="142"/>
      <c r="B419" s="449"/>
      <c r="C419" s="449"/>
      <c r="D419" s="449"/>
      <c r="E419" s="449"/>
      <c r="F419" s="449"/>
      <c r="G419" s="449"/>
      <c r="H419" s="449"/>
      <c r="I419" s="449"/>
      <c r="J419" s="449"/>
      <c r="K419" s="449"/>
      <c r="L419" s="449"/>
      <c r="M419" s="449"/>
      <c r="N419" s="449"/>
      <c r="O419" s="449"/>
      <c r="P419" s="449"/>
      <c r="Q419" s="449"/>
      <c r="R419" s="449"/>
      <c r="S419" s="449"/>
      <c r="T419" s="449"/>
      <c r="U419" s="449"/>
    </row>
    <row r="420" customFormat="false" ht="12.75" hidden="false" customHeight="false" outlineLevel="1" collapsed="false">
      <c r="A420" s="142"/>
      <c r="B420" s="449"/>
      <c r="C420" s="449"/>
      <c r="D420" s="449"/>
      <c r="E420" s="449"/>
      <c r="F420" s="449"/>
      <c r="G420" s="449"/>
      <c r="H420" s="449"/>
      <c r="I420" s="449"/>
      <c r="J420" s="449"/>
      <c r="K420" s="449"/>
      <c r="L420" s="449"/>
      <c r="M420" s="449"/>
      <c r="N420" s="449"/>
      <c r="O420" s="449"/>
      <c r="P420" s="449"/>
      <c r="Q420" s="449"/>
      <c r="R420" s="449"/>
      <c r="S420" s="449"/>
      <c r="T420" s="449"/>
      <c r="U420" s="449"/>
    </row>
    <row r="421" customFormat="false" ht="12.75" hidden="false" customHeight="false" outlineLevel="1" collapsed="false">
      <c r="A421" s="376"/>
      <c r="B421" s="449"/>
      <c r="C421" s="449"/>
      <c r="D421" s="449"/>
      <c r="E421" s="449"/>
      <c r="F421" s="449"/>
      <c r="G421" s="449"/>
      <c r="H421" s="449"/>
      <c r="I421" s="449"/>
      <c r="J421" s="449"/>
      <c r="K421" s="449"/>
      <c r="L421" s="449"/>
      <c r="M421" s="449"/>
      <c r="N421" s="449"/>
      <c r="O421" s="449"/>
      <c r="P421" s="449"/>
      <c r="Q421" s="449"/>
      <c r="R421" s="449"/>
      <c r="S421" s="449"/>
      <c r="T421" s="449"/>
      <c r="U421" s="449"/>
    </row>
    <row r="422" customFormat="false" ht="12.75" hidden="false" customHeight="false" outlineLevel="1" collapsed="false">
      <c r="A422" s="142"/>
      <c r="B422" s="449"/>
      <c r="C422" s="449"/>
      <c r="D422" s="449"/>
      <c r="E422" s="449"/>
      <c r="F422" s="449"/>
      <c r="G422" s="449"/>
      <c r="H422" s="449"/>
      <c r="I422" s="449"/>
      <c r="J422" s="449"/>
      <c r="K422" s="449"/>
      <c r="L422" s="449"/>
      <c r="M422" s="449"/>
      <c r="N422" s="449"/>
      <c r="O422" s="449"/>
      <c r="P422" s="449"/>
      <c r="Q422" s="449"/>
      <c r="R422" s="449"/>
      <c r="S422" s="449"/>
      <c r="T422" s="449"/>
      <c r="U422" s="449"/>
    </row>
    <row r="423" customFormat="false" ht="12.75" hidden="false" customHeight="false" outlineLevel="1" collapsed="false">
      <c r="A423" s="142"/>
      <c r="B423" s="449"/>
      <c r="C423" s="449"/>
      <c r="D423" s="449"/>
      <c r="E423" s="449"/>
      <c r="F423" s="449"/>
      <c r="G423" s="449"/>
      <c r="H423" s="449"/>
      <c r="I423" s="449"/>
      <c r="J423" s="449"/>
      <c r="K423" s="449"/>
      <c r="L423" s="449"/>
      <c r="M423" s="449"/>
      <c r="N423" s="449"/>
      <c r="O423" s="449"/>
      <c r="P423" s="449"/>
      <c r="Q423" s="449"/>
      <c r="R423" s="449"/>
      <c r="S423" s="449"/>
      <c r="T423" s="449"/>
      <c r="U423" s="449"/>
    </row>
    <row r="424" customFormat="false" ht="12.75" hidden="false" customHeight="false" outlineLevel="1" collapsed="false">
      <c r="A424" s="376"/>
      <c r="B424" s="449"/>
      <c r="C424" s="449"/>
      <c r="D424" s="449"/>
      <c r="E424" s="449"/>
      <c r="F424" s="449"/>
      <c r="G424" s="449"/>
      <c r="H424" s="449"/>
      <c r="I424" s="449"/>
      <c r="J424" s="449"/>
      <c r="K424" s="449"/>
      <c r="L424" s="449"/>
      <c r="M424" s="449"/>
      <c r="N424" s="449"/>
      <c r="O424" s="449"/>
      <c r="P424" s="449"/>
      <c r="Q424" s="449"/>
      <c r="R424" s="449"/>
      <c r="S424" s="449"/>
      <c r="T424" s="449"/>
      <c r="U424" s="449"/>
    </row>
    <row r="425" customFormat="false" ht="12.75" hidden="false" customHeight="false" outlineLevel="1" collapsed="false">
      <c r="A425" s="376"/>
      <c r="B425" s="449"/>
      <c r="C425" s="449"/>
      <c r="D425" s="449"/>
      <c r="E425" s="449"/>
      <c r="F425" s="449"/>
      <c r="G425" s="449"/>
      <c r="H425" s="449"/>
      <c r="I425" s="449"/>
      <c r="J425" s="449"/>
      <c r="K425" s="449"/>
      <c r="L425" s="449"/>
      <c r="M425" s="449"/>
      <c r="N425" s="449"/>
      <c r="O425" s="449"/>
      <c r="P425" s="449"/>
      <c r="Q425" s="449"/>
      <c r="R425" s="449"/>
      <c r="S425" s="449"/>
      <c r="T425" s="449"/>
      <c r="U425" s="449"/>
    </row>
    <row r="426" customFormat="false" ht="12.75" hidden="false" customHeight="false" outlineLevel="1" collapsed="false">
      <c r="A426" s="142"/>
      <c r="B426" s="449"/>
      <c r="C426" s="449"/>
      <c r="D426" s="449"/>
      <c r="E426" s="449"/>
      <c r="F426" s="449"/>
      <c r="G426" s="449"/>
      <c r="H426" s="449"/>
      <c r="I426" s="449"/>
      <c r="J426" s="449"/>
      <c r="K426" s="449"/>
      <c r="L426" s="449"/>
      <c r="M426" s="449"/>
      <c r="N426" s="449"/>
      <c r="O426" s="449"/>
      <c r="P426" s="449"/>
      <c r="Q426" s="449"/>
      <c r="R426" s="449"/>
      <c r="S426" s="449"/>
      <c r="T426" s="449"/>
      <c r="U426" s="449"/>
    </row>
    <row r="427" customFormat="false" ht="12.75" hidden="false" customHeight="false" outlineLevel="1" collapsed="false">
      <c r="A427" s="142"/>
      <c r="B427" s="449"/>
      <c r="C427" s="449"/>
      <c r="D427" s="449"/>
      <c r="E427" s="449"/>
      <c r="F427" s="449"/>
      <c r="G427" s="449"/>
      <c r="H427" s="449"/>
      <c r="I427" s="449"/>
      <c r="J427" s="449"/>
      <c r="K427" s="449"/>
      <c r="L427" s="449"/>
      <c r="M427" s="449"/>
      <c r="N427" s="449"/>
      <c r="O427" s="449"/>
      <c r="P427" s="449"/>
      <c r="Q427" s="449"/>
      <c r="R427" s="449"/>
      <c r="S427" s="449"/>
      <c r="T427" s="449"/>
      <c r="U427" s="449"/>
    </row>
    <row r="428" customFormat="false" ht="12.75" hidden="false" customHeight="false" outlineLevel="1" collapsed="false">
      <c r="A428" s="142"/>
      <c r="B428" s="449"/>
      <c r="C428" s="449"/>
      <c r="D428" s="449"/>
      <c r="E428" s="449"/>
      <c r="F428" s="449"/>
      <c r="G428" s="449"/>
      <c r="H428" s="449"/>
      <c r="I428" s="449"/>
      <c r="J428" s="449"/>
      <c r="K428" s="449"/>
      <c r="L428" s="449"/>
      <c r="M428" s="449"/>
      <c r="N428" s="449"/>
      <c r="O428" s="449"/>
      <c r="P428" s="449"/>
      <c r="Q428" s="449"/>
      <c r="R428" s="449"/>
      <c r="S428" s="449"/>
      <c r="T428" s="449"/>
      <c r="U428" s="449"/>
    </row>
    <row r="429" customFormat="false" ht="12.75" hidden="false" customHeight="false" outlineLevel="1" collapsed="false">
      <c r="A429" s="142"/>
      <c r="B429" s="449"/>
      <c r="C429" s="449"/>
      <c r="D429" s="449"/>
      <c r="E429" s="449"/>
      <c r="F429" s="449"/>
      <c r="G429" s="449"/>
      <c r="H429" s="449"/>
      <c r="I429" s="449"/>
      <c r="J429" s="449"/>
      <c r="K429" s="449"/>
      <c r="L429" s="449"/>
      <c r="M429" s="449"/>
      <c r="N429" s="449"/>
      <c r="O429" s="449"/>
      <c r="P429" s="449"/>
      <c r="Q429" s="449"/>
      <c r="R429" s="449"/>
      <c r="S429" s="449"/>
      <c r="T429" s="449"/>
      <c r="U429" s="449"/>
    </row>
    <row r="430" customFormat="false" ht="12.75" hidden="false" customHeight="false" outlineLevel="1" collapsed="false">
      <c r="A430" s="142"/>
      <c r="B430" s="449"/>
      <c r="C430" s="449"/>
      <c r="D430" s="449"/>
      <c r="E430" s="449"/>
      <c r="F430" s="449"/>
      <c r="G430" s="449"/>
      <c r="H430" s="449"/>
      <c r="I430" s="449"/>
      <c r="J430" s="449"/>
      <c r="K430" s="449"/>
      <c r="L430" s="449"/>
      <c r="M430" s="449"/>
      <c r="N430" s="449"/>
      <c r="O430" s="449"/>
      <c r="P430" s="449"/>
      <c r="Q430" s="449"/>
      <c r="R430" s="449"/>
      <c r="S430" s="449"/>
      <c r="T430" s="449"/>
      <c r="U430" s="449"/>
    </row>
    <row r="431" customFormat="false" ht="12.75" hidden="false" customHeight="false" outlineLevel="1" collapsed="false">
      <c r="A431" s="142"/>
      <c r="B431" s="449"/>
      <c r="C431" s="449"/>
      <c r="D431" s="449"/>
      <c r="E431" s="449"/>
      <c r="F431" s="449"/>
      <c r="G431" s="449"/>
      <c r="H431" s="449"/>
      <c r="I431" s="449"/>
      <c r="J431" s="449"/>
      <c r="K431" s="449"/>
      <c r="L431" s="449"/>
      <c r="M431" s="449"/>
      <c r="N431" s="449"/>
      <c r="O431" s="449"/>
      <c r="P431" s="449"/>
      <c r="Q431" s="449"/>
      <c r="R431" s="449"/>
      <c r="S431" s="449"/>
      <c r="T431" s="449"/>
      <c r="U431" s="449"/>
    </row>
    <row r="432" customFormat="false" ht="12.75" hidden="false" customHeight="false" outlineLevel="1" collapsed="false">
      <c r="A432" s="142"/>
      <c r="B432" s="449"/>
      <c r="C432" s="449"/>
      <c r="D432" s="449"/>
      <c r="E432" s="449"/>
      <c r="F432" s="449"/>
      <c r="G432" s="449"/>
      <c r="H432" s="449"/>
      <c r="I432" s="449"/>
      <c r="J432" s="449"/>
      <c r="K432" s="449"/>
      <c r="L432" s="449"/>
      <c r="M432" s="449"/>
      <c r="N432" s="449"/>
      <c r="O432" s="449"/>
      <c r="P432" s="449"/>
      <c r="Q432" s="449"/>
      <c r="R432" s="449"/>
      <c r="S432" s="449"/>
      <c r="T432" s="449"/>
      <c r="U432" s="449"/>
    </row>
    <row r="433" customFormat="false" ht="12.75" hidden="false" customHeight="false" outlineLevel="1" collapsed="false">
      <c r="A433" s="142"/>
      <c r="B433" s="449"/>
      <c r="C433" s="449"/>
      <c r="D433" s="449"/>
      <c r="E433" s="449"/>
      <c r="F433" s="449"/>
      <c r="G433" s="449"/>
      <c r="H433" s="449"/>
      <c r="I433" s="449"/>
      <c r="J433" s="449"/>
      <c r="K433" s="449"/>
      <c r="L433" s="449"/>
      <c r="M433" s="449"/>
      <c r="N433" s="449"/>
      <c r="O433" s="142"/>
      <c r="P433" s="142"/>
      <c r="Q433" s="142"/>
      <c r="R433" s="142"/>
      <c r="S433" s="142"/>
      <c r="T433" s="142"/>
      <c r="U433" s="142"/>
    </row>
    <row r="434" customFormat="false" ht="12.75" hidden="false" customHeight="false" outlineLevel="1" collapsed="false">
      <c r="A434" s="376"/>
      <c r="B434" s="449"/>
      <c r="C434" s="449"/>
      <c r="D434" s="449"/>
      <c r="E434" s="449"/>
      <c r="F434" s="449"/>
      <c r="G434" s="449"/>
      <c r="H434" s="449"/>
      <c r="I434" s="449"/>
      <c r="J434" s="449"/>
      <c r="K434" s="449"/>
      <c r="L434" s="449"/>
      <c r="M434" s="449"/>
      <c r="N434" s="449"/>
      <c r="O434" s="142"/>
      <c r="P434" s="142"/>
      <c r="Q434" s="142"/>
      <c r="R434" s="142"/>
      <c r="S434" s="142"/>
      <c r="T434" s="142"/>
      <c r="U434" s="142"/>
    </row>
    <row r="435" customFormat="false" ht="12.75" hidden="false" customHeight="false" outlineLevel="1" collapsed="false">
      <c r="A435" s="376"/>
      <c r="B435" s="449"/>
      <c r="C435" s="449"/>
      <c r="D435" s="449"/>
      <c r="E435" s="449"/>
      <c r="F435" s="449"/>
      <c r="G435" s="449"/>
      <c r="H435" s="449"/>
      <c r="I435" s="449"/>
      <c r="J435" s="449"/>
      <c r="K435" s="449"/>
      <c r="L435" s="449"/>
      <c r="M435" s="449"/>
      <c r="N435" s="449"/>
      <c r="O435" s="142"/>
      <c r="P435" s="142"/>
      <c r="Q435" s="142"/>
      <c r="R435" s="142"/>
      <c r="S435" s="142"/>
      <c r="T435" s="142"/>
      <c r="U435" s="142"/>
    </row>
    <row r="436" customFormat="false" ht="12.75" hidden="false" customHeight="false" outlineLevel="1" collapsed="false">
      <c r="A436" s="376"/>
      <c r="B436" s="449"/>
      <c r="C436" s="449"/>
      <c r="D436" s="449"/>
      <c r="E436" s="449"/>
      <c r="F436" s="449"/>
      <c r="G436" s="449"/>
      <c r="H436" s="449"/>
      <c r="I436" s="449"/>
      <c r="J436" s="449"/>
      <c r="K436" s="449"/>
      <c r="L436" s="449"/>
      <c r="M436" s="449"/>
      <c r="N436" s="449"/>
      <c r="O436" s="142"/>
      <c r="P436" s="142"/>
      <c r="Q436" s="142"/>
      <c r="R436" s="142"/>
      <c r="S436" s="142"/>
      <c r="T436" s="142"/>
      <c r="U436" s="142"/>
    </row>
    <row r="437" customFormat="false" ht="12.75" hidden="false" customHeight="false" outlineLevel="1" collapsed="false">
      <c r="A437" s="376"/>
      <c r="B437" s="449"/>
      <c r="C437" s="449"/>
      <c r="D437" s="449"/>
      <c r="E437" s="449"/>
      <c r="F437" s="449"/>
      <c r="G437" s="449"/>
      <c r="H437" s="449"/>
      <c r="I437" s="449"/>
      <c r="J437" s="449"/>
      <c r="K437" s="449"/>
      <c r="L437" s="449"/>
      <c r="M437" s="449"/>
      <c r="N437" s="449"/>
      <c r="O437" s="142"/>
      <c r="P437" s="142"/>
      <c r="Q437" s="142"/>
      <c r="R437" s="142"/>
      <c r="S437" s="142"/>
      <c r="T437" s="142"/>
      <c r="U437" s="142"/>
    </row>
    <row r="438" customFormat="false" ht="12.75" hidden="false" customHeight="false" outlineLevel="1" collapsed="false">
      <c r="A438" s="376"/>
      <c r="B438" s="450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142"/>
      <c r="P438" s="142"/>
      <c r="Q438" s="142"/>
      <c r="R438" s="142"/>
      <c r="S438" s="142"/>
      <c r="T438" s="142"/>
      <c r="U438" s="142"/>
    </row>
    <row r="439" customFormat="false" ht="12.75" hidden="false" customHeight="false" outlineLevel="1" collapsed="false">
      <c r="A439" s="142"/>
      <c r="B439" s="142"/>
      <c r="C439" s="142"/>
      <c r="D439" s="142"/>
      <c r="E439" s="142"/>
      <c r="F439" s="142"/>
      <c r="G439" s="142"/>
      <c r="H439" s="142"/>
      <c r="I439" s="142"/>
      <c r="J439" s="142"/>
      <c r="K439" s="142"/>
      <c r="L439" s="142"/>
      <c r="M439" s="142"/>
      <c r="N439" s="142"/>
      <c r="O439" s="142"/>
      <c r="P439" s="142"/>
      <c r="Q439" s="142"/>
      <c r="R439" s="142"/>
      <c r="S439" s="142"/>
      <c r="T439" s="142"/>
      <c r="U439" s="142"/>
    </row>
    <row r="440" customFormat="false" ht="18.75" hidden="false" customHeight="false" outlineLevel="1" collapsed="false">
      <c r="A440" s="437"/>
      <c r="B440" s="142"/>
      <c r="C440" s="142"/>
      <c r="D440" s="142"/>
      <c r="E440" s="142"/>
      <c r="F440" s="142"/>
      <c r="G440" s="142"/>
      <c r="H440" s="142"/>
      <c r="I440" s="142"/>
      <c r="J440" s="142"/>
      <c r="K440" s="142"/>
      <c r="L440" s="142"/>
      <c r="M440" s="142"/>
      <c r="N440" s="142"/>
      <c r="O440" s="142"/>
      <c r="P440" s="142"/>
      <c r="Q440" s="142"/>
      <c r="R440" s="142"/>
      <c r="S440" s="142"/>
      <c r="T440" s="142"/>
      <c r="U440" s="142"/>
    </row>
    <row r="441" customFormat="false" ht="12.75" hidden="false" customHeight="false" outlineLevel="1" collapsed="false">
      <c r="A441" s="376"/>
      <c r="B441" s="142"/>
      <c r="C441" s="142"/>
      <c r="D441" s="142"/>
      <c r="E441" s="142"/>
      <c r="F441" s="142"/>
      <c r="G441" s="142"/>
      <c r="H441" s="142"/>
      <c r="I441" s="142"/>
      <c r="J441" s="142"/>
      <c r="K441" s="142"/>
      <c r="L441" s="142"/>
      <c r="M441" s="142"/>
      <c r="N441" s="142"/>
      <c r="O441" s="142"/>
      <c r="P441" s="142"/>
      <c r="Q441" s="142"/>
      <c r="R441" s="142"/>
      <c r="S441" s="142"/>
      <c r="T441" s="142"/>
      <c r="U441" s="142"/>
    </row>
    <row r="442" customFormat="false" ht="12.75" hidden="false" customHeight="false" outlineLevel="1" collapsed="false">
      <c r="A442" s="142"/>
      <c r="B442" s="142"/>
      <c r="C442" s="142"/>
      <c r="D442" s="142"/>
      <c r="E442" s="142"/>
      <c r="F442" s="142"/>
      <c r="G442" s="142"/>
      <c r="H442" s="142"/>
      <c r="I442" s="142"/>
      <c r="J442" s="142"/>
      <c r="K442" s="142"/>
      <c r="L442" s="142"/>
      <c r="M442" s="142"/>
      <c r="N442" s="142"/>
      <c r="O442" s="142"/>
      <c r="P442" s="142"/>
      <c r="Q442" s="142"/>
      <c r="R442" s="142"/>
      <c r="S442" s="142"/>
      <c r="T442" s="142"/>
      <c r="U442" s="142"/>
    </row>
    <row r="443" customFormat="false" ht="12.75" hidden="false" customHeight="false" outlineLevel="1" collapsed="false">
      <c r="A443" s="142"/>
      <c r="B443" s="142"/>
      <c r="C443" s="142"/>
      <c r="D443" s="142"/>
      <c r="E443" s="142"/>
      <c r="F443" s="142"/>
      <c r="G443" s="142"/>
      <c r="H443" s="142"/>
      <c r="I443" s="142"/>
      <c r="J443" s="142"/>
      <c r="K443" s="142"/>
      <c r="L443" s="142"/>
      <c r="M443" s="142"/>
      <c r="N443" s="142"/>
      <c r="O443" s="142"/>
      <c r="P443" s="142"/>
      <c r="Q443" s="142"/>
      <c r="R443" s="142"/>
      <c r="S443" s="142"/>
      <c r="T443" s="142"/>
      <c r="U443" s="142"/>
    </row>
    <row r="444" customFormat="false" ht="12.75" hidden="false" customHeight="false" outlineLevel="1" collapsed="false">
      <c r="A444" s="227"/>
      <c r="B444" s="226"/>
      <c r="C444" s="226"/>
      <c r="D444" s="226"/>
      <c r="E444" s="226"/>
      <c r="F444" s="226"/>
      <c r="G444" s="226"/>
      <c r="H444" s="226"/>
      <c r="I444" s="226"/>
      <c r="J444" s="226"/>
      <c r="K444" s="226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</row>
    <row r="445" customFormat="false" ht="12.75" hidden="false" customHeight="false" outlineLevel="1" collapsed="false">
      <c r="A445" s="142"/>
      <c r="B445" s="142"/>
      <c r="C445" s="435"/>
      <c r="D445" s="142"/>
      <c r="E445" s="142"/>
      <c r="F445" s="142"/>
      <c r="G445" s="142"/>
      <c r="H445" s="142"/>
      <c r="I445" s="142"/>
      <c r="J445" s="142"/>
      <c r="K445" s="142"/>
      <c r="L445" s="142"/>
      <c r="M445" s="142"/>
      <c r="N445" s="142"/>
      <c r="O445" s="142"/>
      <c r="P445" s="142"/>
      <c r="Q445" s="142"/>
      <c r="R445" s="142"/>
      <c r="S445" s="142"/>
      <c r="T445" s="142"/>
      <c r="U445" s="142"/>
    </row>
    <row r="446" customFormat="false" ht="12.75" hidden="false" customHeight="false" outlineLevel="1" collapsed="false">
      <c r="A446" s="376"/>
      <c r="B446" s="142"/>
      <c r="C446" s="435"/>
      <c r="D446" s="439"/>
      <c r="E446" s="439"/>
      <c r="F446" s="439"/>
      <c r="G446" s="439"/>
      <c r="H446" s="439"/>
      <c r="I446" s="439"/>
      <c r="J446" s="439"/>
      <c r="K446" s="439"/>
      <c r="L446" s="439"/>
      <c r="M446" s="439"/>
      <c r="N446" s="439"/>
      <c r="O446" s="142"/>
      <c r="P446" s="142"/>
      <c r="Q446" s="142"/>
      <c r="R446" s="142"/>
      <c r="S446" s="142"/>
      <c r="T446" s="142"/>
      <c r="U446" s="142"/>
    </row>
    <row r="447" customFormat="false" ht="12.75" hidden="false" customHeight="false" outlineLevel="1" collapsed="false">
      <c r="A447" s="142"/>
      <c r="B447" s="142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142"/>
      <c r="P447" s="142"/>
      <c r="Q447" s="142"/>
      <c r="R447" s="142"/>
      <c r="S447" s="142"/>
      <c r="T447" s="142"/>
      <c r="U447" s="142"/>
    </row>
    <row r="448" customFormat="false" ht="12.75" hidden="false" customHeight="false" outlineLevel="1" collapsed="false">
      <c r="A448" s="142"/>
      <c r="B448" s="142"/>
      <c r="C448" s="435"/>
      <c r="D448" s="439"/>
      <c r="E448" s="439"/>
      <c r="F448" s="439"/>
      <c r="G448" s="439"/>
      <c r="H448" s="439"/>
      <c r="I448" s="439"/>
      <c r="J448" s="439"/>
      <c r="K448" s="439"/>
      <c r="L448" s="439"/>
      <c r="M448" s="439"/>
      <c r="N448" s="439"/>
      <c r="O448" s="142"/>
      <c r="P448" s="142"/>
      <c r="Q448" s="142"/>
      <c r="R448" s="142"/>
      <c r="S448" s="142"/>
      <c r="T448" s="142"/>
      <c r="U448" s="142"/>
    </row>
    <row r="449" customFormat="false" ht="12.75" hidden="false" customHeight="false" outlineLevel="1" collapsed="false">
      <c r="A449" s="142"/>
      <c r="B449" s="142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142"/>
      <c r="P449" s="142"/>
      <c r="Q449" s="142"/>
      <c r="R449" s="142"/>
      <c r="S449" s="142"/>
      <c r="T449" s="142"/>
      <c r="U449" s="142"/>
    </row>
    <row r="450" customFormat="false" ht="12.75" hidden="false" customHeight="false" outlineLevel="1" collapsed="false">
      <c r="A450" s="142"/>
      <c r="B450" s="142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142"/>
      <c r="P450" s="142"/>
      <c r="Q450" s="142"/>
      <c r="R450" s="142"/>
      <c r="S450" s="142"/>
      <c r="T450" s="142"/>
      <c r="U450" s="142"/>
    </row>
    <row r="451" customFormat="false" ht="12.75" hidden="false" customHeight="false" outlineLevel="1" collapsed="false">
      <c r="A451" s="443"/>
      <c r="B451" s="142"/>
      <c r="C451" s="435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142"/>
      <c r="P451" s="142"/>
      <c r="Q451" s="142"/>
      <c r="R451" s="142"/>
      <c r="S451" s="142"/>
      <c r="T451" s="142"/>
      <c r="U451" s="142"/>
    </row>
    <row r="452" customFormat="false" ht="12.75" hidden="false" customHeight="false" outlineLevel="1" collapsed="false">
      <c r="A452" s="443"/>
      <c r="B452" s="142"/>
      <c r="C452" s="435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142"/>
      <c r="P452" s="142"/>
      <c r="Q452" s="142"/>
      <c r="R452" s="142"/>
      <c r="S452" s="142"/>
      <c r="T452" s="142"/>
      <c r="U452" s="142"/>
    </row>
    <row r="453" customFormat="false" ht="12.75" hidden="false" customHeight="false" outlineLevel="1" collapsed="false">
      <c r="A453" s="376"/>
      <c r="B453" s="142"/>
      <c r="C453" s="435"/>
      <c r="D453" s="142"/>
      <c r="E453" s="142"/>
      <c r="F453" s="142"/>
      <c r="G453" s="142"/>
      <c r="H453" s="142"/>
      <c r="I453" s="142"/>
      <c r="J453" s="142"/>
      <c r="K453" s="142"/>
      <c r="L453" s="142"/>
      <c r="M453" s="142"/>
      <c r="N453" s="142"/>
      <c r="O453" s="142"/>
      <c r="P453" s="142"/>
      <c r="Q453" s="142"/>
      <c r="R453" s="142"/>
      <c r="S453" s="142"/>
      <c r="T453" s="142"/>
      <c r="U453" s="142"/>
    </row>
    <row r="454" customFormat="false" ht="12.75" hidden="false" customHeight="false" outlineLevel="1" collapsed="false">
      <c r="A454" s="142"/>
      <c r="B454" s="450"/>
      <c r="C454" s="451"/>
      <c r="D454" s="451"/>
      <c r="E454" s="451"/>
      <c r="F454" s="451"/>
      <c r="G454" s="451"/>
      <c r="H454" s="451"/>
      <c r="I454" s="451"/>
      <c r="J454" s="451"/>
      <c r="K454" s="451"/>
      <c r="L454" s="451"/>
      <c r="M454" s="451"/>
      <c r="N454" s="451"/>
      <c r="O454" s="142"/>
      <c r="P454" s="142"/>
      <c r="Q454" s="142"/>
      <c r="R454" s="142"/>
      <c r="S454" s="142"/>
      <c r="T454" s="142"/>
      <c r="U454" s="142"/>
    </row>
    <row r="455" customFormat="false" ht="12.75" hidden="false" customHeight="false" outlineLevel="1" collapsed="false">
      <c r="A455" s="142"/>
      <c r="B455" s="142"/>
      <c r="C455" s="435"/>
      <c r="D455" s="142"/>
      <c r="E455" s="142"/>
      <c r="F455" s="142"/>
      <c r="G455" s="142"/>
      <c r="H455" s="142"/>
      <c r="I455" s="142"/>
      <c r="J455" s="142"/>
      <c r="K455" s="142"/>
      <c r="L455" s="142"/>
      <c r="M455" s="142"/>
      <c r="N455" s="142"/>
      <c r="O455" s="142"/>
      <c r="P455" s="142"/>
      <c r="Q455" s="142"/>
      <c r="R455" s="142"/>
      <c r="S455" s="142"/>
      <c r="T455" s="142"/>
      <c r="U455" s="142"/>
    </row>
    <row r="456" customFormat="false" ht="12.75" hidden="false" customHeight="false" outlineLevel="1" collapsed="false">
      <c r="A456" s="376"/>
      <c r="B456" s="142"/>
      <c r="C456" s="435"/>
      <c r="D456" s="446"/>
      <c r="E456" s="446"/>
      <c r="F456" s="446"/>
      <c r="G456" s="446"/>
      <c r="H456" s="446"/>
      <c r="I456" s="446"/>
      <c r="J456" s="446"/>
      <c r="K456" s="446"/>
      <c r="L456" s="446"/>
      <c r="M456" s="446"/>
      <c r="N456" s="446"/>
      <c r="O456" s="142"/>
      <c r="P456" s="142"/>
      <c r="Q456" s="142"/>
      <c r="R456" s="142"/>
      <c r="S456" s="142"/>
      <c r="T456" s="142"/>
      <c r="U456" s="142"/>
    </row>
    <row r="457" customFormat="false" ht="12.75" hidden="false" customHeight="false" outlineLevel="1" collapsed="false">
      <c r="A457" s="142"/>
      <c r="B457" s="142"/>
      <c r="C457" s="435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142"/>
      <c r="P457" s="142"/>
      <c r="Q457" s="142"/>
      <c r="R457" s="142"/>
      <c r="S457" s="142"/>
      <c r="T457" s="142"/>
      <c r="U457" s="142"/>
    </row>
    <row r="458" customFormat="false" ht="12.75" hidden="false" customHeight="false" outlineLevel="1" collapsed="false">
      <c r="A458" s="376"/>
      <c r="B458" s="142"/>
      <c r="C458" s="435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142"/>
      <c r="P458" s="142"/>
      <c r="Q458" s="142"/>
      <c r="R458" s="142"/>
      <c r="S458" s="142"/>
      <c r="T458" s="142"/>
      <c r="U458" s="142"/>
    </row>
    <row r="459" customFormat="false" ht="12.75" hidden="false" customHeight="false" outlineLevel="1" collapsed="false">
      <c r="A459" s="142"/>
      <c r="B459" s="142"/>
      <c r="C459" s="142"/>
      <c r="D459" s="142"/>
      <c r="E459" s="142"/>
      <c r="F459" s="142"/>
      <c r="G459" s="142"/>
      <c r="H459" s="142"/>
      <c r="I459" s="142"/>
      <c r="J459" s="142"/>
      <c r="K459" s="142"/>
      <c r="L459" s="142"/>
      <c r="M459" s="142"/>
      <c r="N459" s="142"/>
      <c r="O459" s="142"/>
      <c r="P459" s="142"/>
      <c r="Q459" s="142"/>
      <c r="R459" s="142"/>
      <c r="S459" s="142"/>
      <c r="T459" s="142"/>
      <c r="U459" s="142"/>
    </row>
    <row r="460" customFormat="false" ht="12.75" hidden="false" customHeight="false" outlineLevel="1" collapsed="false">
      <c r="A460" s="142"/>
      <c r="B460" s="142"/>
      <c r="C460" s="142"/>
      <c r="D460" s="142"/>
      <c r="E460" s="142"/>
      <c r="F460" s="142"/>
      <c r="G460" s="142"/>
      <c r="H460" s="142"/>
      <c r="I460" s="142"/>
      <c r="J460" s="142"/>
      <c r="K460" s="142"/>
      <c r="L460" s="142"/>
      <c r="M460" s="142"/>
      <c r="N460" s="142"/>
      <c r="O460" s="142"/>
      <c r="P460" s="142"/>
      <c r="Q460" s="142"/>
      <c r="R460" s="142"/>
      <c r="S460" s="142"/>
      <c r="T460" s="142"/>
      <c r="U460" s="142"/>
    </row>
    <row r="461" customFormat="false" ht="18.75" hidden="false" customHeight="false" outlineLevel="1" collapsed="false">
      <c r="A461" s="452"/>
      <c r="B461" s="453"/>
      <c r="C461" s="453"/>
      <c r="D461" s="454"/>
      <c r="E461" s="454"/>
      <c r="F461" s="454"/>
      <c r="G461" s="454"/>
      <c r="H461" s="454"/>
      <c r="I461" s="454"/>
      <c r="J461" s="454"/>
      <c r="K461" s="454"/>
      <c r="L461" s="454"/>
      <c r="M461" s="454"/>
      <c r="N461" s="454"/>
      <c r="O461" s="454"/>
      <c r="P461" s="454"/>
      <c r="Q461" s="454"/>
      <c r="R461" s="454"/>
      <c r="S461" s="454"/>
      <c r="T461" s="454"/>
      <c r="U461" s="454"/>
      <c r="V461" s="454"/>
      <c r="W461" s="454"/>
      <c r="X461" s="454"/>
      <c r="Y461" s="454"/>
      <c r="Z461" s="454"/>
      <c r="AA461" s="454"/>
      <c r="AB461" s="454"/>
      <c r="AC461" s="454"/>
      <c r="AD461" s="454"/>
      <c r="AE461" s="454"/>
      <c r="AF461" s="454"/>
      <c r="AG461" s="454"/>
      <c r="AH461" s="454"/>
      <c r="AI461" s="454"/>
      <c r="AJ461" s="454"/>
      <c r="AK461" s="454"/>
      <c r="AL461" s="454"/>
      <c r="AM461" s="454"/>
      <c r="AN461" s="454"/>
      <c r="AO461" s="454"/>
      <c r="AP461" s="454"/>
      <c r="AQ461" s="454"/>
      <c r="AR461" s="454"/>
      <c r="AS461" s="454"/>
      <c r="AT461" s="454"/>
      <c r="AU461" s="454"/>
      <c r="AV461" s="454"/>
      <c r="AW461" s="454"/>
      <c r="AX461" s="454"/>
      <c r="AY461" s="454"/>
      <c r="AZ461" s="454"/>
      <c r="BA461" s="454"/>
      <c r="BB461" s="454"/>
      <c r="BC461" s="454"/>
      <c r="BD461" s="454"/>
      <c r="BE461" s="454"/>
      <c r="BF461" s="454"/>
      <c r="BG461" s="454"/>
      <c r="BH461" s="454"/>
      <c r="BI461" s="454"/>
      <c r="BJ461" s="454"/>
      <c r="BK461" s="454"/>
      <c r="BL461" s="454"/>
      <c r="BM461" s="454"/>
      <c r="BN461" s="454"/>
      <c r="BO461" s="454"/>
      <c r="BP461" s="454"/>
      <c r="BQ461" s="454"/>
      <c r="BR461" s="454"/>
      <c r="BS461" s="454"/>
      <c r="BT461" s="454"/>
      <c r="BU461" s="454"/>
      <c r="BV461" s="454"/>
      <c r="BW461" s="454"/>
      <c r="BX461" s="454"/>
      <c r="BY461" s="454"/>
      <c r="BZ461" s="454"/>
      <c r="CA461" s="454"/>
      <c r="CB461" s="454"/>
      <c r="CC461" s="454"/>
      <c r="CD461" s="454"/>
      <c r="CE461" s="454"/>
      <c r="CF461" s="454"/>
      <c r="CG461" s="454"/>
      <c r="CH461" s="454"/>
      <c r="CI461" s="454"/>
      <c r="CJ461" s="454"/>
      <c r="CK461" s="454"/>
      <c r="CL461" s="454"/>
      <c r="CM461" s="454"/>
      <c r="CN461" s="454"/>
      <c r="CO461" s="454"/>
      <c r="CP461" s="454"/>
      <c r="CQ461" s="454"/>
      <c r="CR461" s="454"/>
      <c r="CS461" s="454"/>
      <c r="CT461" s="454"/>
      <c r="CU461" s="454"/>
      <c r="CV461" s="454"/>
      <c r="CW461" s="454"/>
      <c r="CX461" s="454"/>
      <c r="CY461" s="454"/>
      <c r="CZ461" s="454"/>
      <c r="DA461" s="454"/>
      <c r="DB461" s="454"/>
      <c r="DC461" s="454"/>
      <c r="DD461" s="454"/>
      <c r="DE461" s="454"/>
      <c r="DF461" s="454"/>
      <c r="DG461" s="454"/>
      <c r="DH461" s="454"/>
      <c r="DI461" s="454"/>
      <c r="DJ461" s="454"/>
      <c r="DK461" s="454"/>
      <c r="DL461" s="454"/>
      <c r="DM461" s="454"/>
      <c r="DN461" s="454"/>
      <c r="DO461" s="454"/>
      <c r="DP461" s="454"/>
      <c r="DQ461" s="454"/>
      <c r="DR461" s="454"/>
      <c r="DS461" s="454"/>
      <c r="DT461" s="454"/>
      <c r="DU461" s="454"/>
      <c r="DV461" s="454"/>
      <c r="DW461" s="454"/>
      <c r="DX461" s="454"/>
      <c r="DY461" s="454"/>
      <c r="DZ461" s="454"/>
      <c r="EA461" s="454"/>
      <c r="EB461" s="454"/>
      <c r="EC461" s="454"/>
      <c r="ED461" s="454"/>
      <c r="EE461" s="454"/>
      <c r="EF461" s="454"/>
      <c r="EG461" s="454"/>
      <c r="EH461" s="454"/>
      <c r="EI461" s="454"/>
      <c r="EJ461" s="454"/>
      <c r="EK461" s="454"/>
      <c r="EL461" s="454"/>
      <c r="EM461" s="454"/>
      <c r="EN461" s="454"/>
      <c r="EO461" s="454"/>
      <c r="EP461" s="454"/>
      <c r="EQ461" s="454"/>
      <c r="ER461" s="454"/>
      <c r="ES461" s="454"/>
      <c r="ET461" s="454"/>
      <c r="EU461" s="454"/>
      <c r="EV461" s="454"/>
      <c r="EW461" s="454"/>
      <c r="EX461" s="454"/>
      <c r="EY461" s="454"/>
      <c r="EZ461" s="454"/>
      <c r="FA461" s="454"/>
      <c r="FB461" s="454"/>
      <c r="FC461" s="454"/>
      <c r="FD461" s="454"/>
      <c r="FE461" s="454"/>
      <c r="FF461" s="454"/>
      <c r="FG461" s="454"/>
      <c r="FH461" s="454"/>
      <c r="FI461" s="454"/>
      <c r="FJ461" s="454"/>
      <c r="FK461" s="454"/>
      <c r="FL461" s="454"/>
      <c r="FM461" s="454"/>
      <c r="FN461" s="454"/>
      <c r="FO461" s="454"/>
      <c r="FP461" s="454"/>
      <c r="FQ461" s="454"/>
      <c r="FR461" s="454"/>
      <c r="FS461" s="454"/>
      <c r="FT461" s="454"/>
      <c r="FU461" s="454"/>
      <c r="FV461" s="454"/>
      <c r="FW461" s="454"/>
      <c r="FX461" s="454"/>
      <c r="FY461" s="454"/>
      <c r="FZ461" s="454"/>
      <c r="GA461" s="454"/>
      <c r="GB461" s="454"/>
      <c r="GC461" s="454"/>
      <c r="GD461" s="454"/>
      <c r="GE461" s="454"/>
      <c r="GF461" s="454"/>
      <c r="GG461" s="454"/>
      <c r="GH461" s="454"/>
      <c r="GI461" s="454"/>
      <c r="GJ461" s="454"/>
      <c r="GK461" s="454"/>
      <c r="GL461" s="454"/>
      <c r="GM461" s="454"/>
      <c r="GN461" s="454"/>
      <c r="GO461" s="454"/>
      <c r="GP461" s="454"/>
      <c r="GQ461" s="454"/>
      <c r="GR461" s="454"/>
      <c r="GS461" s="454"/>
      <c r="GT461" s="454"/>
      <c r="GU461" s="454"/>
      <c r="GV461" s="454"/>
      <c r="GW461" s="454"/>
      <c r="GX461" s="454"/>
      <c r="GY461" s="454"/>
      <c r="GZ461" s="454"/>
      <c r="HA461" s="454"/>
      <c r="HB461" s="454"/>
      <c r="HC461" s="454"/>
      <c r="HD461" s="454"/>
      <c r="HE461" s="454"/>
      <c r="HF461" s="454"/>
      <c r="HG461" s="454"/>
      <c r="HH461" s="454"/>
      <c r="HI461" s="454"/>
      <c r="HJ461" s="454"/>
      <c r="HK461" s="454"/>
      <c r="HL461" s="454"/>
      <c r="HM461" s="454"/>
      <c r="HN461" s="454"/>
      <c r="HO461" s="454"/>
      <c r="HP461" s="454"/>
      <c r="HQ461" s="454"/>
      <c r="HR461" s="454"/>
      <c r="HS461" s="454"/>
      <c r="HT461" s="454"/>
      <c r="HU461" s="454"/>
      <c r="HV461" s="454"/>
      <c r="HW461" s="454"/>
      <c r="HX461" s="454"/>
      <c r="HY461" s="454"/>
      <c r="HZ461" s="454"/>
      <c r="IA461" s="454"/>
      <c r="IB461" s="454"/>
      <c r="IC461" s="454"/>
      <c r="ID461" s="454"/>
      <c r="IE461" s="454"/>
      <c r="IF461" s="454"/>
      <c r="IG461" s="454"/>
      <c r="IH461" s="454"/>
      <c r="II461" s="454"/>
      <c r="IJ461" s="454"/>
      <c r="IK461" s="454"/>
      <c r="IL461" s="454"/>
      <c r="IM461" s="454"/>
      <c r="IN461" s="454"/>
      <c r="IO461" s="454"/>
      <c r="IP461" s="454"/>
      <c r="IQ461" s="454"/>
      <c r="IR461" s="454"/>
      <c r="IS461" s="454"/>
      <c r="IT461" s="454"/>
      <c r="IU461" s="454"/>
      <c r="IV461" s="454"/>
      <c r="IW461" s="454"/>
    </row>
    <row r="462" customFormat="false" ht="12.75" hidden="false" customHeight="false" outlineLevel="1" collapsed="false">
      <c r="A462" s="453"/>
      <c r="B462" s="455"/>
      <c r="C462" s="456"/>
      <c r="D462" s="453"/>
      <c r="E462" s="457"/>
      <c r="F462" s="454"/>
      <c r="G462" s="454"/>
      <c r="H462" s="454"/>
      <c r="I462" s="454"/>
      <c r="J462" s="454"/>
      <c r="K462" s="454"/>
      <c r="L462" s="454"/>
      <c r="M462" s="454"/>
      <c r="N462" s="454"/>
      <c r="O462" s="454"/>
      <c r="P462" s="454"/>
      <c r="Q462" s="454"/>
      <c r="R462" s="454"/>
      <c r="S462" s="454"/>
      <c r="T462" s="454"/>
      <c r="U462" s="454"/>
      <c r="V462" s="454"/>
      <c r="W462" s="454"/>
      <c r="X462" s="454"/>
      <c r="Y462" s="454"/>
      <c r="Z462" s="454"/>
      <c r="AA462" s="454"/>
      <c r="AB462" s="454"/>
      <c r="AC462" s="454"/>
      <c r="AD462" s="454"/>
      <c r="AE462" s="454"/>
      <c r="AF462" s="454"/>
      <c r="AG462" s="454"/>
      <c r="AH462" s="454"/>
      <c r="AI462" s="454"/>
      <c r="AJ462" s="454"/>
      <c r="AK462" s="454"/>
      <c r="AL462" s="454"/>
      <c r="AM462" s="454"/>
      <c r="AN462" s="454"/>
      <c r="AO462" s="454"/>
      <c r="AP462" s="454"/>
      <c r="AQ462" s="454"/>
      <c r="AR462" s="454"/>
      <c r="AS462" s="454"/>
      <c r="AT462" s="454"/>
      <c r="AU462" s="454"/>
      <c r="AV462" s="454"/>
      <c r="AW462" s="454"/>
      <c r="AX462" s="454"/>
      <c r="AY462" s="454"/>
      <c r="AZ462" s="454"/>
      <c r="BA462" s="454"/>
      <c r="BB462" s="454"/>
      <c r="BC462" s="454"/>
      <c r="BD462" s="454"/>
      <c r="BE462" s="454"/>
      <c r="BF462" s="454"/>
      <c r="BG462" s="454"/>
      <c r="BH462" s="454"/>
      <c r="BI462" s="454"/>
      <c r="BJ462" s="454"/>
      <c r="BK462" s="454"/>
      <c r="BL462" s="454"/>
      <c r="BM462" s="454"/>
      <c r="BN462" s="454"/>
      <c r="BO462" s="454"/>
      <c r="BP462" s="454"/>
      <c r="BQ462" s="454"/>
      <c r="BR462" s="454"/>
      <c r="BS462" s="454"/>
      <c r="BT462" s="454"/>
      <c r="BU462" s="454"/>
      <c r="BV462" s="454"/>
      <c r="BW462" s="454"/>
      <c r="BX462" s="454"/>
      <c r="BY462" s="454"/>
      <c r="BZ462" s="454"/>
      <c r="CA462" s="454"/>
      <c r="CB462" s="454"/>
      <c r="CC462" s="454"/>
      <c r="CD462" s="454"/>
      <c r="CE462" s="454"/>
      <c r="CF462" s="454"/>
      <c r="CG462" s="454"/>
      <c r="CH462" s="454"/>
      <c r="CI462" s="454"/>
      <c r="CJ462" s="454"/>
      <c r="CK462" s="454"/>
      <c r="CL462" s="454"/>
      <c r="CM462" s="454"/>
      <c r="CN462" s="454"/>
      <c r="CO462" s="454"/>
      <c r="CP462" s="454"/>
      <c r="CQ462" s="454"/>
      <c r="CR462" s="454"/>
      <c r="CS462" s="454"/>
      <c r="CT462" s="454"/>
      <c r="CU462" s="454"/>
      <c r="CV462" s="454"/>
      <c r="CW462" s="454"/>
      <c r="CX462" s="454"/>
      <c r="CY462" s="454"/>
      <c r="CZ462" s="454"/>
      <c r="DA462" s="454"/>
      <c r="DB462" s="454"/>
      <c r="DC462" s="454"/>
      <c r="DD462" s="454"/>
      <c r="DE462" s="454"/>
      <c r="DF462" s="454"/>
      <c r="DG462" s="454"/>
      <c r="DH462" s="454"/>
      <c r="DI462" s="454"/>
      <c r="DJ462" s="454"/>
      <c r="DK462" s="454"/>
      <c r="DL462" s="454"/>
      <c r="DM462" s="454"/>
      <c r="DN462" s="454"/>
      <c r="DO462" s="454"/>
      <c r="DP462" s="454"/>
      <c r="DQ462" s="454"/>
      <c r="DR462" s="454"/>
      <c r="DS462" s="454"/>
      <c r="DT462" s="454"/>
      <c r="DU462" s="454"/>
      <c r="DV462" s="454"/>
      <c r="DW462" s="454"/>
      <c r="DX462" s="454"/>
      <c r="DY462" s="454"/>
      <c r="DZ462" s="454"/>
      <c r="EA462" s="454"/>
      <c r="EB462" s="454"/>
      <c r="EC462" s="454"/>
      <c r="ED462" s="454"/>
      <c r="EE462" s="454"/>
      <c r="EF462" s="454"/>
      <c r="EG462" s="454"/>
      <c r="EH462" s="454"/>
      <c r="EI462" s="454"/>
      <c r="EJ462" s="454"/>
      <c r="EK462" s="454"/>
      <c r="EL462" s="454"/>
      <c r="EM462" s="454"/>
      <c r="EN462" s="454"/>
      <c r="EO462" s="454"/>
      <c r="EP462" s="454"/>
      <c r="EQ462" s="454"/>
      <c r="ER462" s="454"/>
      <c r="ES462" s="454"/>
      <c r="ET462" s="454"/>
      <c r="EU462" s="454"/>
      <c r="EV462" s="454"/>
      <c r="EW462" s="454"/>
      <c r="EX462" s="454"/>
      <c r="EY462" s="454"/>
      <c r="EZ462" s="454"/>
      <c r="FA462" s="454"/>
      <c r="FB462" s="454"/>
      <c r="FC462" s="454"/>
      <c r="FD462" s="454"/>
      <c r="FE462" s="454"/>
      <c r="FF462" s="454"/>
      <c r="FG462" s="454"/>
      <c r="FH462" s="454"/>
      <c r="FI462" s="454"/>
      <c r="FJ462" s="454"/>
      <c r="FK462" s="454"/>
      <c r="FL462" s="454"/>
      <c r="FM462" s="454"/>
      <c r="FN462" s="454"/>
      <c r="FO462" s="454"/>
      <c r="FP462" s="454"/>
      <c r="FQ462" s="454"/>
      <c r="FR462" s="454"/>
      <c r="FS462" s="454"/>
      <c r="FT462" s="454"/>
      <c r="FU462" s="454"/>
      <c r="FV462" s="454"/>
      <c r="FW462" s="454"/>
      <c r="FX462" s="454"/>
      <c r="FY462" s="454"/>
      <c r="FZ462" s="454"/>
      <c r="GA462" s="454"/>
      <c r="GB462" s="454"/>
      <c r="GC462" s="454"/>
      <c r="GD462" s="454"/>
      <c r="GE462" s="454"/>
      <c r="GF462" s="454"/>
      <c r="GG462" s="454"/>
      <c r="GH462" s="454"/>
      <c r="GI462" s="454"/>
      <c r="GJ462" s="454"/>
      <c r="GK462" s="454"/>
      <c r="GL462" s="454"/>
      <c r="GM462" s="454"/>
      <c r="GN462" s="454"/>
      <c r="GO462" s="454"/>
      <c r="GP462" s="454"/>
      <c r="GQ462" s="454"/>
      <c r="GR462" s="454"/>
      <c r="GS462" s="454"/>
      <c r="GT462" s="454"/>
      <c r="GU462" s="454"/>
      <c r="GV462" s="454"/>
      <c r="GW462" s="454"/>
      <c r="GX462" s="454"/>
      <c r="GY462" s="454"/>
      <c r="GZ462" s="454"/>
      <c r="HA462" s="454"/>
      <c r="HB462" s="454"/>
      <c r="HC462" s="454"/>
      <c r="HD462" s="454"/>
      <c r="HE462" s="454"/>
      <c r="HF462" s="454"/>
      <c r="HG462" s="454"/>
      <c r="HH462" s="454"/>
      <c r="HI462" s="454"/>
      <c r="HJ462" s="454"/>
      <c r="HK462" s="454"/>
      <c r="HL462" s="454"/>
      <c r="HM462" s="454"/>
      <c r="HN462" s="454"/>
      <c r="HO462" s="454"/>
      <c r="HP462" s="454"/>
      <c r="HQ462" s="454"/>
      <c r="HR462" s="454"/>
      <c r="HS462" s="454"/>
      <c r="HT462" s="454"/>
      <c r="HU462" s="454"/>
      <c r="HV462" s="454"/>
      <c r="HW462" s="454"/>
      <c r="HX462" s="454"/>
      <c r="HY462" s="454"/>
      <c r="HZ462" s="454"/>
      <c r="IA462" s="454"/>
      <c r="IB462" s="454"/>
      <c r="IC462" s="454"/>
      <c r="ID462" s="454"/>
      <c r="IE462" s="454"/>
      <c r="IF462" s="454"/>
      <c r="IG462" s="454"/>
      <c r="IH462" s="454"/>
      <c r="II462" s="454"/>
      <c r="IJ462" s="454"/>
      <c r="IK462" s="454"/>
      <c r="IL462" s="454"/>
      <c r="IM462" s="454"/>
      <c r="IN462" s="454"/>
      <c r="IO462" s="454"/>
      <c r="IP462" s="454"/>
      <c r="IQ462" s="454"/>
      <c r="IR462" s="454"/>
      <c r="IS462" s="454"/>
      <c r="IT462" s="454"/>
      <c r="IU462" s="454"/>
      <c r="IV462" s="454"/>
      <c r="IW462" s="454"/>
    </row>
    <row r="463" customFormat="false" ht="12.75" hidden="false" customHeight="false" outlineLevel="1" collapsed="false">
      <c r="A463" s="453"/>
      <c r="B463" s="458"/>
      <c r="C463" s="459"/>
      <c r="D463" s="459"/>
      <c r="E463" s="457"/>
      <c r="F463" s="454"/>
      <c r="G463" s="454"/>
      <c r="H463" s="454"/>
      <c r="I463" s="454"/>
      <c r="J463" s="454"/>
      <c r="K463" s="454"/>
      <c r="L463" s="454"/>
      <c r="M463" s="454"/>
      <c r="N463" s="454"/>
      <c r="O463" s="454"/>
      <c r="P463" s="454"/>
      <c r="Q463" s="454"/>
      <c r="R463" s="454"/>
      <c r="S463" s="454"/>
      <c r="T463" s="454"/>
      <c r="U463" s="454"/>
      <c r="V463" s="454"/>
      <c r="W463" s="454"/>
      <c r="X463" s="454"/>
      <c r="Y463" s="454"/>
      <c r="Z463" s="454"/>
      <c r="AA463" s="454"/>
      <c r="AB463" s="454"/>
      <c r="AC463" s="454"/>
      <c r="AD463" s="454"/>
      <c r="AE463" s="454"/>
      <c r="AF463" s="454"/>
      <c r="AG463" s="454"/>
      <c r="AH463" s="454"/>
      <c r="AI463" s="454"/>
      <c r="AJ463" s="454"/>
      <c r="AK463" s="454"/>
      <c r="AL463" s="454"/>
      <c r="AM463" s="454"/>
      <c r="AN463" s="454"/>
      <c r="AO463" s="454"/>
      <c r="AP463" s="454"/>
      <c r="AQ463" s="454"/>
      <c r="AR463" s="454"/>
      <c r="AS463" s="454"/>
      <c r="AT463" s="454"/>
      <c r="AU463" s="454"/>
      <c r="AV463" s="454"/>
      <c r="AW463" s="454"/>
      <c r="AX463" s="454"/>
      <c r="AY463" s="454"/>
      <c r="AZ463" s="454"/>
      <c r="BA463" s="454"/>
      <c r="BB463" s="454"/>
      <c r="BC463" s="454"/>
      <c r="BD463" s="454"/>
      <c r="BE463" s="454"/>
      <c r="BF463" s="454"/>
      <c r="BG463" s="454"/>
      <c r="BH463" s="454"/>
      <c r="BI463" s="454"/>
      <c r="BJ463" s="454"/>
      <c r="BK463" s="454"/>
      <c r="BL463" s="454"/>
      <c r="BM463" s="454"/>
      <c r="BN463" s="454"/>
      <c r="BO463" s="454"/>
      <c r="BP463" s="454"/>
      <c r="BQ463" s="454"/>
      <c r="BR463" s="454"/>
      <c r="BS463" s="454"/>
      <c r="BT463" s="454"/>
      <c r="BU463" s="454"/>
      <c r="BV463" s="454"/>
      <c r="BW463" s="454"/>
      <c r="BX463" s="454"/>
      <c r="BY463" s="454"/>
      <c r="BZ463" s="454"/>
      <c r="CA463" s="454"/>
      <c r="CB463" s="454"/>
      <c r="CC463" s="454"/>
      <c r="CD463" s="454"/>
      <c r="CE463" s="454"/>
      <c r="CF463" s="454"/>
      <c r="CG463" s="454"/>
      <c r="CH463" s="454"/>
      <c r="CI463" s="454"/>
      <c r="CJ463" s="454"/>
      <c r="CK463" s="454"/>
      <c r="CL463" s="454"/>
      <c r="CM463" s="454"/>
      <c r="CN463" s="454"/>
      <c r="CO463" s="454"/>
      <c r="CP463" s="454"/>
      <c r="CQ463" s="454"/>
      <c r="CR463" s="454"/>
      <c r="CS463" s="454"/>
      <c r="CT463" s="454"/>
      <c r="CU463" s="454"/>
      <c r="CV463" s="454"/>
      <c r="CW463" s="454"/>
      <c r="CX463" s="454"/>
      <c r="CY463" s="454"/>
      <c r="CZ463" s="454"/>
      <c r="DA463" s="454"/>
      <c r="DB463" s="454"/>
      <c r="DC463" s="454"/>
      <c r="DD463" s="454"/>
      <c r="DE463" s="454"/>
      <c r="DF463" s="454"/>
      <c r="DG463" s="454"/>
      <c r="DH463" s="454"/>
      <c r="DI463" s="454"/>
      <c r="DJ463" s="454"/>
      <c r="DK463" s="454"/>
      <c r="DL463" s="454"/>
      <c r="DM463" s="454"/>
      <c r="DN463" s="454"/>
      <c r="DO463" s="454"/>
      <c r="DP463" s="454"/>
      <c r="DQ463" s="454"/>
      <c r="DR463" s="454"/>
      <c r="DS463" s="454"/>
      <c r="DT463" s="454"/>
      <c r="DU463" s="454"/>
      <c r="DV463" s="454"/>
      <c r="DW463" s="454"/>
      <c r="DX463" s="454"/>
      <c r="DY463" s="454"/>
      <c r="DZ463" s="454"/>
      <c r="EA463" s="454"/>
      <c r="EB463" s="454"/>
      <c r="EC463" s="454"/>
      <c r="ED463" s="454"/>
      <c r="EE463" s="454"/>
      <c r="EF463" s="454"/>
      <c r="EG463" s="454"/>
      <c r="EH463" s="454"/>
      <c r="EI463" s="454"/>
      <c r="EJ463" s="454"/>
      <c r="EK463" s="454"/>
      <c r="EL463" s="454"/>
      <c r="EM463" s="454"/>
      <c r="EN463" s="454"/>
      <c r="EO463" s="454"/>
      <c r="EP463" s="454"/>
      <c r="EQ463" s="454"/>
      <c r="ER463" s="454"/>
      <c r="ES463" s="454"/>
      <c r="ET463" s="454"/>
      <c r="EU463" s="454"/>
      <c r="EV463" s="454"/>
      <c r="EW463" s="454"/>
      <c r="EX463" s="454"/>
      <c r="EY463" s="454"/>
      <c r="EZ463" s="454"/>
      <c r="FA463" s="454"/>
      <c r="FB463" s="454"/>
      <c r="FC463" s="454"/>
      <c r="FD463" s="454"/>
      <c r="FE463" s="454"/>
      <c r="FF463" s="454"/>
      <c r="FG463" s="454"/>
      <c r="FH463" s="454"/>
      <c r="FI463" s="454"/>
      <c r="FJ463" s="454"/>
      <c r="FK463" s="454"/>
      <c r="FL463" s="454"/>
      <c r="FM463" s="454"/>
      <c r="FN463" s="454"/>
      <c r="FO463" s="454"/>
      <c r="FP463" s="454"/>
      <c r="FQ463" s="454"/>
      <c r="FR463" s="454"/>
      <c r="FS463" s="454"/>
      <c r="FT463" s="454"/>
      <c r="FU463" s="454"/>
      <c r="FV463" s="454"/>
      <c r="FW463" s="454"/>
      <c r="FX463" s="454"/>
      <c r="FY463" s="454"/>
      <c r="FZ463" s="454"/>
      <c r="GA463" s="454"/>
      <c r="GB463" s="454"/>
      <c r="GC463" s="454"/>
      <c r="GD463" s="454"/>
      <c r="GE463" s="454"/>
      <c r="GF463" s="454"/>
      <c r="GG463" s="454"/>
      <c r="GH463" s="454"/>
      <c r="GI463" s="454"/>
      <c r="GJ463" s="454"/>
      <c r="GK463" s="454"/>
      <c r="GL463" s="454"/>
      <c r="GM463" s="454"/>
      <c r="GN463" s="454"/>
      <c r="GO463" s="454"/>
      <c r="GP463" s="454"/>
      <c r="GQ463" s="454"/>
      <c r="GR463" s="454"/>
      <c r="GS463" s="454"/>
      <c r="GT463" s="454"/>
      <c r="GU463" s="454"/>
      <c r="GV463" s="454"/>
      <c r="GW463" s="454"/>
      <c r="GX463" s="454"/>
      <c r="GY463" s="454"/>
      <c r="GZ463" s="454"/>
      <c r="HA463" s="454"/>
      <c r="HB463" s="454"/>
      <c r="HC463" s="454"/>
      <c r="HD463" s="454"/>
      <c r="HE463" s="454"/>
      <c r="HF463" s="454"/>
      <c r="HG463" s="454"/>
      <c r="HH463" s="454"/>
      <c r="HI463" s="454"/>
      <c r="HJ463" s="454"/>
      <c r="HK463" s="454"/>
      <c r="HL463" s="454"/>
      <c r="HM463" s="454"/>
      <c r="HN463" s="454"/>
      <c r="HO463" s="454"/>
      <c r="HP463" s="454"/>
      <c r="HQ463" s="454"/>
      <c r="HR463" s="454"/>
      <c r="HS463" s="454"/>
      <c r="HT463" s="454"/>
      <c r="HU463" s="454"/>
      <c r="HV463" s="454"/>
      <c r="HW463" s="454"/>
      <c r="HX463" s="454"/>
      <c r="HY463" s="454"/>
      <c r="HZ463" s="454"/>
      <c r="IA463" s="454"/>
      <c r="IB463" s="454"/>
      <c r="IC463" s="454"/>
      <c r="ID463" s="454"/>
      <c r="IE463" s="454"/>
      <c r="IF463" s="454"/>
      <c r="IG463" s="454"/>
      <c r="IH463" s="454"/>
      <c r="II463" s="454"/>
      <c r="IJ463" s="454"/>
      <c r="IK463" s="454"/>
      <c r="IL463" s="454"/>
      <c r="IM463" s="454"/>
      <c r="IN463" s="454"/>
      <c r="IO463" s="454"/>
      <c r="IP463" s="454"/>
      <c r="IQ463" s="454"/>
      <c r="IR463" s="454"/>
      <c r="IS463" s="454"/>
      <c r="IT463" s="454"/>
      <c r="IU463" s="454"/>
      <c r="IV463" s="454"/>
      <c r="IW463" s="454"/>
    </row>
    <row r="464" customFormat="false" ht="12.75" hidden="false" customHeight="false" outlineLevel="1" collapsed="false">
      <c r="A464" s="453"/>
      <c r="B464" s="459"/>
      <c r="C464" s="457"/>
      <c r="D464" s="459"/>
      <c r="E464" s="458"/>
      <c r="F464" s="454"/>
      <c r="G464" s="454"/>
      <c r="H464" s="454"/>
      <c r="I464" s="454"/>
      <c r="J464" s="454"/>
      <c r="K464" s="454"/>
      <c r="L464" s="454"/>
      <c r="M464" s="454"/>
      <c r="N464" s="454"/>
      <c r="O464" s="454"/>
      <c r="P464" s="454"/>
      <c r="Q464" s="454"/>
      <c r="R464" s="454"/>
      <c r="S464" s="454"/>
      <c r="T464" s="454"/>
      <c r="U464" s="454"/>
      <c r="V464" s="454"/>
      <c r="W464" s="454"/>
      <c r="X464" s="454"/>
      <c r="Y464" s="454"/>
      <c r="Z464" s="454"/>
      <c r="AA464" s="454"/>
      <c r="AB464" s="454"/>
      <c r="AC464" s="454"/>
      <c r="AD464" s="454"/>
      <c r="AE464" s="454"/>
      <c r="AF464" s="454"/>
      <c r="AG464" s="454"/>
      <c r="AH464" s="454"/>
      <c r="AI464" s="454"/>
      <c r="AJ464" s="454"/>
      <c r="AK464" s="454"/>
      <c r="AL464" s="454"/>
      <c r="AM464" s="454"/>
      <c r="AN464" s="454"/>
      <c r="AO464" s="454"/>
      <c r="AP464" s="454"/>
      <c r="AQ464" s="454"/>
      <c r="AR464" s="454"/>
      <c r="AS464" s="454"/>
      <c r="AT464" s="454"/>
      <c r="AU464" s="454"/>
      <c r="AV464" s="454"/>
      <c r="AW464" s="454"/>
      <c r="AX464" s="454"/>
      <c r="AY464" s="454"/>
      <c r="AZ464" s="454"/>
      <c r="BA464" s="454"/>
      <c r="BB464" s="454"/>
      <c r="BC464" s="454"/>
      <c r="BD464" s="454"/>
      <c r="BE464" s="454"/>
      <c r="BF464" s="454"/>
      <c r="BG464" s="454"/>
      <c r="BH464" s="454"/>
      <c r="BI464" s="454"/>
      <c r="BJ464" s="454"/>
      <c r="BK464" s="454"/>
      <c r="BL464" s="454"/>
      <c r="BM464" s="454"/>
      <c r="BN464" s="454"/>
      <c r="BO464" s="454"/>
      <c r="BP464" s="454"/>
      <c r="BQ464" s="454"/>
      <c r="BR464" s="454"/>
      <c r="BS464" s="454"/>
      <c r="BT464" s="454"/>
      <c r="BU464" s="454"/>
      <c r="BV464" s="454"/>
      <c r="BW464" s="454"/>
      <c r="BX464" s="454"/>
      <c r="BY464" s="454"/>
      <c r="BZ464" s="454"/>
      <c r="CA464" s="454"/>
      <c r="CB464" s="454"/>
      <c r="CC464" s="454"/>
      <c r="CD464" s="454"/>
      <c r="CE464" s="454"/>
      <c r="CF464" s="454"/>
      <c r="CG464" s="454"/>
      <c r="CH464" s="454"/>
      <c r="CI464" s="454"/>
      <c r="CJ464" s="454"/>
      <c r="CK464" s="454"/>
      <c r="CL464" s="454"/>
      <c r="CM464" s="454"/>
      <c r="CN464" s="454"/>
      <c r="CO464" s="454"/>
      <c r="CP464" s="454"/>
      <c r="CQ464" s="454"/>
      <c r="CR464" s="454"/>
      <c r="CS464" s="454"/>
      <c r="CT464" s="454"/>
      <c r="CU464" s="454"/>
      <c r="CV464" s="454"/>
      <c r="CW464" s="454"/>
      <c r="CX464" s="454"/>
      <c r="CY464" s="454"/>
      <c r="CZ464" s="454"/>
      <c r="DA464" s="454"/>
      <c r="DB464" s="454"/>
      <c r="DC464" s="454"/>
      <c r="DD464" s="454"/>
      <c r="DE464" s="454"/>
      <c r="DF464" s="454"/>
      <c r="DG464" s="454"/>
      <c r="DH464" s="454"/>
      <c r="DI464" s="454"/>
      <c r="DJ464" s="454"/>
      <c r="DK464" s="454"/>
      <c r="DL464" s="454"/>
      <c r="DM464" s="454"/>
      <c r="DN464" s="454"/>
      <c r="DO464" s="454"/>
      <c r="DP464" s="454"/>
      <c r="DQ464" s="454"/>
      <c r="DR464" s="454"/>
      <c r="DS464" s="454"/>
      <c r="DT464" s="454"/>
      <c r="DU464" s="454"/>
      <c r="DV464" s="454"/>
      <c r="DW464" s="454"/>
      <c r="DX464" s="454"/>
      <c r="DY464" s="454"/>
      <c r="DZ464" s="454"/>
      <c r="EA464" s="454"/>
      <c r="EB464" s="454"/>
      <c r="EC464" s="454"/>
      <c r="ED464" s="454"/>
      <c r="EE464" s="454"/>
      <c r="EF464" s="454"/>
      <c r="EG464" s="454"/>
      <c r="EH464" s="454"/>
      <c r="EI464" s="454"/>
      <c r="EJ464" s="454"/>
      <c r="EK464" s="454"/>
      <c r="EL464" s="454"/>
      <c r="EM464" s="454"/>
      <c r="EN464" s="454"/>
      <c r="EO464" s="454"/>
      <c r="EP464" s="454"/>
      <c r="EQ464" s="454"/>
      <c r="ER464" s="454"/>
      <c r="ES464" s="454"/>
      <c r="ET464" s="454"/>
      <c r="EU464" s="454"/>
      <c r="EV464" s="454"/>
      <c r="EW464" s="454"/>
      <c r="EX464" s="454"/>
      <c r="EY464" s="454"/>
      <c r="EZ464" s="454"/>
      <c r="FA464" s="454"/>
      <c r="FB464" s="454"/>
      <c r="FC464" s="454"/>
      <c r="FD464" s="454"/>
      <c r="FE464" s="454"/>
      <c r="FF464" s="454"/>
      <c r="FG464" s="454"/>
      <c r="FH464" s="454"/>
      <c r="FI464" s="454"/>
      <c r="FJ464" s="454"/>
      <c r="FK464" s="454"/>
      <c r="FL464" s="454"/>
      <c r="FM464" s="454"/>
      <c r="FN464" s="454"/>
      <c r="FO464" s="454"/>
      <c r="FP464" s="454"/>
      <c r="FQ464" s="454"/>
      <c r="FR464" s="454"/>
      <c r="FS464" s="454"/>
      <c r="FT464" s="454"/>
      <c r="FU464" s="454"/>
      <c r="FV464" s="454"/>
      <c r="FW464" s="454"/>
      <c r="FX464" s="454"/>
      <c r="FY464" s="454"/>
      <c r="FZ464" s="454"/>
      <c r="GA464" s="454"/>
      <c r="GB464" s="454"/>
      <c r="GC464" s="454"/>
      <c r="GD464" s="454"/>
      <c r="GE464" s="454"/>
      <c r="GF464" s="454"/>
      <c r="GG464" s="454"/>
      <c r="GH464" s="454"/>
      <c r="GI464" s="454"/>
      <c r="GJ464" s="454"/>
      <c r="GK464" s="454"/>
      <c r="GL464" s="454"/>
      <c r="GM464" s="454"/>
      <c r="GN464" s="454"/>
      <c r="GO464" s="454"/>
      <c r="GP464" s="454"/>
      <c r="GQ464" s="454"/>
      <c r="GR464" s="454"/>
      <c r="GS464" s="454"/>
      <c r="GT464" s="454"/>
      <c r="GU464" s="454"/>
      <c r="GV464" s="454"/>
      <c r="GW464" s="454"/>
      <c r="GX464" s="454"/>
      <c r="GY464" s="454"/>
      <c r="GZ464" s="454"/>
      <c r="HA464" s="454"/>
      <c r="HB464" s="454"/>
      <c r="HC464" s="454"/>
      <c r="HD464" s="454"/>
      <c r="HE464" s="454"/>
      <c r="HF464" s="454"/>
      <c r="HG464" s="454"/>
      <c r="HH464" s="454"/>
      <c r="HI464" s="454"/>
      <c r="HJ464" s="454"/>
      <c r="HK464" s="454"/>
      <c r="HL464" s="454"/>
      <c r="HM464" s="454"/>
      <c r="HN464" s="454"/>
      <c r="HO464" s="454"/>
      <c r="HP464" s="454"/>
      <c r="HQ464" s="454"/>
      <c r="HR464" s="454"/>
      <c r="HS464" s="454"/>
      <c r="HT464" s="454"/>
      <c r="HU464" s="454"/>
      <c r="HV464" s="454"/>
      <c r="HW464" s="454"/>
      <c r="HX464" s="454"/>
      <c r="HY464" s="454"/>
      <c r="HZ464" s="454"/>
      <c r="IA464" s="454"/>
      <c r="IB464" s="454"/>
      <c r="IC464" s="454"/>
      <c r="ID464" s="454"/>
      <c r="IE464" s="454"/>
      <c r="IF464" s="454"/>
      <c r="IG464" s="454"/>
      <c r="IH464" s="454"/>
      <c r="II464" s="454"/>
      <c r="IJ464" s="454"/>
      <c r="IK464" s="454"/>
      <c r="IL464" s="454"/>
      <c r="IM464" s="454"/>
      <c r="IN464" s="454"/>
      <c r="IO464" s="454"/>
      <c r="IP464" s="454"/>
      <c r="IQ464" s="454"/>
      <c r="IR464" s="454"/>
      <c r="IS464" s="454"/>
      <c r="IT464" s="454"/>
      <c r="IU464" s="454"/>
      <c r="IV464" s="454"/>
      <c r="IW464" s="454"/>
    </row>
    <row r="465" customFormat="false" ht="12.75" hidden="false" customHeight="false" outlineLevel="1" collapsed="false">
      <c r="A465" s="460"/>
      <c r="B465" s="455"/>
      <c r="C465" s="455"/>
      <c r="D465" s="455"/>
      <c r="E465" s="455"/>
      <c r="F465" s="455"/>
      <c r="G465" s="455"/>
      <c r="H465" s="455"/>
      <c r="I465" s="455"/>
      <c r="J465" s="455"/>
      <c r="K465" s="455"/>
      <c r="L465" s="455"/>
      <c r="M465" s="455"/>
      <c r="N465" s="455"/>
      <c r="O465" s="455"/>
      <c r="P465" s="455"/>
      <c r="Q465" s="455"/>
      <c r="R465" s="455"/>
      <c r="S465" s="455"/>
      <c r="T465" s="455"/>
      <c r="U465" s="455"/>
      <c r="V465" s="454"/>
      <c r="W465" s="454"/>
      <c r="X465" s="454"/>
      <c r="Y465" s="454"/>
      <c r="Z465" s="454"/>
      <c r="AA465" s="454"/>
      <c r="AB465" s="454"/>
      <c r="AC465" s="454"/>
      <c r="AD465" s="454"/>
      <c r="AE465" s="454"/>
      <c r="AF465" s="454"/>
      <c r="AG465" s="454"/>
      <c r="AH465" s="454"/>
      <c r="AI465" s="454"/>
      <c r="AJ465" s="454"/>
      <c r="AK465" s="454"/>
      <c r="AL465" s="454"/>
      <c r="AM465" s="454"/>
      <c r="AN465" s="454"/>
      <c r="AO465" s="454"/>
      <c r="AP465" s="454"/>
      <c r="AQ465" s="454"/>
      <c r="AR465" s="454"/>
      <c r="AS465" s="454"/>
      <c r="AT465" s="454"/>
      <c r="AU465" s="454"/>
      <c r="AV465" s="454"/>
      <c r="AW465" s="454"/>
      <c r="AX465" s="454"/>
      <c r="AY465" s="454"/>
      <c r="AZ465" s="454"/>
      <c r="BA465" s="454"/>
      <c r="BB465" s="454"/>
      <c r="BC465" s="454"/>
      <c r="BD465" s="454"/>
      <c r="BE465" s="454"/>
      <c r="BF465" s="454"/>
      <c r="BG465" s="454"/>
      <c r="BH465" s="454"/>
      <c r="BI465" s="454"/>
      <c r="BJ465" s="454"/>
      <c r="BK465" s="454"/>
      <c r="BL465" s="454"/>
      <c r="BM465" s="454"/>
      <c r="BN465" s="454"/>
      <c r="BO465" s="454"/>
      <c r="BP465" s="454"/>
      <c r="BQ465" s="454"/>
      <c r="BR465" s="454"/>
      <c r="BS465" s="454"/>
      <c r="BT465" s="454"/>
      <c r="BU465" s="454"/>
      <c r="BV465" s="454"/>
      <c r="BW465" s="454"/>
      <c r="BX465" s="454"/>
      <c r="BY465" s="454"/>
      <c r="BZ465" s="454"/>
      <c r="CA465" s="454"/>
      <c r="CB465" s="454"/>
      <c r="CC465" s="454"/>
      <c r="CD465" s="454"/>
      <c r="CE465" s="454"/>
      <c r="CF465" s="454"/>
      <c r="CG465" s="454"/>
      <c r="CH465" s="454"/>
      <c r="CI465" s="454"/>
      <c r="CJ465" s="454"/>
      <c r="CK465" s="454"/>
      <c r="CL465" s="454"/>
      <c r="CM465" s="454"/>
      <c r="CN465" s="454"/>
      <c r="CO465" s="454"/>
      <c r="CP465" s="454"/>
      <c r="CQ465" s="454"/>
      <c r="CR465" s="454"/>
      <c r="CS465" s="454"/>
      <c r="CT465" s="454"/>
      <c r="CU465" s="454"/>
      <c r="CV465" s="454"/>
      <c r="CW465" s="454"/>
      <c r="CX465" s="454"/>
      <c r="CY465" s="454"/>
      <c r="CZ465" s="454"/>
      <c r="DA465" s="454"/>
      <c r="DB465" s="454"/>
      <c r="DC465" s="454"/>
      <c r="DD465" s="454"/>
      <c r="DE465" s="454"/>
      <c r="DF465" s="454"/>
      <c r="DG465" s="454"/>
      <c r="DH465" s="454"/>
      <c r="DI465" s="454"/>
      <c r="DJ465" s="454"/>
      <c r="DK465" s="454"/>
      <c r="DL465" s="454"/>
      <c r="DM465" s="454"/>
      <c r="DN465" s="454"/>
      <c r="DO465" s="454"/>
      <c r="DP465" s="454"/>
      <c r="DQ465" s="454"/>
      <c r="DR465" s="454"/>
      <c r="DS465" s="454"/>
      <c r="DT465" s="454"/>
      <c r="DU465" s="454"/>
      <c r="DV465" s="454"/>
      <c r="DW465" s="454"/>
      <c r="DX465" s="454"/>
      <c r="DY465" s="454"/>
      <c r="DZ465" s="454"/>
      <c r="EA465" s="454"/>
      <c r="EB465" s="454"/>
      <c r="EC465" s="454"/>
      <c r="ED465" s="454"/>
      <c r="EE465" s="454"/>
      <c r="EF465" s="454"/>
      <c r="EG465" s="454"/>
      <c r="EH465" s="454"/>
      <c r="EI465" s="454"/>
      <c r="EJ465" s="454"/>
      <c r="EK465" s="454"/>
      <c r="EL465" s="454"/>
      <c r="EM465" s="454"/>
      <c r="EN465" s="454"/>
      <c r="EO465" s="454"/>
      <c r="EP465" s="454"/>
      <c r="EQ465" s="454"/>
      <c r="ER465" s="454"/>
      <c r="ES465" s="454"/>
      <c r="ET465" s="454"/>
      <c r="EU465" s="454"/>
      <c r="EV465" s="454"/>
      <c r="EW465" s="454"/>
      <c r="EX465" s="454"/>
      <c r="EY465" s="454"/>
      <c r="EZ465" s="454"/>
      <c r="FA465" s="454"/>
      <c r="FB465" s="454"/>
      <c r="FC465" s="454"/>
      <c r="FD465" s="454"/>
      <c r="FE465" s="454"/>
      <c r="FF465" s="454"/>
      <c r="FG465" s="454"/>
      <c r="FH465" s="454"/>
      <c r="FI465" s="454"/>
      <c r="FJ465" s="454"/>
      <c r="FK465" s="454"/>
      <c r="FL465" s="454"/>
      <c r="FM465" s="454"/>
      <c r="FN465" s="454"/>
      <c r="FO465" s="454"/>
      <c r="FP465" s="454"/>
      <c r="FQ465" s="454"/>
      <c r="FR465" s="454"/>
      <c r="FS465" s="454"/>
      <c r="FT465" s="454"/>
      <c r="FU465" s="454"/>
      <c r="FV465" s="454"/>
      <c r="FW465" s="454"/>
      <c r="FX465" s="454"/>
      <c r="FY465" s="454"/>
      <c r="FZ465" s="454"/>
      <c r="GA465" s="454"/>
      <c r="GB465" s="454"/>
      <c r="GC465" s="454"/>
      <c r="GD465" s="454"/>
      <c r="GE465" s="454"/>
      <c r="GF465" s="454"/>
      <c r="GG465" s="454"/>
      <c r="GH465" s="454"/>
      <c r="GI465" s="454"/>
      <c r="GJ465" s="454"/>
      <c r="GK465" s="454"/>
      <c r="GL465" s="454"/>
      <c r="GM465" s="454"/>
      <c r="GN465" s="454"/>
      <c r="GO465" s="454"/>
      <c r="GP465" s="454"/>
      <c r="GQ465" s="454"/>
      <c r="GR465" s="454"/>
      <c r="GS465" s="454"/>
      <c r="GT465" s="454"/>
      <c r="GU465" s="454"/>
      <c r="GV465" s="454"/>
      <c r="GW465" s="454"/>
      <c r="GX465" s="454"/>
      <c r="GY465" s="454"/>
      <c r="GZ465" s="454"/>
      <c r="HA465" s="454"/>
      <c r="HB465" s="454"/>
      <c r="HC465" s="454"/>
      <c r="HD465" s="454"/>
      <c r="HE465" s="454"/>
      <c r="HF465" s="454"/>
      <c r="HG465" s="454"/>
      <c r="HH465" s="454"/>
      <c r="HI465" s="454"/>
      <c r="HJ465" s="454"/>
      <c r="HK465" s="454"/>
      <c r="HL465" s="454"/>
      <c r="HM465" s="454"/>
      <c r="HN465" s="454"/>
      <c r="HO465" s="454"/>
      <c r="HP465" s="454"/>
      <c r="HQ465" s="454"/>
      <c r="HR465" s="454"/>
      <c r="HS465" s="454"/>
      <c r="HT465" s="454"/>
      <c r="HU465" s="454"/>
      <c r="HV465" s="454"/>
      <c r="HW465" s="454"/>
      <c r="HX465" s="454"/>
      <c r="HY465" s="454"/>
      <c r="HZ465" s="454"/>
      <c r="IA465" s="454"/>
      <c r="IB465" s="454"/>
      <c r="IC465" s="454"/>
      <c r="ID465" s="454"/>
      <c r="IE465" s="454"/>
      <c r="IF465" s="454"/>
      <c r="IG465" s="454"/>
      <c r="IH465" s="454"/>
      <c r="II465" s="454"/>
      <c r="IJ465" s="454"/>
      <c r="IK465" s="454"/>
      <c r="IL465" s="454"/>
      <c r="IM465" s="454"/>
      <c r="IN465" s="454"/>
      <c r="IO465" s="454"/>
      <c r="IP465" s="454"/>
      <c r="IQ465" s="454"/>
      <c r="IR465" s="454"/>
      <c r="IS465" s="454"/>
      <c r="IT465" s="454"/>
      <c r="IU465" s="454"/>
      <c r="IV465" s="454"/>
      <c r="IW465" s="454"/>
    </row>
    <row r="466" customFormat="false" ht="12.75" hidden="false" customHeight="false" outlineLevel="1" collapsed="false">
      <c r="A466" s="419"/>
      <c r="B466" s="453"/>
      <c r="C466" s="461"/>
      <c r="D466" s="461"/>
      <c r="E466" s="461"/>
      <c r="F466" s="461"/>
      <c r="G466" s="461"/>
      <c r="H466" s="461"/>
      <c r="I466" s="461"/>
      <c r="J466" s="461"/>
      <c r="K466" s="461"/>
      <c r="L466" s="461"/>
      <c r="M466" s="461"/>
      <c r="N466" s="461"/>
      <c r="O466" s="461"/>
      <c r="P466" s="461"/>
      <c r="Q466" s="461"/>
      <c r="R466" s="461"/>
      <c r="S466" s="461"/>
      <c r="T466" s="461"/>
      <c r="U466" s="461"/>
      <c r="V466" s="454"/>
      <c r="W466" s="454"/>
      <c r="X466" s="454"/>
      <c r="Y466" s="454"/>
      <c r="Z466" s="454"/>
      <c r="AA466" s="454"/>
      <c r="AB466" s="454"/>
      <c r="AC466" s="454"/>
      <c r="AD466" s="454"/>
      <c r="AE466" s="454"/>
      <c r="AF466" s="454"/>
      <c r="AG466" s="454"/>
      <c r="AH466" s="454"/>
      <c r="AI466" s="454"/>
      <c r="AJ466" s="454"/>
      <c r="AK466" s="454"/>
      <c r="AL466" s="454"/>
      <c r="AM466" s="454"/>
      <c r="AN466" s="454"/>
      <c r="AO466" s="454"/>
      <c r="AP466" s="454"/>
      <c r="AQ466" s="454"/>
      <c r="AR466" s="454"/>
      <c r="AS466" s="454"/>
      <c r="AT466" s="454"/>
      <c r="AU466" s="454"/>
      <c r="AV466" s="454"/>
      <c r="AW466" s="454"/>
      <c r="AX466" s="454"/>
      <c r="AY466" s="454"/>
      <c r="AZ466" s="454"/>
      <c r="BA466" s="454"/>
      <c r="BB466" s="454"/>
      <c r="BC466" s="454"/>
      <c r="BD466" s="454"/>
      <c r="BE466" s="454"/>
      <c r="BF466" s="454"/>
      <c r="BG466" s="454"/>
      <c r="BH466" s="454"/>
      <c r="BI466" s="454"/>
      <c r="BJ466" s="454"/>
      <c r="BK466" s="454"/>
      <c r="BL466" s="454"/>
      <c r="BM466" s="454"/>
      <c r="BN466" s="454"/>
      <c r="BO466" s="454"/>
      <c r="BP466" s="454"/>
      <c r="BQ466" s="454"/>
      <c r="BR466" s="454"/>
      <c r="BS466" s="454"/>
      <c r="BT466" s="454"/>
      <c r="BU466" s="454"/>
      <c r="BV466" s="454"/>
      <c r="BW466" s="454"/>
      <c r="BX466" s="454"/>
      <c r="BY466" s="454"/>
      <c r="BZ466" s="454"/>
      <c r="CA466" s="454"/>
      <c r="CB466" s="454"/>
      <c r="CC466" s="454"/>
      <c r="CD466" s="454"/>
      <c r="CE466" s="454"/>
      <c r="CF466" s="454"/>
      <c r="CG466" s="454"/>
      <c r="CH466" s="454"/>
      <c r="CI466" s="454"/>
      <c r="CJ466" s="454"/>
      <c r="CK466" s="454"/>
      <c r="CL466" s="454"/>
      <c r="CM466" s="454"/>
      <c r="CN466" s="454"/>
      <c r="CO466" s="454"/>
      <c r="CP466" s="454"/>
      <c r="CQ466" s="454"/>
      <c r="CR466" s="454"/>
      <c r="CS466" s="454"/>
      <c r="CT466" s="454"/>
      <c r="CU466" s="454"/>
      <c r="CV466" s="454"/>
      <c r="CW466" s="454"/>
      <c r="CX466" s="454"/>
      <c r="CY466" s="454"/>
      <c r="CZ466" s="454"/>
      <c r="DA466" s="454"/>
      <c r="DB466" s="454"/>
      <c r="DC466" s="454"/>
      <c r="DD466" s="454"/>
      <c r="DE466" s="454"/>
      <c r="DF466" s="454"/>
      <c r="DG466" s="454"/>
      <c r="DH466" s="454"/>
      <c r="DI466" s="454"/>
      <c r="DJ466" s="454"/>
      <c r="DK466" s="454"/>
      <c r="DL466" s="454"/>
      <c r="DM466" s="454"/>
      <c r="DN466" s="454"/>
      <c r="DO466" s="454"/>
      <c r="DP466" s="454"/>
      <c r="DQ466" s="454"/>
      <c r="DR466" s="454"/>
      <c r="DS466" s="454"/>
      <c r="DT466" s="454"/>
      <c r="DU466" s="454"/>
      <c r="DV466" s="454"/>
      <c r="DW466" s="454"/>
      <c r="DX466" s="454"/>
      <c r="DY466" s="454"/>
      <c r="DZ466" s="454"/>
      <c r="EA466" s="454"/>
      <c r="EB466" s="454"/>
      <c r="EC466" s="454"/>
      <c r="ED466" s="454"/>
      <c r="EE466" s="454"/>
      <c r="EF466" s="454"/>
      <c r="EG466" s="454"/>
      <c r="EH466" s="454"/>
      <c r="EI466" s="454"/>
      <c r="EJ466" s="454"/>
      <c r="EK466" s="454"/>
      <c r="EL466" s="454"/>
      <c r="EM466" s="454"/>
      <c r="EN466" s="454"/>
      <c r="EO466" s="454"/>
      <c r="EP466" s="454"/>
      <c r="EQ466" s="454"/>
      <c r="ER466" s="454"/>
      <c r="ES466" s="454"/>
      <c r="ET466" s="454"/>
      <c r="EU466" s="454"/>
      <c r="EV466" s="454"/>
      <c r="EW466" s="454"/>
      <c r="EX466" s="454"/>
      <c r="EY466" s="454"/>
      <c r="EZ466" s="454"/>
      <c r="FA466" s="454"/>
      <c r="FB466" s="454"/>
      <c r="FC466" s="454"/>
      <c r="FD466" s="454"/>
      <c r="FE466" s="454"/>
      <c r="FF466" s="454"/>
      <c r="FG466" s="454"/>
      <c r="FH466" s="454"/>
      <c r="FI466" s="454"/>
      <c r="FJ466" s="454"/>
      <c r="FK466" s="454"/>
      <c r="FL466" s="454"/>
      <c r="FM466" s="454"/>
      <c r="FN466" s="454"/>
      <c r="FO466" s="454"/>
      <c r="FP466" s="454"/>
      <c r="FQ466" s="454"/>
      <c r="FR466" s="454"/>
      <c r="FS466" s="454"/>
      <c r="FT466" s="454"/>
      <c r="FU466" s="454"/>
      <c r="FV466" s="454"/>
      <c r="FW466" s="454"/>
      <c r="FX466" s="454"/>
      <c r="FY466" s="454"/>
      <c r="FZ466" s="454"/>
      <c r="GA466" s="454"/>
      <c r="GB466" s="454"/>
      <c r="GC466" s="454"/>
      <c r="GD466" s="454"/>
      <c r="GE466" s="454"/>
      <c r="GF466" s="454"/>
      <c r="GG466" s="454"/>
      <c r="GH466" s="454"/>
      <c r="GI466" s="454"/>
      <c r="GJ466" s="454"/>
      <c r="GK466" s="454"/>
      <c r="GL466" s="454"/>
      <c r="GM466" s="454"/>
      <c r="GN466" s="454"/>
      <c r="GO466" s="454"/>
      <c r="GP466" s="454"/>
      <c r="GQ466" s="454"/>
      <c r="GR466" s="454"/>
      <c r="GS466" s="454"/>
      <c r="GT466" s="454"/>
      <c r="GU466" s="454"/>
      <c r="GV466" s="454"/>
      <c r="GW466" s="454"/>
      <c r="GX466" s="454"/>
      <c r="GY466" s="454"/>
      <c r="GZ466" s="454"/>
      <c r="HA466" s="454"/>
      <c r="HB466" s="454"/>
      <c r="HC466" s="454"/>
      <c r="HD466" s="454"/>
      <c r="HE466" s="454"/>
      <c r="HF466" s="454"/>
      <c r="HG466" s="454"/>
      <c r="HH466" s="454"/>
      <c r="HI466" s="454"/>
      <c r="HJ466" s="454"/>
      <c r="HK466" s="454"/>
      <c r="HL466" s="454"/>
      <c r="HM466" s="454"/>
      <c r="HN466" s="454"/>
      <c r="HO466" s="454"/>
      <c r="HP466" s="454"/>
      <c r="HQ466" s="454"/>
      <c r="HR466" s="454"/>
      <c r="HS466" s="454"/>
      <c r="HT466" s="454"/>
      <c r="HU466" s="454"/>
      <c r="HV466" s="454"/>
      <c r="HW466" s="454"/>
      <c r="HX466" s="454"/>
      <c r="HY466" s="454"/>
      <c r="HZ466" s="454"/>
      <c r="IA466" s="454"/>
      <c r="IB466" s="454"/>
      <c r="IC466" s="454"/>
      <c r="ID466" s="454"/>
      <c r="IE466" s="454"/>
      <c r="IF466" s="454"/>
      <c r="IG466" s="454"/>
      <c r="IH466" s="454"/>
      <c r="II466" s="454"/>
      <c r="IJ466" s="454"/>
      <c r="IK466" s="454"/>
      <c r="IL466" s="454"/>
      <c r="IM466" s="454"/>
      <c r="IN466" s="454"/>
      <c r="IO466" s="454"/>
      <c r="IP466" s="454"/>
      <c r="IQ466" s="454"/>
      <c r="IR466" s="454"/>
      <c r="IS466" s="454"/>
      <c r="IT466" s="454"/>
      <c r="IU466" s="454"/>
      <c r="IV466" s="454"/>
      <c r="IW466" s="454"/>
    </row>
    <row r="467" customFormat="false" ht="12.75" hidden="false" customHeight="false" outlineLevel="1" collapsed="false">
      <c r="A467" s="339"/>
      <c r="B467" s="461"/>
      <c r="C467" s="461"/>
      <c r="D467" s="461"/>
      <c r="E467" s="461"/>
      <c r="F467" s="461"/>
      <c r="G467" s="461"/>
      <c r="H467" s="461"/>
      <c r="I467" s="461"/>
      <c r="J467" s="461"/>
      <c r="K467" s="461"/>
      <c r="L467" s="461"/>
      <c r="M467" s="461"/>
      <c r="N467" s="461"/>
      <c r="O467" s="461"/>
      <c r="P467" s="461"/>
      <c r="Q467" s="461"/>
      <c r="R467" s="461"/>
      <c r="S467" s="461"/>
      <c r="T467" s="461"/>
      <c r="U467" s="461"/>
      <c r="V467" s="454"/>
      <c r="W467" s="454"/>
      <c r="X467" s="454"/>
      <c r="Y467" s="454"/>
      <c r="Z467" s="454"/>
      <c r="AA467" s="454"/>
      <c r="AB467" s="454"/>
      <c r="AC467" s="454"/>
      <c r="AD467" s="454"/>
      <c r="AE467" s="454"/>
      <c r="AF467" s="454"/>
      <c r="AG467" s="454"/>
      <c r="AH467" s="454"/>
      <c r="AI467" s="454"/>
      <c r="AJ467" s="454"/>
      <c r="AK467" s="454"/>
      <c r="AL467" s="454"/>
      <c r="AM467" s="454"/>
      <c r="AN467" s="454"/>
      <c r="AO467" s="454"/>
      <c r="AP467" s="454"/>
      <c r="AQ467" s="454"/>
      <c r="AR467" s="454"/>
      <c r="AS467" s="454"/>
      <c r="AT467" s="454"/>
      <c r="AU467" s="454"/>
      <c r="AV467" s="454"/>
      <c r="AW467" s="454"/>
      <c r="AX467" s="454"/>
      <c r="AY467" s="454"/>
      <c r="AZ467" s="454"/>
      <c r="BA467" s="454"/>
      <c r="BB467" s="454"/>
      <c r="BC467" s="454"/>
      <c r="BD467" s="454"/>
      <c r="BE467" s="454"/>
      <c r="BF467" s="454"/>
      <c r="BG467" s="454"/>
      <c r="BH467" s="454"/>
      <c r="BI467" s="454"/>
      <c r="BJ467" s="454"/>
      <c r="BK467" s="454"/>
      <c r="BL467" s="454"/>
      <c r="BM467" s="454"/>
      <c r="BN467" s="454"/>
      <c r="BO467" s="454"/>
      <c r="BP467" s="454"/>
      <c r="BQ467" s="454"/>
      <c r="BR467" s="454"/>
      <c r="BS467" s="454"/>
      <c r="BT467" s="454"/>
      <c r="BU467" s="454"/>
      <c r="BV467" s="454"/>
      <c r="BW467" s="454"/>
      <c r="BX467" s="454"/>
      <c r="BY467" s="454"/>
      <c r="BZ467" s="454"/>
      <c r="CA467" s="454"/>
      <c r="CB467" s="454"/>
      <c r="CC467" s="454"/>
      <c r="CD467" s="454"/>
      <c r="CE467" s="454"/>
      <c r="CF467" s="454"/>
      <c r="CG467" s="454"/>
      <c r="CH467" s="454"/>
      <c r="CI467" s="454"/>
      <c r="CJ467" s="454"/>
      <c r="CK467" s="454"/>
      <c r="CL467" s="454"/>
      <c r="CM467" s="454"/>
      <c r="CN467" s="454"/>
      <c r="CO467" s="454"/>
      <c r="CP467" s="454"/>
      <c r="CQ467" s="454"/>
      <c r="CR467" s="454"/>
      <c r="CS467" s="454"/>
      <c r="CT467" s="454"/>
      <c r="CU467" s="454"/>
      <c r="CV467" s="454"/>
      <c r="CW467" s="454"/>
      <c r="CX467" s="454"/>
      <c r="CY467" s="454"/>
      <c r="CZ467" s="454"/>
      <c r="DA467" s="454"/>
      <c r="DB467" s="454"/>
      <c r="DC467" s="454"/>
      <c r="DD467" s="454"/>
      <c r="DE467" s="454"/>
      <c r="DF467" s="454"/>
      <c r="DG467" s="454"/>
      <c r="DH467" s="454"/>
      <c r="DI467" s="454"/>
      <c r="DJ467" s="454"/>
      <c r="DK467" s="454"/>
      <c r="DL467" s="454"/>
      <c r="DM467" s="454"/>
      <c r="DN467" s="454"/>
      <c r="DO467" s="454"/>
      <c r="DP467" s="454"/>
      <c r="DQ467" s="454"/>
      <c r="DR467" s="454"/>
      <c r="DS467" s="454"/>
      <c r="DT467" s="454"/>
      <c r="DU467" s="454"/>
      <c r="DV467" s="454"/>
      <c r="DW467" s="454"/>
      <c r="DX467" s="454"/>
      <c r="DY467" s="454"/>
      <c r="DZ467" s="454"/>
      <c r="EA467" s="454"/>
      <c r="EB467" s="454"/>
      <c r="EC467" s="454"/>
      <c r="ED467" s="454"/>
      <c r="EE467" s="454"/>
      <c r="EF467" s="454"/>
      <c r="EG467" s="454"/>
      <c r="EH467" s="454"/>
      <c r="EI467" s="454"/>
      <c r="EJ467" s="454"/>
      <c r="EK467" s="454"/>
      <c r="EL467" s="454"/>
      <c r="EM467" s="454"/>
      <c r="EN467" s="454"/>
      <c r="EO467" s="454"/>
      <c r="EP467" s="454"/>
      <c r="EQ467" s="454"/>
      <c r="ER467" s="454"/>
      <c r="ES467" s="454"/>
      <c r="ET467" s="454"/>
      <c r="EU467" s="454"/>
      <c r="EV467" s="454"/>
      <c r="EW467" s="454"/>
      <c r="EX467" s="454"/>
      <c r="EY467" s="454"/>
      <c r="EZ467" s="454"/>
      <c r="FA467" s="454"/>
      <c r="FB467" s="454"/>
      <c r="FC467" s="454"/>
      <c r="FD467" s="454"/>
      <c r="FE467" s="454"/>
      <c r="FF467" s="454"/>
      <c r="FG467" s="454"/>
      <c r="FH467" s="454"/>
      <c r="FI467" s="454"/>
      <c r="FJ467" s="454"/>
      <c r="FK467" s="454"/>
      <c r="FL467" s="454"/>
      <c r="FM467" s="454"/>
      <c r="FN467" s="454"/>
      <c r="FO467" s="454"/>
      <c r="FP467" s="454"/>
      <c r="FQ467" s="454"/>
      <c r="FR467" s="454"/>
      <c r="FS467" s="454"/>
      <c r="FT467" s="454"/>
      <c r="FU467" s="454"/>
      <c r="FV467" s="454"/>
      <c r="FW467" s="454"/>
      <c r="FX467" s="454"/>
      <c r="FY467" s="454"/>
      <c r="FZ467" s="454"/>
      <c r="GA467" s="454"/>
      <c r="GB467" s="454"/>
      <c r="GC467" s="454"/>
      <c r="GD467" s="454"/>
      <c r="GE467" s="454"/>
      <c r="GF467" s="454"/>
      <c r="GG467" s="454"/>
      <c r="GH467" s="454"/>
      <c r="GI467" s="454"/>
      <c r="GJ467" s="454"/>
      <c r="GK467" s="454"/>
      <c r="GL467" s="454"/>
      <c r="GM467" s="454"/>
      <c r="GN467" s="454"/>
      <c r="GO467" s="454"/>
      <c r="GP467" s="454"/>
      <c r="GQ467" s="454"/>
      <c r="GR467" s="454"/>
      <c r="GS467" s="454"/>
      <c r="GT467" s="454"/>
      <c r="GU467" s="454"/>
      <c r="GV467" s="454"/>
      <c r="GW467" s="454"/>
      <c r="GX467" s="454"/>
      <c r="GY467" s="454"/>
      <c r="GZ467" s="454"/>
      <c r="HA467" s="454"/>
      <c r="HB467" s="454"/>
      <c r="HC467" s="454"/>
      <c r="HD467" s="454"/>
      <c r="HE467" s="454"/>
      <c r="HF467" s="454"/>
      <c r="HG467" s="454"/>
      <c r="HH467" s="454"/>
      <c r="HI467" s="454"/>
      <c r="HJ467" s="454"/>
      <c r="HK467" s="454"/>
      <c r="HL467" s="454"/>
      <c r="HM467" s="454"/>
      <c r="HN467" s="454"/>
      <c r="HO467" s="454"/>
      <c r="HP467" s="454"/>
      <c r="HQ467" s="454"/>
      <c r="HR467" s="454"/>
      <c r="HS467" s="454"/>
      <c r="HT467" s="454"/>
      <c r="HU467" s="454"/>
      <c r="HV467" s="454"/>
      <c r="HW467" s="454"/>
      <c r="HX467" s="454"/>
      <c r="HY467" s="454"/>
      <c r="HZ467" s="454"/>
      <c r="IA467" s="454"/>
      <c r="IB467" s="454"/>
      <c r="IC467" s="454"/>
      <c r="ID467" s="454"/>
      <c r="IE467" s="454"/>
      <c r="IF467" s="454"/>
      <c r="IG467" s="454"/>
      <c r="IH467" s="454"/>
      <c r="II467" s="454"/>
      <c r="IJ467" s="454"/>
      <c r="IK467" s="454"/>
      <c r="IL467" s="454"/>
      <c r="IM467" s="454"/>
      <c r="IN467" s="454"/>
      <c r="IO467" s="454"/>
      <c r="IP467" s="454"/>
      <c r="IQ467" s="454"/>
      <c r="IR467" s="454"/>
      <c r="IS467" s="454"/>
      <c r="IT467" s="454"/>
      <c r="IU467" s="454"/>
      <c r="IV467" s="454"/>
      <c r="IW467" s="454"/>
    </row>
    <row r="468" customFormat="false" ht="12.75" hidden="false" customHeight="false" outlineLevel="1" collapsed="false">
      <c r="A468" s="339"/>
      <c r="B468" s="461"/>
      <c r="C468" s="461"/>
      <c r="D468" s="461"/>
      <c r="E468" s="461"/>
      <c r="F468" s="461"/>
      <c r="G468" s="461"/>
      <c r="H468" s="461"/>
      <c r="I468" s="461"/>
      <c r="J468" s="461"/>
      <c r="K468" s="461"/>
      <c r="L468" s="461"/>
      <c r="M468" s="461"/>
      <c r="N468" s="461"/>
      <c r="O468" s="461"/>
      <c r="P468" s="461"/>
      <c r="Q468" s="461"/>
      <c r="R468" s="461"/>
      <c r="S468" s="461"/>
      <c r="T468" s="461"/>
      <c r="U468" s="461"/>
      <c r="V468" s="454"/>
      <c r="W468" s="454"/>
      <c r="X468" s="454"/>
      <c r="Y468" s="454"/>
      <c r="Z468" s="454"/>
      <c r="AA468" s="454"/>
      <c r="AB468" s="454"/>
      <c r="AC468" s="454"/>
      <c r="AD468" s="454"/>
      <c r="AE468" s="454"/>
      <c r="AF468" s="454"/>
      <c r="AG468" s="454"/>
      <c r="AH468" s="454"/>
      <c r="AI468" s="454"/>
      <c r="AJ468" s="454"/>
      <c r="AK468" s="454"/>
      <c r="AL468" s="454"/>
      <c r="AM468" s="454"/>
      <c r="AN468" s="454"/>
      <c r="AO468" s="454"/>
      <c r="AP468" s="454"/>
      <c r="AQ468" s="454"/>
      <c r="AR468" s="454"/>
      <c r="AS468" s="454"/>
      <c r="AT468" s="454"/>
      <c r="AU468" s="454"/>
      <c r="AV468" s="454"/>
      <c r="AW468" s="454"/>
      <c r="AX468" s="454"/>
      <c r="AY468" s="454"/>
      <c r="AZ468" s="454"/>
      <c r="BA468" s="454"/>
      <c r="BB468" s="454"/>
      <c r="BC468" s="454"/>
      <c r="BD468" s="454"/>
      <c r="BE468" s="454"/>
      <c r="BF468" s="454"/>
      <c r="BG468" s="454"/>
      <c r="BH468" s="454"/>
      <c r="BI468" s="454"/>
      <c r="BJ468" s="454"/>
      <c r="BK468" s="454"/>
      <c r="BL468" s="454"/>
      <c r="BM468" s="454"/>
      <c r="BN468" s="454"/>
      <c r="BO468" s="454"/>
      <c r="BP468" s="454"/>
      <c r="BQ468" s="454"/>
      <c r="BR468" s="454"/>
      <c r="BS468" s="454"/>
      <c r="BT468" s="454"/>
      <c r="BU468" s="454"/>
      <c r="BV468" s="454"/>
      <c r="BW468" s="454"/>
      <c r="BX468" s="454"/>
      <c r="BY468" s="454"/>
      <c r="BZ468" s="454"/>
      <c r="CA468" s="454"/>
      <c r="CB468" s="454"/>
      <c r="CC468" s="454"/>
      <c r="CD468" s="454"/>
      <c r="CE468" s="454"/>
      <c r="CF468" s="454"/>
      <c r="CG468" s="454"/>
      <c r="CH468" s="454"/>
      <c r="CI468" s="454"/>
      <c r="CJ468" s="454"/>
      <c r="CK468" s="454"/>
      <c r="CL468" s="454"/>
      <c r="CM468" s="454"/>
      <c r="CN468" s="454"/>
      <c r="CO468" s="454"/>
      <c r="CP468" s="454"/>
      <c r="CQ468" s="454"/>
      <c r="CR468" s="454"/>
      <c r="CS468" s="454"/>
      <c r="CT468" s="454"/>
      <c r="CU468" s="454"/>
      <c r="CV468" s="454"/>
      <c r="CW468" s="454"/>
      <c r="CX468" s="454"/>
      <c r="CY468" s="454"/>
      <c r="CZ468" s="454"/>
      <c r="DA468" s="454"/>
      <c r="DB468" s="454"/>
      <c r="DC468" s="454"/>
      <c r="DD468" s="454"/>
      <c r="DE468" s="454"/>
      <c r="DF468" s="454"/>
      <c r="DG468" s="454"/>
      <c r="DH468" s="454"/>
      <c r="DI468" s="454"/>
      <c r="DJ468" s="454"/>
      <c r="DK468" s="454"/>
      <c r="DL468" s="454"/>
      <c r="DM468" s="454"/>
      <c r="DN468" s="454"/>
      <c r="DO468" s="454"/>
      <c r="DP468" s="454"/>
      <c r="DQ468" s="454"/>
      <c r="DR468" s="454"/>
      <c r="DS468" s="454"/>
      <c r="DT468" s="454"/>
      <c r="DU468" s="454"/>
      <c r="DV468" s="454"/>
      <c r="DW468" s="454"/>
      <c r="DX468" s="454"/>
      <c r="DY468" s="454"/>
      <c r="DZ468" s="454"/>
      <c r="EA468" s="454"/>
      <c r="EB468" s="454"/>
      <c r="EC468" s="454"/>
      <c r="ED468" s="454"/>
      <c r="EE468" s="454"/>
      <c r="EF468" s="454"/>
      <c r="EG468" s="454"/>
      <c r="EH468" s="454"/>
      <c r="EI468" s="454"/>
      <c r="EJ468" s="454"/>
      <c r="EK468" s="454"/>
      <c r="EL468" s="454"/>
      <c r="EM468" s="454"/>
      <c r="EN468" s="454"/>
      <c r="EO468" s="454"/>
      <c r="EP468" s="454"/>
      <c r="EQ468" s="454"/>
      <c r="ER468" s="454"/>
      <c r="ES468" s="454"/>
      <c r="ET468" s="454"/>
      <c r="EU468" s="454"/>
      <c r="EV468" s="454"/>
      <c r="EW468" s="454"/>
      <c r="EX468" s="454"/>
      <c r="EY468" s="454"/>
      <c r="EZ468" s="454"/>
      <c r="FA468" s="454"/>
      <c r="FB468" s="454"/>
      <c r="FC468" s="454"/>
      <c r="FD468" s="454"/>
      <c r="FE468" s="454"/>
      <c r="FF468" s="454"/>
      <c r="FG468" s="454"/>
      <c r="FH468" s="454"/>
      <c r="FI468" s="454"/>
      <c r="FJ468" s="454"/>
      <c r="FK468" s="454"/>
      <c r="FL468" s="454"/>
      <c r="FM468" s="454"/>
      <c r="FN468" s="454"/>
      <c r="FO468" s="454"/>
      <c r="FP468" s="454"/>
      <c r="FQ468" s="454"/>
      <c r="FR468" s="454"/>
      <c r="FS468" s="454"/>
      <c r="FT468" s="454"/>
      <c r="FU468" s="454"/>
      <c r="FV468" s="454"/>
      <c r="FW468" s="454"/>
      <c r="FX468" s="454"/>
      <c r="FY468" s="454"/>
      <c r="FZ468" s="454"/>
      <c r="GA468" s="454"/>
      <c r="GB468" s="454"/>
      <c r="GC468" s="454"/>
      <c r="GD468" s="454"/>
      <c r="GE468" s="454"/>
      <c r="GF468" s="454"/>
      <c r="GG468" s="454"/>
      <c r="GH468" s="454"/>
      <c r="GI468" s="454"/>
      <c r="GJ468" s="454"/>
      <c r="GK468" s="454"/>
      <c r="GL468" s="454"/>
      <c r="GM468" s="454"/>
      <c r="GN468" s="454"/>
      <c r="GO468" s="454"/>
      <c r="GP468" s="454"/>
      <c r="GQ468" s="454"/>
      <c r="GR468" s="454"/>
      <c r="GS468" s="454"/>
      <c r="GT468" s="454"/>
      <c r="GU468" s="454"/>
      <c r="GV468" s="454"/>
      <c r="GW468" s="454"/>
      <c r="GX468" s="454"/>
      <c r="GY468" s="454"/>
      <c r="GZ468" s="454"/>
      <c r="HA468" s="454"/>
      <c r="HB468" s="454"/>
      <c r="HC468" s="454"/>
      <c r="HD468" s="454"/>
      <c r="HE468" s="454"/>
      <c r="HF468" s="454"/>
      <c r="HG468" s="454"/>
      <c r="HH468" s="454"/>
      <c r="HI468" s="454"/>
      <c r="HJ468" s="454"/>
      <c r="HK468" s="454"/>
      <c r="HL468" s="454"/>
      <c r="HM468" s="454"/>
      <c r="HN468" s="454"/>
      <c r="HO468" s="454"/>
      <c r="HP468" s="454"/>
      <c r="HQ468" s="454"/>
      <c r="HR468" s="454"/>
      <c r="HS468" s="454"/>
      <c r="HT468" s="454"/>
      <c r="HU468" s="454"/>
      <c r="HV468" s="454"/>
      <c r="HW468" s="454"/>
      <c r="HX468" s="454"/>
      <c r="HY468" s="454"/>
      <c r="HZ468" s="454"/>
      <c r="IA468" s="454"/>
      <c r="IB468" s="454"/>
      <c r="IC468" s="454"/>
      <c r="ID468" s="454"/>
      <c r="IE468" s="454"/>
      <c r="IF468" s="454"/>
      <c r="IG468" s="454"/>
      <c r="IH468" s="454"/>
      <c r="II468" s="454"/>
      <c r="IJ468" s="454"/>
      <c r="IK468" s="454"/>
      <c r="IL468" s="454"/>
      <c r="IM468" s="454"/>
      <c r="IN468" s="454"/>
      <c r="IO468" s="454"/>
      <c r="IP468" s="454"/>
      <c r="IQ468" s="454"/>
      <c r="IR468" s="454"/>
      <c r="IS468" s="454"/>
      <c r="IT468" s="454"/>
      <c r="IU468" s="454"/>
      <c r="IV468" s="454"/>
      <c r="IW468" s="454"/>
    </row>
    <row r="469" customFormat="false" ht="12.75" hidden="false" customHeight="false" outlineLevel="1" collapsed="false">
      <c r="A469" s="339"/>
      <c r="B469" s="461"/>
      <c r="C469" s="461"/>
      <c r="D469" s="461"/>
      <c r="E469" s="461"/>
      <c r="F469" s="461"/>
      <c r="G469" s="461"/>
      <c r="H469" s="461"/>
      <c r="I469" s="461"/>
      <c r="J469" s="461"/>
      <c r="K469" s="461"/>
      <c r="L469" s="461"/>
      <c r="M469" s="461"/>
      <c r="N469" s="461"/>
      <c r="O469" s="461"/>
      <c r="P469" s="461"/>
      <c r="Q469" s="461"/>
      <c r="R469" s="461"/>
      <c r="S469" s="461"/>
      <c r="T469" s="461"/>
      <c r="U469" s="461"/>
      <c r="V469" s="454"/>
      <c r="W469" s="454"/>
      <c r="X469" s="454"/>
      <c r="Y469" s="454"/>
      <c r="Z469" s="454"/>
      <c r="AA469" s="454"/>
      <c r="AB469" s="454"/>
      <c r="AC469" s="454"/>
      <c r="AD469" s="454"/>
      <c r="AE469" s="454"/>
      <c r="AF469" s="454"/>
      <c r="AG469" s="454"/>
      <c r="AH469" s="454"/>
      <c r="AI469" s="454"/>
      <c r="AJ469" s="454"/>
      <c r="AK469" s="454"/>
      <c r="AL469" s="454"/>
      <c r="AM469" s="454"/>
      <c r="AN469" s="454"/>
      <c r="AO469" s="454"/>
      <c r="AP469" s="454"/>
      <c r="AQ469" s="454"/>
      <c r="AR469" s="454"/>
      <c r="AS469" s="454"/>
      <c r="AT469" s="454"/>
      <c r="AU469" s="454"/>
      <c r="AV469" s="454"/>
      <c r="AW469" s="454"/>
      <c r="AX469" s="454"/>
      <c r="AY469" s="454"/>
      <c r="AZ469" s="454"/>
      <c r="BA469" s="454"/>
      <c r="BB469" s="454"/>
      <c r="BC469" s="454"/>
      <c r="BD469" s="454"/>
      <c r="BE469" s="454"/>
      <c r="BF469" s="454"/>
      <c r="BG469" s="454"/>
      <c r="BH469" s="454"/>
      <c r="BI469" s="454"/>
      <c r="BJ469" s="454"/>
      <c r="BK469" s="454"/>
      <c r="BL469" s="454"/>
      <c r="BM469" s="454"/>
      <c r="BN469" s="454"/>
      <c r="BO469" s="454"/>
      <c r="BP469" s="454"/>
      <c r="BQ469" s="454"/>
      <c r="BR469" s="454"/>
      <c r="BS469" s="454"/>
      <c r="BT469" s="454"/>
      <c r="BU469" s="454"/>
      <c r="BV469" s="454"/>
      <c r="BW469" s="454"/>
      <c r="BX469" s="454"/>
      <c r="BY469" s="454"/>
      <c r="BZ469" s="454"/>
      <c r="CA469" s="454"/>
      <c r="CB469" s="454"/>
      <c r="CC469" s="454"/>
      <c r="CD469" s="454"/>
      <c r="CE469" s="454"/>
      <c r="CF469" s="454"/>
      <c r="CG469" s="454"/>
      <c r="CH469" s="454"/>
      <c r="CI469" s="454"/>
      <c r="CJ469" s="454"/>
      <c r="CK469" s="454"/>
      <c r="CL469" s="454"/>
      <c r="CM469" s="454"/>
      <c r="CN469" s="454"/>
      <c r="CO469" s="454"/>
      <c r="CP469" s="454"/>
      <c r="CQ469" s="454"/>
      <c r="CR469" s="454"/>
      <c r="CS469" s="454"/>
      <c r="CT469" s="454"/>
      <c r="CU469" s="454"/>
      <c r="CV469" s="454"/>
      <c r="CW469" s="454"/>
      <c r="CX469" s="454"/>
      <c r="CY469" s="454"/>
      <c r="CZ469" s="454"/>
      <c r="DA469" s="454"/>
      <c r="DB469" s="454"/>
      <c r="DC469" s="454"/>
      <c r="DD469" s="454"/>
      <c r="DE469" s="454"/>
      <c r="DF469" s="454"/>
      <c r="DG469" s="454"/>
      <c r="DH469" s="454"/>
      <c r="DI469" s="454"/>
      <c r="DJ469" s="454"/>
      <c r="DK469" s="454"/>
      <c r="DL469" s="454"/>
      <c r="DM469" s="454"/>
      <c r="DN469" s="454"/>
      <c r="DO469" s="454"/>
      <c r="DP469" s="454"/>
      <c r="DQ469" s="454"/>
      <c r="DR469" s="454"/>
      <c r="DS469" s="454"/>
      <c r="DT469" s="454"/>
      <c r="DU469" s="454"/>
      <c r="DV469" s="454"/>
      <c r="DW469" s="454"/>
      <c r="DX469" s="454"/>
      <c r="DY469" s="454"/>
      <c r="DZ469" s="454"/>
      <c r="EA469" s="454"/>
      <c r="EB469" s="454"/>
      <c r="EC469" s="454"/>
      <c r="ED469" s="454"/>
      <c r="EE469" s="454"/>
      <c r="EF469" s="454"/>
      <c r="EG469" s="454"/>
      <c r="EH469" s="454"/>
      <c r="EI469" s="454"/>
      <c r="EJ469" s="454"/>
      <c r="EK469" s="454"/>
      <c r="EL469" s="454"/>
      <c r="EM469" s="454"/>
      <c r="EN469" s="454"/>
      <c r="EO469" s="454"/>
      <c r="EP469" s="454"/>
      <c r="EQ469" s="454"/>
      <c r="ER469" s="454"/>
      <c r="ES469" s="454"/>
      <c r="ET469" s="454"/>
      <c r="EU469" s="454"/>
      <c r="EV469" s="454"/>
      <c r="EW469" s="454"/>
      <c r="EX469" s="454"/>
      <c r="EY469" s="454"/>
      <c r="EZ469" s="454"/>
      <c r="FA469" s="454"/>
      <c r="FB469" s="454"/>
      <c r="FC469" s="454"/>
      <c r="FD469" s="454"/>
      <c r="FE469" s="454"/>
      <c r="FF469" s="454"/>
      <c r="FG469" s="454"/>
      <c r="FH469" s="454"/>
      <c r="FI469" s="454"/>
      <c r="FJ469" s="454"/>
      <c r="FK469" s="454"/>
      <c r="FL469" s="454"/>
      <c r="FM469" s="454"/>
      <c r="FN469" s="454"/>
      <c r="FO469" s="454"/>
      <c r="FP469" s="454"/>
      <c r="FQ469" s="454"/>
      <c r="FR469" s="454"/>
      <c r="FS469" s="454"/>
      <c r="FT469" s="454"/>
      <c r="FU469" s="454"/>
      <c r="FV469" s="454"/>
      <c r="FW469" s="454"/>
      <c r="FX469" s="454"/>
      <c r="FY469" s="454"/>
      <c r="FZ469" s="454"/>
      <c r="GA469" s="454"/>
      <c r="GB469" s="454"/>
      <c r="GC469" s="454"/>
      <c r="GD469" s="454"/>
      <c r="GE469" s="454"/>
      <c r="GF469" s="454"/>
      <c r="GG469" s="454"/>
      <c r="GH469" s="454"/>
      <c r="GI469" s="454"/>
      <c r="GJ469" s="454"/>
      <c r="GK469" s="454"/>
      <c r="GL469" s="454"/>
      <c r="GM469" s="454"/>
      <c r="GN469" s="454"/>
      <c r="GO469" s="454"/>
      <c r="GP469" s="454"/>
      <c r="GQ469" s="454"/>
      <c r="GR469" s="454"/>
      <c r="GS469" s="454"/>
      <c r="GT469" s="454"/>
      <c r="GU469" s="454"/>
      <c r="GV469" s="454"/>
      <c r="GW469" s="454"/>
      <c r="GX469" s="454"/>
      <c r="GY469" s="454"/>
      <c r="GZ469" s="454"/>
      <c r="HA469" s="454"/>
      <c r="HB469" s="454"/>
      <c r="HC469" s="454"/>
      <c r="HD469" s="454"/>
      <c r="HE469" s="454"/>
      <c r="HF469" s="454"/>
      <c r="HG469" s="454"/>
      <c r="HH469" s="454"/>
      <c r="HI469" s="454"/>
      <c r="HJ469" s="454"/>
      <c r="HK469" s="454"/>
      <c r="HL469" s="454"/>
      <c r="HM469" s="454"/>
      <c r="HN469" s="454"/>
      <c r="HO469" s="454"/>
      <c r="HP469" s="454"/>
      <c r="HQ469" s="454"/>
      <c r="HR469" s="454"/>
      <c r="HS469" s="454"/>
      <c r="HT469" s="454"/>
      <c r="HU469" s="454"/>
      <c r="HV469" s="454"/>
      <c r="HW469" s="454"/>
      <c r="HX469" s="454"/>
      <c r="HY469" s="454"/>
      <c r="HZ469" s="454"/>
      <c r="IA469" s="454"/>
      <c r="IB469" s="454"/>
      <c r="IC469" s="454"/>
      <c r="ID469" s="454"/>
      <c r="IE469" s="454"/>
      <c r="IF469" s="454"/>
      <c r="IG469" s="454"/>
      <c r="IH469" s="454"/>
      <c r="II469" s="454"/>
      <c r="IJ469" s="454"/>
      <c r="IK469" s="454"/>
      <c r="IL469" s="454"/>
      <c r="IM469" s="454"/>
      <c r="IN469" s="454"/>
      <c r="IO469" s="454"/>
      <c r="IP469" s="454"/>
      <c r="IQ469" s="454"/>
      <c r="IR469" s="454"/>
      <c r="IS469" s="454"/>
      <c r="IT469" s="454"/>
      <c r="IU469" s="454"/>
      <c r="IV469" s="454"/>
      <c r="IW469" s="454"/>
    </row>
    <row r="470" customFormat="false" ht="12.75" hidden="false" customHeight="false" outlineLevel="1" collapsed="false">
      <c r="A470" s="336"/>
      <c r="B470" s="461"/>
      <c r="C470" s="461"/>
      <c r="D470" s="461"/>
      <c r="E470" s="461"/>
      <c r="F470" s="461"/>
      <c r="G470" s="461"/>
      <c r="H470" s="461"/>
      <c r="I470" s="461"/>
      <c r="J470" s="461"/>
      <c r="K470" s="461"/>
      <c r="L470" s="461"/>
      <c r="M470" s="461"/>
      <c r="N470" s="461"/>
      <c r="O470" s="461"/>
      <c r="P470" s="461"/>
      <c r="Q470" s="461"/>
      <c r="R470" s="461"/>
      <c r="S470" s="461"/>
      <c r="T470" s="461"/>
      <c r="U470" s="461"/>
      <c r="V470" s="454"/>
      <c r="W470" s="454"/>
      <c r="X470" s="454"/>
      <c r="Y470" s="454"/>
      <c r="Z470" s="454"/>
      <c r="AA470" s="454"/>
      <c r="AB470" s="454"/>
      <c r="AC470" s="454"/>
      <c r="AD470" s="454"/>
      <c r="AE470" s="454"/>
      <c r="AF470" s="454"/>
      <c r="AG470" s="454"/>
      <c r="AH470" s="454"/>
      <c r="AI470" s="454"/>
      <c r="AJ470" s="454"/>
      <c r="AK470" s="454"/>
      <c r="AL470" s="454"/>
      <c r="AM470" s="454"/>
      <c r="AN470" s="454"/>
      <c r="AO470" s="454"/>
      <c r="AP470" s="454"/>
      <c r="AQ470" s="454"/>
      <c r="AR470" s="454"/>
      <c r="AS470" s="454"/>
      <c r="AT470" s="454"/>
      <c r="AU470" s="454"/>
      <c r="AV470" s="454"/>
      <c r="AW470" s="454"/>
      <c r="AX470" s="454"/>
      <c r="AY470" s="454"/>
      <c r="AZ470" s="454"/>
      <c r="BA470" s="454"/>
      <c r="BB470" s="454"/>
      <c r="BC470" s="454"/>
      <c r="BD470" s="454"/>
      <c r="BE470" s="454"/>
      <c r="BF470" s="454"/>
      <c r="BG470" s="454"/>
      <c r="BH470" s="454"/>
      <c r="BI470" s="454"/>
      <c r="BJ470" s="454"/>
      <c r="BK470" s="454"/>
      <c r="BL470" s="454"/>
      <c r="BM470" s="454"/>
      <c r="BN470" s="454"/>
      <c r="BO470" s="454"/>
      <c r="BP470" s="454"/>
      <c r="BQ470" s="454"/>
      <c r="BR470" s="454"/>
      <c r="BS470" s="454"/>
      <c r="BT470" s="454"/>
      <c r="BU470" s="454"/>
      <c r="BV470" s="454"/>
      <c r="BW470" s="454"/>
      <c r="BX470" s="454"/>
      <c r="BY470" s="454"/>
      <c r="BZ470" s="454"/>
      <c r="CA470" s="454"/>
      <c r="CB470" s="454"/>
      <c r="CC470" s="454"/>
      <c r="CD470" s="454"/>
      <c r="CE470" s="454"/>
      <c r="CF470" s="454"/>
      <c r="CG470" s="454"/>
      <c r="CH470" s="454"/>
      <c r="CI470" s="454"/>
      <c r="CJ470" s="454"/>
      <c r="CK470" s="454"/>
      <c r="CL470" s="454"/>
      <c r="CM470" s="454"/>
      <c r="CN470" s="454"/>
      <c r="CO470" s="454"/>
      <c r="CP470" s="454"/>
      <c r="CQ470" s="454"/>
      <c r="CR470" s="454"/>
      <c r="CS470" s="454"/>
      <c r="CT470" s="454"/>
      <c r="CU470" s="454"/>
      <c r="CV470" s="454"/>
      <c r="CW470" s="454"/>
      <c r="CX470" s="454"/>
      <c r="CY470" s="454"/>
      <c r="CZ470" s="454"/>
      <c r="DA470" s="454"/>
      <c r="DB470" s="454"/>
      <c r="DC470" s="454"/>
      <c r="DD470" s="454"/>
      <c r="DE470" s="454"/>
      <c r="DF470" s="454"/>
      <c r="DG470" s="454"/>
      <c r="DH470" s="454"/>
      <c r="DI470" s="454"/>
      <c r="DJ470" s="454"/>
      <c r="DK470" s="454"/>
      <c r="DL470" s="454"/>
      <c r="DM470" s="454"/>
      <c r="DN470" s="454"/>
      <c r="DO470" s="454"/>
      <c r="DP470" s="454"/>
      <c r="DQ470" s="454"/>
      <c r="DR470" s="454"/>
      <c r="DS470" s="454"/>
      <c r="DT470" s="454"/>
      <c r="DU470" s="454"/>
      <c r="DV470" s="454"/>
      <c r="DW470" s="454"/>
      <c r="DX470" s="454"/>
      <c r="DY470" s="454"/>
      <c r="DZ470" s="454"/>
      <c r="EA470" s="454"/>
      <c r="EB470" s="454"/>
      <c r="EC470" s="454"/>
      <c r="ED470" s="454"/>
      <c r="EE470" s="454"/>
      <c r="EF470" s="454"/>
      <c r="EG470" s="454"/>
      <c r="EH470" s="454"/>
      <c r="EI470" s="454"/>
      <c r="EJ470" s="454"/>
      <c r="EK470" s="454"/>
      <c r="EL470" s="454"/>
      <c r="EM470" s="454"/>
      <c r="EN470" s="454"/>
      <c r="EO470" s="454"/>
      <c r="EP470" s="454"/>
      <c r="EQ470" s="454"/>
      <c r="ER470" s="454"/>
      <c r="ES470" s="454"/>
      <c r="ET470" s="454"/>
      <c r="EU470" s="454"/>
      <c r="EV470" s="454"/>
      <c r="EW470" s="454"/>
      <c r="EX470" s="454"/>
      <c r="EY470" s="454"/>
      <c r="EZ470" s="454"/>
      <c r="FA470" s="454"/>
      <c r="FB470" s="454"/>
      <c r="FC470" s="454"/>
      <c r="FD470" s="454"/>
      <c r="FE470" s="454"/>
      <c r="FF470" s="454"/>
      <c r="FG470" s="454"/>
      <c r="FH470" s="454"/>
      <c r="FI470" s="454"/>
      <c r="FJ470" s="454"/>
      <c r="FK470" s="454"/>
      <c r="FL470" s="454"/>
      <c r="FM470" s="454"/>
      <c r="FN470" s="454"/>
      <c r="FO470" s="454"/>
      <c r="FP470" s="454"/>
      <c r="FQ470" s="454"/>
      <c r="FR470" s="454"/>
      <c r="FS470" s="454"/>
      <c r="FT470" s="454"/>
      <c r="FU470" s="454"/>
      <c r="FV470" s="454"/>
      <c r="FW470" s="454"/>
      <c r="FX470" s="454"/>
      <c r="FY470" s="454"/>
      <c r="FZ470" s="454"/>
      <c r="GA470" s="454"/>
      <c r="GB470" s="454"/>
      <c r="GC470" s="454"/>
      <c r="GD470" s="454"/>
      <c r="GE470" s="454"/>
      <c r="GF470" s="454"/>
      <c r="GG470" s="454"/>
      <c r="GH470" s="454"/>
      <c r="GI470" s="454"/>
      <c r="GJ470" s="454"/>
      <c r="GK470" s="454"/>
      <c r="GL470" s="454"/>
      <c r="GM470" s="454"/>
      <c r="GN470" s="454"/>
      <c r="GO470" s="454"/>
      <c r="GP470" s="454"/>
      <c r="GQ470" s="454"/>
      <c r="GR470" s="454"/>
      <c r="GS470" s="454"/>
      <c r="GT470" s="454"/>
      <c r="GU470" s="454"/>
      <c r="GV470" s="454"/>
      <c r="GW470" s="454"/>
      <c r="GX470" s="454"/>
      <c r="GY470" s="454"/>
      <c r="GZ470" s="454"/>
      <c r="HA470" s="454"/>
      <c r="HB470" s="454"/>
      <c r="HC470" s="454"/>
      <c r="HD470" s="454"/>
      <c r="HE470" s="454"/>
      <c r="HF470" s="454"/>
      <c r="HG470" s="454"/>
      <c r="HH470" s="454"/>
      <c r="HI470" s="454"/>
      <c r="HJ470" s="454"/>
      <c r="HK470" s="454"/>
      <c r="HL470" s="454"/>
      <c r="HM470" s="454"/>
      <c r="HN470" s="454"/>
      <c r="HO470" s="454"/>
      <c r="HP470" s="454"/>
      <c r="HQ470" s="454"/>
      <c r="HR470" s="454"/>
      <c r="HS470" s="454"/>
      <c r="HT470" s="454"/>
      <c r="HU470" s="454"/>
      <c r="HV470" s="454"/>
      <c r="HW470" s="454"/>
      <c r="HX470" s="454"/>
      <c r="HY470" s="454"/>
      <c r="HZ470" s="454"/>
      <c r="IA470" s="454"/>
      <c r="IB470" s="454"/>
      <c r="IC470" s="454"/>
      <c r="ID470" s="454"/>
      <c r="IE470" s="454"/>
      <c r="IF470" s="454"/>
      <c r="IG470" s="454"/>
      <c r="IH470" s="454"/>
      <c r="II470" s="454"/>
      <c r="IJ470" s="454"/>
      <c r="IK470" s="454"/>
      <c r="IL470" s="454"/>
      <c r="IM470" s="454"/>
      <c r="IN470" s="454"/>
      <c r="IO470" s="454"/>
      <c r="IP470" s="454"/>
      <c r="IQ470" s="454"/>
      <c r="IR470" s="454"/>
      <c r="IS470" s="454"/>
      <c r="IT470" s="454"/>
      <c r="IU470" s="454"/>
      <c r="IV470" s="454"/>
      <c r="IW470" s="454"/>
    </row>
    <row r="471" customFormat="false" ht="12.75" hidden="false" customHeight="false" outlineLevel="1" collapsed="false">
      <c r="A471" s="324"/>
      <c r="B471" s="461"/>
      <c r="C471" s="461"/>
      <c r="D471" s="461"/>
      <c r="E471" s="461"/>
      <c r="F471" s="461"/>
      <c r="G471" s="461"/>
      <c r="H471" s="461"/>
      <c r="I471" s="461"/>
      <c r="J471" s="461"/>
      <c r="K471" s="461"/>
      <c r="L471" s="461"/>
      <c r="M471" s="461"/>
      <c r="N471" s="461"/>
      <c r="O471" s="461"/>
      <c r="P471" s="461"/>
      <c r="Q471" s="461"/>
      <c r="R471" s="461"/>
      <c r="S471" s="461"/>
      <c r="T471" s="461"/>
      <c r="U471" s="461"/>
      <c r="V471" s="454"/>
      <c r="W471" s="454"/>
      <c r="X471" s="454"/>
      <c r="Y471" s="454"/>
      <c r="Z471" s="454"/>
      <c r="AA471" s="454"/>
      <c r="AB471" s="454"/>
      <c r="AC471" s="454"/>
      <c r="AD471" s="454"/>
      <c r="AE471" s="454"/>
      <c r="AF471" s="454"/>
      <c r="AG471" s="454"/>
      <c r="AH471" s="454"/>
      <c r="AI471" s="454"/>
      <c r="AJ471" s="454"/>
      <c r="AK471" s="454"/>
      <c r="AL471" s="454"/>
      <c r="AM471" s="454"/>
      <c r="AN471" s="454"/>
      <c r="AO471" s="454"/>
      <c r="AP471" s="454"/>
      <c r="AQ471" s="454"/>
      <c r="AR471" s="454"/>
      <c r="AS471" s="454"/>
      <c r="AT471" s="454"/>
      <c r="AU471" s="454"/>
      <c r="AV471" s="454"/>
      <c r="AW471" s="454"/>
      <c r="AX471" s="454"/>
      <c r="AY471" s="454"/>
      <c r="AZ471" s="454"/>
      <c r="BA471" s="454"/>
      <c r="BB471" s="454"/>
      <c r="BC471" s="454"/>
      <c r="BD471" s="454"/>
      <c r="BE471" s="454"/>
      <c r="BF471" s="454"/>
      <c r="BG471" s="454"/>
      <c r="BH471" s="454"/>
      <c r="BI471" s="454"/>
      <c r="BJ471" s="454"/>
      <c r="BK471" s="454"/>
      <c r="BL471" s="454"/>
      <c r="BM471" s="454"/>
      <c r="BN471" s="454"/>
      <c r="BO471" s="454"/>
      <c r="BP471" s="454"/>
      <c r="BQ471" s="454"/>
      <c r="BR471" s="454"/>
      <c r="BS471" s="454"/>
      <c r="BT471" s="454"/>
      <c r="BU471" s="454"/>
      <c r="BV471" s="454"/>
      <c r="BW471" s="454"/>
      <c r="BX471" s="454"/>
      <c r="BY471" s="454"/>
      <c r="BZ471" s="454"/>
      <c r="CA471" s="454"/>
      <c r="CB471" s="454"/>
      <c r="CC471" s="454"/>
      <c r="CD471" s="454"/>
      <c r="CE471" s="454"/>
      <c r="CF471" s="454"/>
      <c r="CG471" s="454"/>
      <c r="CH471" s="454"/>
      <c r="CI471" s="454"/>
      <c r="CJ471" s="454"/>
      <c r="CK471" s="454"/>
      <c r="CL471" s="454"/>
      <c r="CM471" s="454"/>
      <c r="CN471" s="454"/>
      <c r="CO471" s="454"/>
      <c r="CP471" s="454"/>
      <c r="CQ471" s="454"/>
      <c r="CR471" s="454"/>
      <c r="CS471" s="454"/>
      <c r="CT471" s="454"/>
      <c r="CU471" s="454"/>
      <c r="CV471" s="454"/>
      <c r="CW471" s="454"/>
      <c r="CX471" s="454"/>
      <c r="CY471" s="454"/>
      <c r="CZ471" s="454"/>
      <c r="DA471" s="454"/>
      <c r="DB471" s="454"/>
      <c r="DC471" s="454"/>
      <c r="DD471" s="454"/>
      <c r="DE471" s="454"/>
      <c r="DF471" s="454"/>
      <c r="DG471" s="454"/>
      <c r="DH471" s="454"/>
      <c r="DI471" s="454"/>
      <c r="DJ471" s="454"/>
      <c r="DK471" s="454"/>
      <c r="DL471" s="454"/>
      <c r="DM471" s="454"/>
      <c r="DN471" s="454"/>
      <c r="DO471" s="454"/>
      <c r="DP471" s="454"/>
      <c r="DQ471" s="454"/>
      <c r="DR471" s="454"/>
      <c r="DS471" s="454"/>
      <c r="DT471" s="454"/>
      <c r="DU471" s="454"/>
      <c r="DV471" s="454"/>
      <c r="DW471" s="454"/>
      <c r="DX471" s="454"/>
      <c r="DY471" s="454"/>
      <c r="DZ471" s="454"/>
      <c r="EA471" s="454"/>
      <c r="EB471" s="454"/>
      <c r="EC471" s="454"/>
      <c r="ED471" s="454"/>
      <c r="EE471" s="454"/>
      <c r="EF471" s="454"/>
      <c r="EG471" s="454"/>
      <c r="EH471" s="454"/>
      <c r="EI471" s="454"/>
      <c r="EJ471" s="454"/>
      <c r="EK471" s="454"/>
      <c r="EL471" s="454"/>
      <c r="EM471" s="454"/>
      <c r="EN471" s="454"/>
      <c r="EO471" s="454"/>
      <c r="EP471" s="454"/>
      <c r="EQ471" s="454"/>
      <c r="ER471" s="454"/>
      <c r="ES471" s="454"/>
      <c r="ET471" s="454"/>
      <c r="EU471" s="454"/>
      <c r="EV471" s="454"/>
      <c r="EW471" s="454"/>
      <c r="EX471" s="454"/>
      <c r="EY471" s="454"/>
      <c r="EZ471" s="454"/>
      <c r="FA471" s="454"/>
      <c r="FB471" s="454"/>
      <c r="FC471" s="454"/>
      <c r="FD471" s="454"/>
      <c r="FE471" s="454"/>
      <c r="FF471" s="454"/>
      <c r="FG471" s="454"/>
      <c r="FH471" s="454"/>
      <c r="FI471" s="454"/>
      <c r="FJ471" s="454"/>
      <c r="FK471" s="454"/>
      <c r="FL471" s="454"/>
      <c r="FM471" s="454"/>
      <c r="FN471" s="454"/>
      <c r="FO471" s="454"/>
      <c r="FP471" s="454"/>
      <c r="FQ471" s="454"/>
      <c r="FR471" s="454"/>
      <c r="FS471" s="454"/>
      <c r="FT471" s="454"/>
      <c r="FU471" s="454"/>
      <c r="FV471" s="454"/>
      <c r="FW471" s="454"/>
      <c r="FX471" s="454"/>
      <c r="FY471" s="454"/>
      <c r="FZ471" s="454"/>
      <c r="GA471" s="454"/>
      <c r="GB471" s="454"/>
      <c r="GC471" s="454"/>
      <c r="GD471" s="454"/>
      <c r="GE471" s="454"/>
      <c r="GF471" s="454"/>
      <c r="GG471" s="454"/>
      <c r="GH471" s="454"/>
      <c r="GI471" s="454"/>
      <c r="GJ471" s="454"/>
      <c r="GK471" s="454"/>
      <c r="GL471" s="454"/>
      <c r="GM471" s="454"/>
      <c r="GN471" s="454"/>
      <c r="GO471" s="454"/>
      <c r="GP471" s="454"/>
      <c r="GQ471" s="454"/>
      <c r="GR471" s="454"/>
      <c r="GS471" s="454"/>
      <c r="GT471" s="454"/>
      <c r="GU471" s="454"/>
      <c r="GV471" s="454"/>
      <c r="GW471" s="454"/>
      <c r="GX471" s="454"/>
      <c r="GY471" s="454"/>
      <c r="GZ471" s="454"/>
      <c r="HA471" s="454"/>
      <c r="HB471" s="454"/>
      <c r="HC471" s="454"/>
      <c r="HD471" s="454"/>
      <c r="HE471" s="454"/>
      <c r="HF471" s="454"/>
      <c r="HG471" s="454"/>
      <c r="HH471" s="454"/>
      <c r="HI471" s="454"/>
      <c r="HJ471" s="454"/>
      <c r="HK471" s="454"/>
      <c r="HL471" s="454"/>
      <c r="HM471" s="454"/>
      <c r="HN471" s="454"/>
      <c r="HO471" s="454"/>
      <c r="HP471" s="454"/>
      <c r="HQ471" s="454"/>
      <c r="HR471" s="454"/>
      <c r="HS471" s="454"/>
      <c r="HT471" s="454"/>
      <c r="HU471" s="454"/>
      <c r="HV471" s="454"/>
      <c r="HW471" s="454"/>
      <c r="HX471" s="454"/>
      <c r="HY471" s="454"/>
      <c r="HZ471" s="454"/>
      <c r="IA471" s="454"/>
      <c r="IB471" s="454"/>
      <c r="IC471" s="454"/>
      <c r="ID471" s="454"/>
      <c r="IE471" s="454"/>
      <c r="IF471" s="454"/>
      <c r="IG471" s="454"/>
      <c r="IH471" s="454"/>
      <c r="II471" s="454"/>
      <c r="IJ471" s="454"/>
      <c r="IK471" s="454"/>
      <c r="IL471" s="454"/>
      <c r="IM471" s="454"/>
      <c r="IN471" s="454"/>
      <c r="IO471" s="454"/>
      <c r="IP471" s="454"/>
      <c r="IQ471" s="454"/>
      <c r="IR471" s="454"/>
      <c r="IS471" s="454"/>
      <c r="IT471" s="454"/>
      <c r="IU471" s="454"/>
      <c r="IV471" s="454"/>
      <c r="IW471" s="454"/>
    </row>
    <row r="472" customFormat="false" ht="12.75" hidden="false" customHeight="false" outlineLevel="1" collapsed="false">
      <c r="A472" s="419"/>
      <c r="B472" s="461"/>
      <c r="C472" s="461"/>
      <c r="D472" s="461"/>
      <c r="E472" s="461"/>
      <c r="F472" s="461"/>
      <c r="G472" s="461"/>
      <c r="H472" s="461"/>
      <c r="I472" s="461"/>
      <c r="J472" s="461"/>
      <c r="K472" s="461"/>
      <c r="L472" s="461"/>
      <c r="M472" s="461"/>
      <c r="N472" s="461"/>
      <c r="O472" s="461"/>
      <c r="P472" s="461"/>
      <c r="Q472" s="461"/>
      <c r="R472" s="461"/>
      <c r="S472" s="461"/>
      <c r="T472" s="461"/>
      <c r="U472" s="461"/>
      <c r="V472" s="454"/>
      <c r="W472" s="454"/>
      <c r="X472" s="454"/>
      <c r="Y472" s="454"/>
      <c r="Z472" s="454"/>
      <c r="AA472" s="454"/>
      <c r="AB472" s="454"/>
      <c r="AC472" s="454"/>
      <c r="AD472" s="454"/>
      <c r="AE472" s="454"/>
      <c r="AF472" s="454"/>
      <c r="AG472" s="454"/>
      <c r="AH472" s="454"/>
      <c r="AI472" s="454"/>
      <c r="AJ472" s="454"/>
      <c r="AK472" s="454"/>
      <c r="AL472" s="454"/>
      <c r="AM472" s="454"/>
      <c r="AN472" s="454"/>
      <c r="AO472" s="454"/>
      <c r="AP472" s="454"/>
      <c r="AQ472" s="454"/>
      <c r="AR472" s="454"/>
      <c r="AS472" s="454"/>
      <c r="AT472" s="454"/>
      <c r="AU472" s="454"/>
      <c r="AV472" s="454"/>
      <c r="AW472" s="454"/>
      <c r="AX472" s="454"/>
      <c r="AY472" s="454"/>
      <c r="AZ472" s="454"/>
      <c r="BA472" s="454"/>
      <c r="BB472" s="454"/>
      <c r="BC472" s="454"/>
      <c r="BD472" s="454"/>
      <c r="BE472" s="454"/>
      <c r="BF472" s="454"/>
      <c r="BG472" s="454"/>
      <c r="BH472" s="454"/>
      <c r="BI472" s="454"/>
      <c r="BJ472" s="454"/>
      <c r="BK472" s="454"/>
      <c r="BL472" s="454"/>
      <c r="BM472" s="454"/>
      <c r="BN472" s="454"/>
      <c r="BO472" s="454"/>
      <c r="BP472" s="454"/>
      <c r="BQ472" s="454"/>
      <c r="BR472" s="454"/>
      <c r="BS472" s="454"/>
      <c r="BT472" s="454"/>
      <c r="BU472" s="454"/>
      <c r="BV472" s="454"/>
      <c r="BW472" s="454"/>
      <c r="BX472" s="454"/>
      <c r="BY472" s="454"/>
      <c r="BZ472" s="454"/>
      <c r="CA472" s="454"/>
      <c r="CB472" s="454"/>
      <c r="CC472" s="454"/>
      <c r="CD472" s="454"/>
      <c r="CE472" s="454"/>
      <c r="CF472" s="454"/>
      <c r="CG472" s="454"/>
      <c r="CH472" s="454"/>
      <c r="CI472" s="454"/>
      <c r="CJ472" s="454"/>
      <c r="CK472" s="454"/>
      <c r="CL472" s="454"/>
      <c r="CM472" s="454"/>
      <c r="CN472" s="454"/>
      <c r="CO472" s="454"/>
      <c r="CP472" s="454"/>
      <c r="CQ472" s="454"/>
      <c r="CR472" s="454"/>
      <c r="CS472" s="454"/>
      <c r="CT472" s="454"/>
      <c r="CU472" s="454"/>
      <c r="CV472" s="454"/>
      <c r="CW472" s="454"/>
      <c r="CX472" s="454"/>
      <c r="CY472" s="454"/>
      <c r="CZ472" s="454"/>
      <c r="DA472" s="454"/>
      <c r="DB472" s="454"/>
      <c r="DC472" s="454"/>
      <c r="DD472" s="454"/>
      <c r="DE472" s="454"/>
      <c r="DF472" s="454"/>
      <c r="DG472" s="454"/>
      <c r="DH472" s="454"/>
      <c r="DI472" s="454"/>
      <c r="DJ472" s="454"/>
      <c r="DK472" s="454"/>
      <c r="DL472" s="454"/>
      <c r="DM472" s="454"/>
      <c r="DN472" s="454"/>
      <c r="DO472" s="454"/>
      <c r="DP472" s="454"/>
      <c r="DQ472" s="454"/>
      <c r="DR472" s="454"/>
      <c r="DS472" s="454"/>
      <c r="DT472" s="454"/>
      <c r="DU472" s="454"/>
      <c r="DV472" s="454"/>
      <c r="DW472" s="454"/>
      <c r="DX472" s="454"/>
      <c r="DY472" s="454"/>
      <c r="DZ472" s="454"/>
      <c r="EA472" s="454"/>
      <c r="EB472" s="454"/>
      <c r="EC472" s="454"/>
      <c r="ED472" s="454"/>
      <c r="EE472" s="454"/>
      <c r="EF472" s="454"/>
      <c r="EG472" s="454"/>
      <c r="EH472" s="454"/>
      <c r="EI472" s="454"/>
      <c r="EJ472" s="454"/>
      <c r="EK472" s="454"/>
      <c r="EL472" s="454"/>
      <c r="EM472" s="454"/>
      <c r="EN472" s="454"/>
      <c r="EO472" s="454"/>
      <c r="EP472" s="454"/>
      <c r="EQ472" s="454"/>
      <c r="ER472" s="454"/>
      <c r="ES472" s="454"/>
      <c r="ET472" s="454"/>
      <c r="EU472" s="454"/>
      <c r="EV472" s="454"/>
      <c r="EW472" s="454"/>
      <c r="EX472" s="454"/>
      <c r="EY472" s="454"/>
      <c r="EZ472" s="454"/>
      <c r="FA472" s="454"/>
      <c r="FB472" s="454"/>
      <c r="FC472" s="454"/>
      <c r="FD472" s="454"/>
      <c r="FE472" s="454"/>
      <c r="FF472" s="454"/>
      <c r="FG472" s="454"/>
      <c r="FH472" s="454"/>
      <c r="FI472" s="454"/>
      <c r="FJ472" s="454"/>
      <c r="FK472" s="454"/>
      <c r="FL472" s="454"/>
      <c r="FM472" s="454"/>
      <c r="FN472" s="454"/>
      <c r="FO472" s="454"/>
      <c r="FP472" s="454"/>
      <c r="FQ472" s="454"/>
      <c r="FR472" s="454"/>
      <c r="FS472" s="454"/>
      <c r="FT472" s="454"/>
      <c r="FU472" s="454"/>
      <c r="FV472" s="454"/>
      <c r="FW472" s="454"/>
      <c r="FX472" s="454"/>
      <c r="FY472" s="454"/>
      <c r="FZ472" s="454"/>
      <c r="GA472" s="454"/>
      <c r="GB472" s="454"/>
      <c r="GC472" s="454"/>
      <c r="GD472" s="454"/>
      <c r="GE472" s="454"/>
      <c r="GF472" s="454"/>
      <c r="GG472" s="454"/>
      <c r="GH472" s="454"/>
      <c r="GI472" s="454"/>
      <c r="GJ472" s="454"/>
      <c r="GK472" s="454"/>
      <c r="GL472" s="454"/>
      <c r="GM472" s="454"/>
      <c r="GN472" s="454"/>
      <c r="GO472" s="454"/>
      <c r="GP472" s="454"/>
      <c r="GQ472" s="454"/>
      <c r="GR472" s="454"/>
      <c r="GS472" s="454"/>
      <c r="GT472" s="454"/>
      <c r="GU472" s="454"/>
      <c r="GV472" s="454"/>
      <c r="GW472" s="454"/>
      <c r="GX472" s="454"/>
      <c r="GY472" s="454"/>
      <c r="GZ472" s="454"/>
      <c r="HA472" s="454"/>
      <c r="HB472" s="454"/>
      <c r="HC472" s="454"/>
      <c r="HD472" s="454"/>
      <c r="HE472" s="454"/>
      <c r="HF472" s="454"/>
      <c r="HG472" s="454"/>
      <c r="HH472" s="454"/>
      <c r="HI472" s="454"/>
      <c r="HJ472" s="454"/>
      <c r="HK472" s="454"/>
      <c r="HL472" s="454"/>
      <c r="HM472" s="454"/>
      <c r="HN472" s="454"/>
      <c r="HO472" s="454"/>
      <c r="HP472" s="454"/>
      <c r="HQ472" s="454"/>
      <c r="HR472" s="454"/>
      <c r="HS472" s="454"/>
      <c r="HT472" s="454"/>
      <c r="HU472" s="454"/>
      <c r="HV472" s="454"/>
      <c r="HW472" s="454"/>
      <c r="HX472" s="454"/>
      <c r="HY472" s="454"/>
      <c r="HZ472" s="454"/>
      <c r="IA472" s="454"/>
      <c r="IB472" s="454"/>
      <c r="IC472" s="454"/>
      <c r="ID472" s="454"/>
      <c r="IE472" s="454"/>
      <c r="IF472" s="454"/>
      <c r="IG472" s="454"/>
      <c r="IH472" s="454"/>
      <c r="II472" s="454"/>
      <c r="IJ472" s="454"/>
      <c r="IK472" s="454"/>
      <c r="IL472" s="454"/>
      <c r="IM472" s="454"/>
      <c r="IN472" s="454"/>
      <c r="IO472" s="454"/>
      <c r="IP472" s="454"/>
      <c r="IQ472" s="454"/>
      <c r="IR472" s="454"/>
      <c r="IS472" s="454"/>
      <c r="IT472" s="454"/>
      <c r="IU472" s="454"/>
      <c r="IV472" s="454"/>
      <c r="IW472" s="454"/>
    </row>
    <row r="473" customFormat="false" ht="12.75" hidden="false" customHeight="false" outlineLevel="1" collapsed="false">
      <c r="A473" s="462"/>
      <c r="B473" s="461"/>
      <c r="C473" s="461"/>
      <c r="D473" s="461"/>
      <c r="E473" s="461"/>
      <c r="F473" s="461"/>
      <c r="G473" s="461"/>
      <c r="H473" s="461"/>
      <c r="I473" s="461"/>
      <c r="J473" s="461"/>
      <c r="K473" s="461"/>
      <c r="L473" s="461"/>
      <c r="M473" s="461"/>
      <c r="N473" s="461"/>
      <c r="O473" s="461"/>
      <c r="P473" s="461"/>
      <c r="Q473" s="461"/>
      <c r="R473" s="461"/>
      <c r="S473" s="461"/>
      <c r="T473" s="461"/>
      <c r="U473" s="461"/>
      <c r="V473" s="454"/>
      <c r="W473" s="454"/>
      <c r="X473" s="454"/>
      <c r="Y473" s="454"/>
      <c r="Z473" s="454"/>
      <c r="AA473" s="454"/>
      <c r="AB473" s="454"/>
      <c r="AC473" s="454"/>
      <c r="AD473" s="454"/>
      <c r="AE473" s="454"/>
      <c r="AF473" s="454"/>
      <c r="AG473" s="454"/>
      <c r="AH473" s="454"/>
      <c r="AI473" s="454"/>
      <c r="AJ473" s="454"/>
      <c r="AK473" s="454"/>
      <c r="AL473" s="454"/>
      <c r="AM473" s="454"/>
      <c r="AN473" s="454"/>
      <c r="AO473" s="454"/>
      <c r="AP473" s="454"/>
      <c r="AQ473" s="454"/>
      <c r="AR473" s="454"/>
      <c r="AS473" s="454"/>
      <c r="AT473" s="454"/>
      <c r="AU473" s="454"/>
      <c r="AV473" s="454"/>
      <c r="AW473" s="454"/>
      <c r="AX473" s="454"/>
      <c r="AY473" s="454"/>
      <c r="AZ473" s="454"/>
      <c r="BA473" s="454"/>
      <c r="BB473" s="454"/>
      <c r="BC473" s="454"/>
      <c r="BD473" s="454"/>
      <c r="BE473" s="454"/>
      <c r="BF473" s="454"/>
      <c r="BG473" s="454"/>
      <c r="BH473" s="454"/>
      <c r="BI473" s="454"/>
      <c r="BJ473" s="454"/>
      <c r="BK473" s="454"/>
      <c r="BL473" s="454"/>
      <c r="BM473" s="454"/>
      <c r="BN473" s="454"/>
      <c r="BO473" s="454"/>
      <c r="BP473" s="454"/>
      <c r="BQ473" s="454"/>
      <c r="BR473" s="454"/>
      <c r="BS473" s="454"/>
      <c r="BT473" s="454"/>
      <c r="BU473" s="454"/>
      <c r="BV473" s="454"/>
      <c r="BW473" s="454"/>
      <c r="BX473" s="454"/>
      <c r="BY473" s="454"/>
      <c r="BZ473" s="454"/>
      <c r="CA473" s="454"/>
      <c r="CB473" s="454"/>
      <c r="CC473" s="454"/>
      <c r="CD473" s="454"/>
      <c r="CE473" s="454"/>
      <c r="CF473" s="454"/>
      <c r="CG473" s="454"/>
      <c r="CH473" s="454"/>
      <c r="CI473" s="454"/>
      <c r="CJ473" s="454"/>
      <c r="CK473" s="454"/>
      <c r="CL473" s="454"/>
      <c r="CM473" s="454"/>
      <c r="CN473" s="454"/>
      <c r="CO473" s="454"/>
      <c r="CP473" s="454"/>
      <c r="CQ473" s="454"/>
      <c r="CR473" s="454"/>
      <c r="CS473" s="454"/>
      <c r="CT473" s="454"/>
      <c r="CU473" s="454"/>
      <c r="CV473" s="454"/>
      <c r="CW473" s="454"/>
      <c r="CX473" s="454"/>
      <c r="CY473" s="454"/>
      <c r="CZ473" s="454"/>
      <c r="DA473" s="454"/>
      <c r="DB473" s="454"/>
      <c r="DC473" s="454"/>
      <c r="DD473" s="454"/>
      <c r="DE473" s="454"/>
      <c r="DF473" s="454"/>
      <c r="DG473" s="454"/>
      <c r="DH473" s="454"/>
      <c r="DI473" s="454"/>
      <c r="DJ473" s="454"/>
      <c r="DK473" s="454"/>
      <c r="DL473" s="454"/>
      <c r="DM473" s="454"/>
      <c r="DN473" s="454"/>
      <c r="DO473" s="454"/>
      <c r="DP473" s="454"/>
      <c r="DQ473" s="454"/>
      <c r="DR473" s="454"/>
      <c r="DS473" s="454"/>
      <c r="DT473" s="454"/>
      <c r="DU473" s="454"/>
      <c r="DV473" s="454"/>
      <c r="DW473" s="454"/>
      <c r="DX473" s="454"/>
      <c r="DY473" s="454"/>
      <c r="DZ473" s="454"/>
      <c r="EA473" s="454"/>
      <c r="EB473" s="454"/>
      <c r="EC473" s="454"/>
      <c r="ED473" s="454"/>
      <c r="EE473" s="454"/>
      <c r="EF473" s="454"/>
      <c r="EG473" s="454"/>
      <c r="EH473" s="454"/>
      <c r="EI473" s="454"/>
      <c r="EJ473" s="454"/>
      <c r="EK473" s="454"/>
      <c r="EL473" s="454"/>
      <c r="EM473" s="454"/>
      <c r="EN473" s="454"/>
      <c r="EO473" s="454"/>
      <c r="EP473" s="454"/>
      <c r="EQ473" s="454"/>
      <c r="ER473" s="454"/>
      <c r="ES473" s="454"/>
      <c r="ET473" s="454"/>
      <c r="EU473" s="454"/>
      <c r="EV473" s="454"/>
      <c r="EW473" s="454"/>
      <c r="EX473" s="454"/>
      <c r="EY473" s="454"/>
      <c r="EZ473" s="454"/>
      <c r="FA473" s="454"/>
      <c r="FB473" s="454"/>
      <c r="FC473" s="454"/>
      <c r="FD473" s="454"/>
      <c r="FE473" s="454"/>
      <c r="FF473" s="454"/>
      <c r="FG473" s="454"/>
      <c r="FH473" s="454"/>
      <c r="FI473" s="454"/>
      <c r="FJ473" s="454"/>
      <c r="FK473" s="454"/>
      <c r="FL473" s="454"/>
      <c r="FM473" s="454"/>
      <c r="FN473" s="454"/>
      <c r="FO473" s="454"/>
      <c r="FP473" s="454"/>
      <c r="FQ473" s="454"/>
      <c r="FR473" s="454"/>
      <c r="FS473" s="454"/>
      <c r="FT473" s="454"/>
      <c r="FU473" s="454"/>
      <c r="FV473" s="454"/>
      <c r="FW473" s="454"/>
      <c r="FX473" s="454"/>
      <c r="FY473" s="454"/>
      <c r="FZ473" s="454"/>
      <c r="GA473" s="454"/>
      <c r="GB473" s="454"/>
      <c r="GC473" s="454"/>
      <c r="GD473" s="454"/>
      <c r="GE473" s="454"/>
      <c r="GF473" s="454"/>
      <c r="GG473" s="454"/>
      <c r="GH473" s="454"/>
      <c r="GI473" s="454"/>
      <c r="GJ473" s="454"/>
      <c r="GK473" s="454"/>
      <c r="GL473" s="454"/>
      <c r="GM473" s="454"/>
      <c r="GN473" s="454"/>
      <c r="GO473" s="454"/>
      <c r="GP473" s="454"/>
      <c r="GQ473" s="454"/>
      <c r="GR473" s="454"/>
      <c r="GS473" s="454"/>
      <c r="GT473" s="454"/>
      <c r="GU473" s="454"/>
      <c r="GV473" s="454"/>
      <c r="GW473" s="454"/>
      <c r="GX473" s="454"/>
      <c r="GY473" s="454"/>
      <c r="GZ473" s="454"/>
      <c r="HA473" s="454"/>
      <c r="HB473" s="454"/>
      <c r="HC473" s="454"/>
      <c r="HD473" s="454"/>
      <c r="HE473" s="454"/>
      <c r="HF473" s="454"/>
      <c r="HG473" s="454"/>
      <c r="HH473" s="454"/>
      <c r="HI473" s="454"/>
      <c r="HJ473" s="454"/>
      <c r="HK473" s="454"/>
      <c r="HL473" s="454"/>
      <c r="HM473" s="454"/>
      <c r="HN473" s="454"/>
      <c r="HO473" s="454"/>
      <c r="HP473" s="454"/>
      <c r="HQ473" s="454"/>
      <c r="HR473" s="454"/>
      <c r="HS473" s="454"/>
      <c r="HT473" s="454"/>
      <c r="HU473" s="454"/>
      <c r="HV473" s="454"/>
      <c r="HW473" s="454"/>
      <c r="HX473" s="454"/>
      <c r="HY473" s="454"/>
      <c r="HZ473" s="454"/>
      <c r="IA473" s="454"/>
      <c r="IB473" s="454"/>
      <c r="IC473" s="454"/>
      <c r="ID473" s="454"/>
      <c r="IE473" s="454"/>
      <c r="IF473" s="454"/>
      <c r="IG473" s="454"/>
      <c r="IH473" s="454"/>
      <c r="II473" s="454"/>
      <c r="IJ473" s="454"/>
      <c r="IK473" s="454"/>
      <c r="IL473" s="454"/>
      <c r="IM473" s="454"/>
      <c r="IN473" s="454"/>
      <c r="IO473" s="454"/>
      <c r="IP473" s="454"/>
      <c r="IQ473" s="454"/>
      <c r="IR473" s="454"/>
      <c r="IS473" s="454"/>
      <c r="IT473" s="454"/>
      <c r="IU473" s="454"/>
      <c r="IV473" s="454"/>
      <c r="IW473" s="454"/>
    </row>
    <row r="474" customFormat="false" ht="12.75" hidden="false" customHeight="false" outlineLevel="1" collapsed="false">
      <c r="A474" s="462"/>
      <c r="B474" s="461"/>
      <c r="C474" s="461"/>
      <c r="D474" s="461"/>
      <c r="E474" s="461"/>
      <c r="F474" s="461"/>
      <c r="G474" s="461"/>
      <c r="H474" s="461"/>
      <c r="I474" s="461"/>
      <c r="J474" s="461"/>
      <c r="K474" s="461"/>
      <c r="L474" s="461"/>
      <c r="M474" s="461"/>
      <c r="N474" s="461"/>
      <c r="O474" s="461"/>
      <c r="P474" s="461"/>
      <c r="Q474" s="461"/>
      <c r="R474" s="461"/>
      <c r="S474" s="461"/>
      <c r="T474" s="461"/>
      <c r="U474" s="461"/>
      <c r="V474" s="454"/>
      <c r="W474" s="454"/>
      <c r="X474" s="454"/>
      <c r="Y474" s="454"/>
      <c r="Z474" s="454"/>
      <c r="AA474" s="454"/>
      <c r="AB474" s="454"/>
      <c r="AC474" s="454"/>
      <c r="AD474" s="454"/>
      <c r="AE474" s="454"/>
      <c r="AF474" s="454"/>
      <c r="AG474" s="454"/>
      <c r="AH474" s="454"/>
      <c r="AI474" s="454"/>
      <c r="AJ474" s="454"/>
      <c r="AK474" s="454"/>
      <c r="AL474" s="454"/>
      <c r="AM474" s="454"/>
      <c r="AN474" s="454"/>
      <c r="AO474" s="454"/>
      <c r="AP474" s="454"/>
      <c r="AQ474" s="454"/>
      <c r="AR474" s="454"/>
      <c r="AS474" s="454"/>
      <c r="AT474" s="454"/>
      <c r="AU474" s="454"/>
      <c r="AV474" s="454"/>
      <c r="AW474" s="454"/>
      <c r="AX474" s="454"/>
      <c r="AY474" s="454"/>
      <c r="AZ474" s="454"/>
      <c r="BA474" s="454"/>
      <c r="BB474" s="454"/>
      <c r="BC474" s="454"/>
      <c r="BD474" s="454"/>
      <c r="BE474" s="454"/>
      <c r="BF474" s="454"/>
      <c r="BG474" s="454"/>
      <c r="BH474" s="454"/>
      <c r="BI474" s="454"/>
      <c r="BJ474" s="454"/>
      <c r="BK474" s="454"/>
      <c r="BL474" s="454"/>
      <c r="BM474" s="454"/>
      <c r="BN474" s="454"/>
      <c r="BO474" s="454"/>
      <c r="BP474" s="454"/>
      <c r="BQ474" s="454"/>
      <c r="BR474" s="454"/>
      <c r="BS474" s="454"/>
      <c r="BT474" s="454"/>
      <c r="BU474" s="454"/>
      <c r="BV474" s="454"/>
      <c r="BW474" s="454"/>
      <c r="BX474" s="454"/>
      <c r="BY474" s="454"/>
      <c r="BZ474" s="454"/>
      <c r="CA474" s="454"/>
      <c r="CB474" s="454"/>
      <c r="CC474" s="454"/>
      <c r="CD474" s="454"/>
      <c r="CE474" s="454"/>
      <c r="CF474" s="454"/>
      <c r="CG474" s="454"/>
      <c r="CH474" s="454"/>
      <c r="CI474" s="454"/>
      <c r="CJ474" s="454"/>
      <c r="CK474" s="454"/>
      <c r="CL474" s="454"/>
      <c r="CM474" s="454"/>
      <c r="CN474" s="454"/>
      <c r="CO474" s="454"/>
      <c r="CP474" s="454"/>
      <c r="CQ474" s="454"/>
      <c r="CR474" s="454"/>
      <c r="CS474" s="454"/>
      <c r="CT474" s="454"/>
      <c r="CU474" s="454"/>
      <c r="CV474" s="454"/>
      <c r="CW474" s="454"/>
      <c r="CX474" s="454"/>
      <c r="CY474" s="454"/>
      <c r="CZ474" s="454"/>
      <c r="DA474" s="454"/>
      <c r="DB474" s="454"/>
      <c r="DC474" s="454"/>
      <c r="DD474" s="454"/>
      <c r="DE474" s="454"/>
      <c r="DF474" s="454"/>
      <c r="DG474" s="454"/>
      <c r="DH474" s="454"/>
      <c r="DI474" s="454"/>
      <c r="DJ474" s="454"/>
      <c r="DK474" s="454"/>
      <c r="DL474" s="454"/>
      <c r="DM474" s="454"/>
      <c r="DN474" s="454"/>
      <c r="DO474" s="454"/>
      <c r="DP474" s="454"/>
      <c r="DQ474" s="454"/>
      <c r="DR474" s="454"/>
      <c r="DS474" s="454"/>
      <c r="DT474" s="454"/>
      <c r="DU474" s="454"/>
      <c r="DV474" s="454"/>
      <c r="DW474" s="454"/>
      <c r="DX474" s="454"/>
      <c r="DY474" s="454"/>
      <c r="DZ474" s="454"/>
      <c r="EA474" s="454"/>
      <c r="EB474" s="454"/>
      <c r="EC474" s="454"/>
      <c r="ED474" s="454"/>
      <c r="EE474" s="454"/>
      <c r="EF474" s="454"/>
      <c r="EG474" s="454"/>
      <c r="EH474" s="454"/>
      <c r="EI474" s="454"/>
      <c r="EJ474" s="454"/>
      <c r="EK474" s="454"/>
      <c r="EL474" s="454"/>
      <c r="EM474" s="454"/>
      <c r="EN474" s="454"/>
      <c r="EO474" s="454"/>
      <c r="EP474" s="454"/>
      <c r="EQ474" s="454"/>
      <c r="ER474" s="454"/>
      <c r="ES474" s="454"/>
      <c r="ET474" s="454"/>
      <c r="EU474" s="454"/>
      <c r="EV474" s="454"/>
      <c r="EW474" s="454"/>
      <c r="EX474" s="454"/>
      <c r="EY474" s="454"/>
      <c r="EZ474" s="454"/>
      <c r="FA474" s="454"/>
      <c r="FB474" s="454"/>
      <c r="FC474" s="454"/>
      <c r="FD474" s="454"/>
      <c r="FE474" s="454"/>
      <c r="FF474" s="454"/>
      <c r="FG474" s="454"/>
      <c r="FH474" s="454"/>
      <c r="FI474" s="454"/>
      <c r="FJ474" s="454"/>
      <c r="FK474" s="454"/>
      <c r="FL474" s="454"/>
      <c r="FM474" s="454"/>
      <c r="FN474" s="454"/>
      <c r="FO474" s="454"/>
      <c r="FP474" s="454"/>
      <c r="FQ474" s="454"/>
      <c r="FR474" s="454"/>
      <c r="FS474" s="454"/>
      <c r="FT474" s="454"/>
      <c r="FU474" s="454"/>
      <c r="FV474" s="454"/>
      <c r="FW474" s="454"/>
      <c r="FX474" s="454"/>
      <c r="FY474" s="454"/>
      <c r="FZ474" s="454"/>
      <c r="GA474" s="454"/>
      <c r="GB474" s="454"/>
      <c r="GC474" s="454"/>
      <c r="GD474" s="454"/>
      <c r="GE474" s="454"/>
      <c r="GF474" s="454"/>
      <c r="GG474" s="454"/>
      <c r="GH474" s="454"/>
      <c r="GI474" s="454"/>
      <c r="GJ474" s="454"/>
      <c r="GK474" s="454"/>
      <c r="GL474" s="454"/>
      <c r="GM474" s="454"/>
      <c r="GN474" s="454"/>
      <c r="GO474" s="454"/>
      <c r="GP474" s="454"/>
      <c r="GQ474" s="454"/>
      <c r="GR474" s="454"/>
      <c r="GS474" s="454"/>
      <c r="GT474" s="454"/>
      <c r="GU474" s="454"/>
      <c r="GV474" s="454"/>
      <c r="GW474" s="454"/>
      <c r="GX474" s="454"/>
      <c r="GY474" s="454"/>
      <c r="GZ474" s="454"/>
      <c r="HA474" s="454"/>
      <c r="HB474" s="454"/>
      <c r="HC474" s="454"/>
      <c r="HD474" s="454"/>
      <c r="HE474" s="454"/>
      <c r="HF474" s="454"/>
      <c r="HG474" s="454"/>
      <c r="HH474" s="454"/>
      <c r="HI474" s="454"/>
      <c r="HJ474" s="454"/>
      <c r="HK474" s="454"/>
      <c r="HL474" s="454"/>
      <c r="HM474" s="454"/>
      <c r="HN474" s="454"/>
      <c r="HO474" s="454"/>
      <c r="HP474" s="454"/>
      <c r="HQ474" s="454"/>
      <c r="HR474" s="454"/>
      <c r="HS474" s="454"/>
      <c r="HT474" s="454"/>
      <c r="HU474" s="454"/>
      <c r="HV474" s="454"/>
      <c r="HW474" s="454"/>
      <c r="HX474" s="454"/>
      <c r="HY474" s="454"/>
      <c r="HZ474" s="454"/>
      <c r="IA474" s="454"/>
      <c r="IB474" s="454"/>
      <c r="IC474" s="454"/>
      <c r="ID474" s="454"/>
      <c r="IE474" s="454"/>
      <c r="IF474" s="454"/>
      <c r="IG474" s="454"/>
      <c r="IH474" s="454"/>
      <c r="II474" s="454"/>
      <c r="IJ474" s="454"/>
      <c r="IK474" s="454"/>
      <c r="IL474" s="454"/>
      <c r="IM474" s="454"/>
      <c r="IN474" s="454"/>
      <c r="IO474" s="454"/>
      <c r="IP474" s="454"/>
      <c r="IQ474" s="454"/>
      <c r="IR474" s="454"/>
      <c r="IS474" s="454"/>
      <c r="IT474" s="454"/>
      <c r="IU474" s="454"/>
      <c r="IV474" s="454"/>
      <c r="IW474" s="454"/>
    </row>
    <row r="475" customFormat="false" ht="12.75" hidden="false" customHeight="false" outlineLevel="1" collapsed="false">
      <c r="A475" s="462"/>
      <c r="B475" s="461"/>
      <c r="C475" s="461"/>
      <c r="D475" s="461"/>
      <c r="E475" s="461"/>
      <c r="F475" s="461"/>
      <c r="G475" s="461"/>
      <c r="H475" s="461"/>
      <c r="I475" s="461"/>
      <c r="J475" s="461"/>
      <c r="K475" s="461"/>
      <c r="L475" s="461"/>
      <c r="M475" s="461"/>
      <c r="N475" s="461"/>
      <c r="O475" s="461"/>
      <c r="P475" s="461"/>
      <c r="Q475" s="461"/>
      <c r="R475" s="461"/>
      <c r="S475" s="461"/>
      <c r="T475" s="461"/>
      <c r="U475" s="461"/>
      <c r="V475" s="454"/>
      <c r="W475" s="454"/>
      <c r="X475" s="454"/>
      <c r="Y475" s="454"/>
      <c r="Z475" s="454"/>
      <c r="AA475" s="454"/>
      <c r="AB475" s="454"/>
      <c r="AC475" s="454"/>
      <c r="AD475" s="454"/>
      <c r="AE475" s="454"/>
      <c r="AF475" s="454"/>
      <c r="AG475" s="454"/>
      <c r="AH475" s="454"/>
      <c r="AI475" s="454"/>
      <c r="AJ475" s="454"/>
      <c r="AK475" s="454"/>
      <c r="AL475" s="454"/>
      <c r="AM475" s="454"/>
      <c r="AN475" s="454"/>
      <c r="AO475" s="454"/>
      <c r="AP475" s="454"/>
      <c r="AQ475" s="454"/>
      <c r="AR475" s="454"/>
      <c r="AS475" s="454"/>
      <c r="AT475" s="454"/>
      <c r="AU475" s="454"/>
      <c r="AV475" s="454"/>
      <c r="AW475" s="454"/>
      <c r="AX475" s="454"/>
      <c r="AY475" s="454"/>
      <c r="AZ475" s="454"/>
      <c r="BA475" s="454"/>
      <c r="BB475" s="454"/>
      <c r="BC475" s="454"/>
      <c r="BD475" s="454"/>
      <c r="BE475" s="454"/>
      <c r="BF475" s="454"/>
      <c r="BG475" s="454"/>
      <c r="BH475" s="454"/>
      <c r="BI475" s="454"/>
      <c r="BJ475" s="454"/>
      <c r="BK475" s="454"/>
      <c r="BL475" s="454"/>
      <c r="BM475" s="454"/>
      <c r="BN475" s="454"/>
      <c r="BO475" s="454"/>
      <c r="BP475" s="454"/>
      <c r="BQ475" s="454"/>
      <c r="BR475" s="454"/>
      <c r="BS475" s="454"/>
      <c r="BT475" s="454"/>
      <c r="BU475" s="454"/>
      <c r="BV475" s="454"/>
      <c r="BW475" s="454"/>
      <c r="BX475" s="454"/>
      <c r="BY475" s="454"/>
      <c r="BZ475" s="454"/>
      <c r="CA475" s="454"/>
      <c r="CB475" s="454"/>
      <c r="CC475" s="454"/>
      <c r="CD475" s="454"/>
      <c r="CE475" s="454"/>
      <c r="CF475" s="454"/>
      <c r="CG475" s="454"/>
      <c r="CH475" s="454"/>
      <c r="CI475" s="454"/>
      <c r="CJ475" s="454"/>
      <c r="CK475" s="454"/>
      <c r="CL475" s="454"/>
      <c r="CM475" s="454"/>
      <c r="CN475" s="454"/>
      <c r="CO475" s="454"/>
      <c r="CP475" s="454"/>
      <c r="CQ475" s="454"/>
      <c r="CR475" s="454"/>
      <c r="CS475" s="454"/>
      <c r="CT475" s="454"/>
      <c r="CU475" s="454"/>
      <c r="CV475" s="454"/>
      <c r="CW475" s="454"/>
      <c r="CX475" s="454"/>
      <c r="CY475" s="454"/>
      <c r="CZ475" s="454"/>
      <c r="DA475" s="454"/>
      <c r="DB475" s="454"/>
      <c r="DC475" s="454"/>
      <c r="DD475" s="454"/>
      <c r="DE475" s="454"/>
      <c r="DF475" s="454"/>
      <c r="DG475" s="454"/>
      <c r="DH475" s="454"/>
      <c r="DI475" s="454"/>
      <c r="DJ475" s="454"/>
      <c r="DK475" s="454"/>
      <c r="DL475" s="454"/>
      <c r="DM475" s="454"/>
      <c r="DN475" s="454"/>
      <c r="DO475" s="454"/>
      <c r="DP475" s="454"/>
      <c r="DQ475" s="454"/>
      <c r="DR475" s="454"/>
      <c r="DS475" s="454"/>
      <c r="DT475" s="454"/>
      <c r="DU475" s="454"/>
      <c r="DV475" s="454"/>
      <c r="DW475" s="454"/>
      <c r="DX475" s="454"/>
      <c r="DY475" s="454"/>
      <c r="DZ475" s="454"/>
      <c r="EA475" s="454"/>
      <c r="EB475" s="454"/>
      <c r="EC475" s="454"/>
      <c r="ED475" s="454"/>
      <c r="EE475" s="454"/>
      <c r="EF475" s="454"/>
      <c r="EG475" s="454"/>
      <c r="EH475" s="454"/>
      <c r="EI475" s="454"/>
      <c r="EJ475" s="454"/>
      <c r="EK475" s="454"/>
      <c r="EL475" s="454"/>
      <c r="EM475" s="454"/>
      <c r="EN475" s="454"/>
      <c r="EO475" s="454"/>
      <c r="EP475" s="454"/>
      <c r="EQ475" s="454"/>
      <c r="ER475" s="454"/>
      <c r="ES475" s="454"/>
      <c r="ET475" s="454"/>
      <c r="EU475" s="454"/>
      <c r="EV475" s="454"/>
      <c r="EW475" s="454"/>
      <c r="EX475" s="454"/>
      <c r="EY475" s="454"/>
      <c r="EZ475" s="454"/>
      <c r="FA475" s="454"/>
      <c r="FB475" s="454"/>
      <c r="FC475" s="454"/>
      <c r="FD475" s="454"/>
      <c r="FE475" s="454"/>
      <c r="FF475" s="454"/>
      <c r="FG475" s="454"/>
      <c r="FH475" s="454"/>
      <c r="FI475" s="454"/>
      <c r="FJ475" s="454"/>
      <c r="FK475" s="454"/>
      <c r="FL475" s="454"/>
      <c r="FM475" s="454"/>
      <c r="FN475" s="454"/>
      <c r="FO475" s="454"/>
      <c r="FP475" s="454"/>
      <c r="FQ475" s="454"/>
      <c r="FR475" s="454"/>
      <c r="FS475" s="454"/>
      <c r="FT475" s="454"/>
      <c r="FU475" s="454"/>
      <c r="FV475" s="454"/>
      <c r="FW475" s="454"/>
      <c r="FX475" s="454"/>
      <c r="FY475" s="454"/>
      <c r="FZ475" s="454"/>
      <c r="GA475" s="454"/>
      <c r="GB475" s="454"/>
      <c r="GC475" s="454"/>
      <c r="GD475" s="454"/>
      <c r="GE475" s="454"/>
      <c r="GF475" s="454"/>
      <c r="GG475" s="454"/>
      <c r="GH475" s="454"/>
      <c r="GI475" s="454"/>
      <c r="GJ475" s="454"/>
      <c r="GK475" s="454"/>
      <c r="GL475" s="454"/>
      <c r="GM475" s="454"/>
      <c r="GN475" s="454"/>
      <c r="GO475" s="454"/>
      <c r="GP475" s="454"/>
      <c r="GQ475" s="454"/>
      <c r="GR475" s="454"/>
      <c r="GS475" s="454"/>
      <c r="GT475" s="454"/>
      <c r="GU475" s="454"/>
      <c r="GV475" s="454"/>
      <c r="GW475" s="454"/>
      <c r="GX475" s="454"/>
      <c r="GY475" s="454"/>
      <c r="GZ475" s="454"/>
      <c r="HA475" s="454"/>
      <c r="HB475" s="454"/>
      <c r="HC475" s="454"/>
      <c r="HD475" s="454"/>
      <c r="HE475" s="454"/>
      <c r="HF475" s="454"/>
      <c r="HG475" s="454"/>
      <c r="HH475" s="454"/>
      <c r="HI475" s="454"/>
      <c r="HJ475" s="454"/>
      <c r="HK475" s="454"/>
      <c r="HL475" s="454"/>
      <c r="HM475" s="454"/>
      <c r="HN475" s="454"/>
      <c r="HO475" s="454"/>
      <c r="HP475" s="454"/>
      <c r="HQ475" s="454"/>
      <c r="HR475" s="454"/>
      <c r="HS475" s="454"/>
      <c r="HT475" s="454"/>
      <c r="HU475" s="454"/>
      <c r="HV475" s="454"/>
      <c r="HW475" s="454"/>
      <c r="HX475" s="454"/>
      <c r="HY475" s="454"/>
      <c r="HZ475" s="454"/>
      <c r="IA475" s="454"/>
      <c r="IB475" s="454"/>
      <c r="IC475" s="454"/>
      <c r="ID475" s="454"/>
      <c r="IE475" s="454"/>
      <c r="IF475" s="454"/>
      <c r="IG475" s="454"/>
      <c r="IH475" s="454"/>
      <c r="II475" s="454"/>
      <c r="IJ475" s="454"/>
      <c r="IK475" s="454"/>
      <c r="IL475" s="454"/>
      <c r="IM475" s="454"/>
      <c r="IN475" s="454"/>
      <c r="IO475" s="454"/>
      <c r="IP475" s="454"/>
      <c r="IQ475" s="454"/>
      <c r="IR475" s="454"/>
      <c r="IS475" s="454"/>
      <c r="IT475" s="454"/>
      <c r="IU475" s="454"/>
      <c r="IV475" s="454"/>
      <c r="IW475" s="454"/>
    </row>
    <row r="476" customFormat="false" ht="12.75" hidden="false" customHeight="false" outlineLevel="1" collapsed="false">
      <c r="A476" s="462"/>
      <c r="B476" s="461"/>
      <c r="C476" s="461"/>
      <c r="D476" s="461"/>
      <c r="E476" s="461"/>
      <c r="F476" s="461"/>
      <c r="G476" s="461"/>
      <c r="H476" s="461"/>
      <c r="I476" s="461"/>
      <c r="J476" s="461"/>
      <c r="K476" s="461"/>
      <c r="L476" s="461"/>
      <c r="M476" s="461"/>
      <c r="N476" s="461"/>
      <c r="O476" s="461"/>
      <c r="P476" s="461"/>
      <c r="Q476" s="461"/>
      <c r="R476" s="461"/>
      <c r="S476" s="461"/>
      <c r="T476" s="461"/>
      <c r="U476" s="461"/>
      <c r="V476" s="454"/>
      <c r="W476" s="454"/>
      <c r="X476" s="454"/>
      <c r="Y476" s="454"/>
      <c r="Z476" s="454"/>
      <c r="AA476" s="454"/>
      <c r="AB476" s="454"/>
      <c r="AC476" s="454"/>
      <c r="AD476" s="454"/>
      <c r="AE476" s="454"/>
      <c r="AF476" s="454"/>
      <c r="AG476" s="454"/>
      <c r="AH476" s="454"/>
      <c r="AI476" s="454"/>
      <c r="AJ476" s="454"/>
      <c r="AK476" s="454"/>
      <c r="AL476" s="454"/>
      <c r="AM476" s="454"/>
      <c r="AN476" s="454"/>
      <c r="AO476" s="454"/>
      <c r="AP476" s="454"/>
      <c r="AQ476" s="454"/>
      <c r="AR476" s="454"/>
      <c r="AS476" s="454"/>
      <c r="AT476" s="454"/>
      <c r="AU476" s="454"/>
      <c r="AV476" s="454"/>
      <c r="AW476" s="454"/>
      <c r="AX476" s="454"/>
      <c r="AY476" s="454"/>
      <c r="AZ476" s="454"/>
      <c r="BA476" s="454"/>
      <c r="BB476" s="454"/>
      <c r="BC476" s="454"/>
      <c r="BD476" s="454"/>
      <c r="BE476" s="454"/>
      <c r="BF476" s="454"/>
      <c r="BG476" s="454"/>
      <c r="BH476" s="454"/>
      <c r="BI476" s="454"/>
      <c r="BJ476" s="454"/>
      <c r="BK476" s="454"/>
      <c r="BL476" s="454"/>
      <c r="BM476" s="454"/>
      <c r="BN476" s="454"/>
      <c r="BO476" s="454"/>
      <c r="BP476" s="454"/>
      <c r="BQ476" s="454"/>
      <c r="BR476" s="454"/>
      <c r="BS476" s="454"/>
      <c r="BT476" s="454"/>
      <c r="BU476" s="454"/>
      <c r="BV476" s="454"/>
      <c r="BW476" s="454"/>
      <c r="BX476" s="454"/>
      <c r="BY476" s="454"/>
      <c r="BZ476" s="454"/>
      <c r="CA476" s="454"/>
      <c r="CB476" s="454"/>
      <c r="CC476" s="454"/>
      <c r="CD476" s="454"/>
      <c r="CE476" s="454"/>
      <c r="CF476" s="454"/>
      <c r="CG476" s="454"/>
      <c r="CH476" s="454"/>
      <c r="CI476" s="454"/>
      <c r="CJ476" s="454"/>
      <c r="CK476" s="454"/>
      <c r="CL476" s="454"/>
      <c r="CM476" s="454"/>
      <c r="CN476" s="454"/>
      <c r="CO476" s="454"/>
      <c r="CP476" s="454"/>
      <c r="CQ476" s="454"/>
      <c r="CR476" s="454"/>
      <c r="CS476" s="454"/>
      <c r="CT476" s="454"/>
      <c r="CU476" s="454"/>
      <c r="CV476" s="454"/>
      <c r="CW476" s="454"/>
      <c r="CX476" s="454"/>
      <c r="CY476" s="454"/>
      <c r="CZ476" s="454"/>
      <c r="DA476" s="454"/>
      <c r="DB476" s="454"/>
      <c r="DC476" s="454"/>
      <c r="DD476" s="454"/>
      <c r="DE476" s="454"/>
      <c r="DF476" s="454"/>
      <c r="DG476" s="454"/>
      <c r="DH476" s="454"/>
      <c r="DI476" s="454"/>
      <c r="DJ476" s="454"/>
      <c r="DK476" s="454"/>
      <c r="DL476" s="454"/>
      <c r="DM476" s="454"/>
      <c r="DN476" s="454"/>
      <c r="DO476" s="454"/>
      <c r="DP476" s="454"/>
      <c r="DQ476" s="454"/>
      <c r="DR476" s="454"/>
      <c r="DS476" s="454"/>
      <c r="DT476" s="454"/>
      <c r="DU476" s="454"/>
      <c r="DV476" s="454"/>
      <c r="DW476" s="454"/>
      <c r="DX476" s="454"/>
      <c r="DY476" s="454"/>
      <c r="DZ476" s="454"/>
      <c r="EA476" s="454"/>
      <c r="EB476" s="454"/>
      <c r="EC476" s="454"/>
      <c r="ED476" s="454"/>
      <c r="EE476" s="454"/>
      <c r="EF476" s="454"/>
      <c r="EG476" s="454"/>
      <c r="EH476" s="454"/>
      <c r="EI476" s="454"/>
      <c r="EJ476" s="454"/>
      <c r="EK476" s="454"/>
      <c r="EL476" s="454"/>
      <c r="EM476" s="454"/>
      <c r="EN476" s="454"/>
      <c r="EO476" s="454"/>
      <c r="EP476" s="454"/>
      <c r="EQ476" s="454"/>
      <c r="ER476" s="454"/>
      <c r="ES476" s="454"/>
      <c r="ET476" s="454"/>
      <c r="EU476" s="454"/>
      <c r="EV476" s="454"/>
      <c r="EW476" s="454"/>
      <c r="EX476" s="454"/>
      <c r="EY476" s="454"/>
      <c r="EZ476" s="454"/>
      <c r="FA476" s="454"/>
      <c r="FB476" s="454"/>
      <c r="FC476" s="454"/>
      <c r="FD476" s="454"/>
      <c r="FE476" s="454"/>
      <c r="FF476" s="454"/>
      <c r="FG476" s="454"/>
      <c r="FH476" s="454"/>
      <c r="FI476" s="454"/>
      <c r="FJ476" s="454"/>
      <c r="FK476" s="454"/>
      <c r="FL476" s="454"/>
      <c r="FM476" s="454"/>
      <c r="FN476" s="454"/>
      <c r="FO476" s="454"/>
      <c r="FP476" s="454"/>
      <c r="FQ476" s="454"/>
      <c r="FR476" s="454"/>
      <c r="FS476" s="454"/>
      <c r="FT476" s="454"/>
      <c r="FU476" s="454"/>
      <c r="FV476" s="454"/>
      <c r="FW476" s="454"/>
      <c r="FX476" s="454"/>
      <c r="FY476" s="454"/>
      <c r="FZ476" s="454"/>
      <c r="GA476" s="454"/>
      <c r="GB476" s="454"/>
      <c r="GC476" s="454"/>
      <c r="GD476" s="454"/>
      <c r="GE476" s="454"/>
      <c r="GF476" s="454"/>
      <c r="GG476" s="454"/>
      <c r="GH476" s="454"/>
      <c r="GI476" s="454"/>
      <c r="GJ476" s="454"/>
      <c r="GK476" s="454"/>
      <c r="GL476" s="454"/>
      <c r="GM476" s="454"/>
      <c r="GN476" s="454"/>
      <c r="GO476" s="454"/>
      <c r="GP476" s="454"/>
      <c r="GQ476" s="454"/>
      <c r="GR476" s="454"/>
      <c r="GS476" s="454"/>
      <c r="GT476" s="454"/>
      <c r="GU476" s="454"/>
      <c r="GV476" s="454"/>
      <c r="GW476" s="454"/>
      <c r="GX476" s="454"/>
      <c r="GY476" s="454"/>
      <c r="GZ476" s="454"/>
      <c r="HA476" s="454"/>
      <c r="HB476" s="454"/>
      <c r="HC476" s="454"/>
      <c r="HD476" s="454"/>
      <c r="HE476" s="454"/>
      <c r="HF476" s="454"/>
      <c r="HG476" s="454"/>
      <c r="HH476" s="454"/>
      <c r="HI476" s="454"/>
      <c r="HJ476" s="454"/>
      <c r="HK476" s="454"/>
      <c r="HL476" s="454"/>
      <c r="HM476" s="454"/>
      <c r="HN476" s="454"/>
      <c r="HO476" s="454"/>
      <c r="HP476" s="454"/>
      <c r="HQ476" s="454"/>
      <c r="HR476" s="454"/>
      <c r="HS476" s="454"/>
      <c r="HT476" s="454"/>
      <c r="HU476" s="454"/>
      <c r="HV476" s="454"/>
      <c r="HW476" s="454"/>
      <c r="HX476" s="454"/>
      <c r="HY476" s="454"/>
      <c r="HZ476" s="454"/>
      <c r="IA476" s="454"/>
      <c r="IB476" s="454"/>
      <c r="IC476" s="454"/>
      <c r="ID476" s="454"/>
      <c r="IE476" s="454"/>
      <c r="IF476" s="454"/>
      <c r="IG476" s="454"/>
      <c r="IH476" s="454"/>
      <c r="II476" s="454"/>
      <c r="IJ476" s="454"/>
      <c r="IK476" s="454"/>
      <c r="IL476" s="454"/>
      <c r="IM476" s="454"/>
      <c r="IN476" s="454"/>
      <c r="IO476" s="454"/>
      <c r="IP476" s="454"/>
      <c r="IQ476" s="454"/>
      <c r="IR476" s="454"/>
      <c r="IS476" s="454"/>
      <c r="IT476" s="454"/>
      <c r="IU476" s="454"/>
      <c r="IV476" s="454"/>
      <c r="IW476" s="454"/>
    </row>
    <row r="477" customFormat="false" ht="12.75" hidden="false" customHeight="false" outlineLevel="1" collapsed="false">
      <c r="A477" s="462"/>
      <c r="B477" s="461"/>
      <c r="C477" s="461"/>
      <c r="D477" s="461"/>
      <c r="E477" s="461"/>
      <c r="F477" s="461"/>
      <c r="G477" s="461"/>
      <c r="H477" s="461"/>
      <c r="I477" s="461"/>
      <c r="J477" s="461"/>
      <c r="K477" s="461"/>
      <c r="L477" s="461"/>
      <c r="M477" s="461"/>
      <c r="N477" s="461"/>
      <c r="O477" s="461"/>
      <c r="P477" s="461"/>
      <c r="Q477" s="461"/>
      <c r="R477" s="461"/>
      <c r="S477" s="461"/>
      <c r="T477" s="461"/>
      <c r="U477" s="461"/>
      <c r="V477" s="454"/>
      <c r="W477" s="454"/>
      <c r="X477" s="454"/>
      <c r="Y477" s="454"/>
      <c r="Z477" s="454"/>
      <c r="AA477" s="454"/>
      <c r="AB477" s="454"/>
      <c r="AC477" s="454"/>
      <c r="AD477" s="454"/>
      <c r="AE477" s="454"/>
      <c r="AF477" s="454"/>
      <c r="AG477" s="454"/>
      <c r="AH477" s="454"/>
      <c r="AI477" s="454"/>
      <c r="AJ477" s="454"/>
      <c r="AK477" s="454"/>
      <c r="AL477" s="454"/>
      <c r="AM477" s="454"/>
      <c r="AN477" s="454"/>
      <c r="AO477" s="454"/>
      <c r="AP477" s="454"/>
      <c r="AQ477" s="454"/>
      <c r="AR477" s="454"/>
      <c r="AS477" s="454"/>
      <c r="AT477" s="454"/>
      <c r="AU477" s="454"/>
      <c r="AV477" s="454"/>
      <c r="AW477" s="454"/>
      <c r="AX477" s="454"/>
      <c r="AY477" s="454"/>
      <c r="AZ477" s="454"/>
      <c r="BA477" s="454"/>
      <c r="BB477" s="454"/>
      <c r="BC477" s="454"/>
      <c r="BD477" s="454"/>
      <c r="BE477" s="454"/>
      <c r="BF477" s="454"/>
      <c r="BG477" s="454"/>
      <c r="BH477" s="454"/>
      <c r="BI477" s="454"/>
      <c r="BJ477" s="454"/>
      <c r="BK477" s="454"/>
      <c r="BL477" s="454"/>
      <c r="BM477" s="454"/>
      <c r="BN477" s="454"/>
      <c r="BO477" s="454"/>
      <c r="BP477" s="454"/>
      <c r="BQ477" s="454"/>
      <c r="BR477" s="454"/>
      <c r="BS477" s="454"/>
      <c r="BT477" s="454"/>
      <c r="BU477" s="454"/>
      <c r="BV477" s="454"/>
      <c r="BW477" s="454"/>
      <c r="BX477" s="454"/>
      <c r="BY477" s="454"/>
      <c r="BZ477" s="454"/>
      <c r="CA477" s="454"/>
      <c r="CB477" s="454"/>
      <c r="CC477" s="454"/>
      <c r="CD477" s="454"/>
      <c r="CE477" s="454"/>
      <c r="CF477" s="454"/>
      <c r="CG477" s="454"/>
      <c r="CH477" s="454"/>
      <c r="CI477" s="454"/>
      <c r="CJ477" s="454"/>
      <c r="CK477" s="454"/>
      <c r="CL477" s="454"/>
      <c r="CM477" s="454"/>
      <c r="CN477" s="454"/>
      <c r="CO477" s="454"/>
      <c r="CP477" s="454"/>
      <c r="CQ477" s="454"/>
      <c r="CR477" s="454"/>
      <c r="CS477" s="454"/>
      <c r="CT477" s="454"/>
      <c r="CU477" s="454"/>
      <c r="CV477" s="454"/>
      <c r="CW477" s="454"/>
      <c r="CX477" s="454"/>
      <c r="CY477" s="454"/>
      <c r="CZ477" s="454"/>
      <c r="DA477" s="454"/>
      <c r="DB477" s="454"/>
      <c r="DC477" s="454"/>
      <c r="DD477" s="454"/>
      <c r="DE477" s="454"/>
      <c r="DF477" s="454"/>
      <c r="DG477" s="454"/>
      <c r="DH477" s="454"/>
      <c r="DI477" s="454"/>
      <c r="DJ477" s="454"/>
      <c r="DK477" s="454"/>
      <c r="DL477" s="454"/>
      <c r="DM477" s="454"/>
      <c r="DN477" s="454"/>
      <c r="DO477" s="454"/>
      <c r="DP477" s="454"/>
      <c r="DQ477" s="454"/>
      <c r="DR477" s="454"/>
      <c r="DS477" s="454"/>
      <c r="DT477" s="454"/>
      <c r="DU477" s="454"/>
      <c r="DV477" s="454"/>
      <c r="DW477" s="454"/>
      <c r="DX477" s="454"/>
      <c r="DY477" s="454"/>
      <c r="DZ477" s="454"/>
      <c r="EA477" s="454"/>
      <c r="EB477" s="454"/>
      <c r="EC477" s="454"/>
      <c r="ED477" s="454"/>
      <c r="EE477" s="454"/>
      <c r="EF477" s="454"/>
      <c r="EG477" s="454"/>
      <c r="EH477" s="454"/>
      <c r="EI477" s="454"/>
      <c r="EJ477" s="454"/>
      <c r="EK477" s="454"/>
      <c r="EL477" s="454"/>
      <c r="EM477" s="454"/>
      <c r="EN477" s="454"/>
      <c r="EO477" s="454"/>
      <c r="EP477" s="454"/>
      <c r="EQ477" s="454"/>
      <c r="ER477" s="454"/>
      <c r="ES477" s="454"/>
      <c r="ET477" s="454"/>
      <c r="EU477" s="454"/>
      <c r="EV477" s="454"/>
      <c r="EW477" s="454"/>
      <c r="EX477" s="454"/>
      <c r="EY477" s="454"/>
      <c r="EZ477" s="454"/>
      <c r="FA477" s="454"/>
      <c r="FB477" s="454"/>
      <c r="FC477" s="454"/>
      <c r="FD477" s="454"/>
      <c r="FE477" s="454"/>
      <c r="FF477" s="454"/>
      <c r="FG477" s="454"/>
      <c r="FH477" s="454"/>
      <c r="FI477" s="454"/>
      <c r="FJ477" s="454"/>
      <c r="FK477" s="454"/>
      <c r="FL477" s="454"/>
      <c r="FM477" s="454"/>
      <c r="FN477" s="454"/>
      <c r="FO477" s="454"/>
      <c r="FP477" s="454"/>
      <c r="FQ477" s="454"/>
      <c r="FR477" s="454"/>
      <c r="FS477" s="454"/>
      <c r="FT477" s="454"/>
      <c r="FU477" s="454"/>
      <c r="FV477" s="454"/>
      <c r="FW477" s="454"/>
      <c r="FX477" s="454"/>
      <c r="FY477" s="454"/>
      <c r="FZ477" s="454"/>
      <c r="GA477" s="454"/>
      <c r="GB477" s="454"/>
      <c r="GC477" s="454"/>
      <c r="GD477" s="454"/>
      <c r="GE477" s="454"/>
      <c r="GF477" s="454"/>
      <c r="GG477" s="454"/>
      <c r="GH477" s="454"/>
      <c r="GI477" s="454"/>
      <c r="GJ477" s="454"/>
      <c r="GK477" s="454"/>
      <c r="GL477" s="454"/>
      <c r="GM477" s="454"/>
      <c r="GN477" s="454"/>
      <c r="GO477" s="454"/>
      <c r="GP477" s="454"/>
      <c r="GQ477" s="454"/>
      <c r="GR477" s="454"/>
      <c r="GS477" s="454"/>
      <c r="GT477" s="454"/>
      <c r="GU477" s="454"/>
      <c r="GV477" s="454"/>
      <c r="GW477" s="454"/>
      <c r="GX477" s="454"/>
      <c r="GY477" s="454"/>
      <c r="GZ477" s="454"/>
      <c r="HA477" s="454"/>
      <c r="HB477" s="454"/>
      <c r="HC477" s="454"/>
      <c r="HD477" s="454"/>
      <c r="HE477" s="454"/>
      <c r="HF477" s="454"/>
      <c r="HG477" s="454"/>
      <c r="HH477" s="454"/>
      <c r="HI477" s="454"/>
      <c r="HJ477" s="454"/>
      <c r="HK477" s="454"/>
      <c r="HL477" s="454"/>
      <c r="HM477" s="454"/>
      <c r="HN477" s="454"/>
      <c r="HO477" s="454"/>
      <c r="HP477" s="454"/>
      <c r="HQ477" s="454"/>
      <c r="HR477" s="454"/>
      <c r="HS477" s="454"/>
      <c r="HT477" s="454"/>
      <c r="HU477" s="454"/>
      <c r="HV477" s="454"/>
      <c r="HW477" s="454"/>
      <c r="HX477" s="454"/>
      <c r="HY477" s="454"/>
      <c r="HZ477" s="454"/>
      <c r="IA477" s="454"/>
      <c r="IB477" s="454"/>
      <c r="IC477" s="454"/>
      <c r="ID477" s="454"/>
      <c r="IE477" s="454"/>
      <c r="IF477" s="454"/>
      <c r="IG477" s="454"/>
      <c r="IH477" s="454"/>
      <c r="II477" s="454"/>
      <c r="IJ477" s="454"/>
      <c r="IK477" s="454"/>
      <c r="IL477" s="454"/>
      <c r="IM477" s="454"/>
      <c r="IN477" s="454"/>
      <c r="IO477" s="454"/>
      <c r="IP477" s="454"/>
      <c r="IQ477" s="454"/>
      <c r="IR477" s="454"/>
      <c r="IS477" s="454"/>
      <c r="IT477" s="454"/>
      <c r="IU477" s="454"/>
      <c r="IV477" s="454"/>
      <c r="IW477" s="454"/>
    </row>
    <row r="478" customFormat="false" ht="12.75" hidden="false" customHeight="false" outlineLevel="1" collapsed="false">
      <c r="A478" s="421"/>
      <c r="B478" s="461"/>
      <c r="C478" s="461"/>
      <c r="D478" s="461"/>
      <c r="E478" s="461"/>
      <c r="F478" s="461"/>
      <c r="G478" s="461"/>
      <c r="H478" s="461"/>
      <c r="I478" s="461"/>
      <c r="J478" s="461"/>
      <c r="K478" s="461"/>
      <c r="L478" s="461"/>
      <c r="M478" s="461"/>
      <c r="N478" s="461"/>
      <c r="O478" s="461"/>
      <c r="P478" s="461"/>
      <c r="Q478" s="461"/>
      <c r="R478" s="461"/>
      <c r="S478" s="461"/>
      <c r="T478" s="461"/>
      <c r="U478" s="461"/>
      <c r="V478" s="454"/>
      <c r="W478" s="454"/>
      <c r="X478" s="454"/>
      <c r="Y478" s="454"/>
      <c r="Z478" s="454"/>
      <c r="AA478" s="454"/>
      <c r="AB478" s="454"/>
      <c r="AC478" s="454"/>
      <c r="AD478" s="454"/>
      <c r="AE478" s="454"/>
      <c r="AF478" s="454"/>
      <c r="AG478" s="454"/>
      <c r="AH478" s="454"/>
      <c r="AI478" s="454"/>
      <c r="AJ478" s="454"/>
      <c r="AK478" s="454"/>
      <c r="AL478" s="454"/>
      <c r="AM478" s="454"/>
      <c r="AN478" s="454"/>
      <c r="AO478" s="454"/>
      <c r="AP478" s="454"/>
      <c r="AQ478" s="454"/>
      <c r="AR478" s="454"/>
      <c r="AS478" s="454"/>
      <c r="AT478" s="454"/>
      <c r="AU478" s="454"/>
      <c r="AV478" s="454"/>
      <c r="AW478" s="454"/>
      <c r="AX478" s="454"/>
      <c r="AY478" s="454"/>
      <c r="AZ478" s="454"/>
      <c r="BA478" s="454"/>
      <c r="BB478" s="454"/>
      <c r="BC478" s="454"/>
      <c r="BD478" s="454"/>
      <c r="BE478" s="454"/>
      <c r="BF478" s="454"/>
      <c r="BG478" s="454"/>
      <c r="BH478" s="454"/>
      <c r="BI478" s="454"/>
      <c r="BJ478" s="454"/>
      <c r="BK478" s="454"/>
      <c r="BL478" s="454"/>
      <c r="BM478" s="454"/>
      <c r="BN478" s="454"/>
      <c r="BO478" s="454"/>
      <c r="BP478" s="454"/>
      <c r="BQ478" s="454"/>
      <c r="BR478" s="454"/>
      <c r="BS478" s="454"/>
      <c r="BT478" s="454"/>
      <c r="BU478" s="454"/>
      <c r="BV478" s="454"/>
      <c r="BW478" s="454"/>
      <c r="BX478" s="454"/>
      <c r="BY478" s="454"/>
      <c r="BZ478" s="454"/>
      <c r="CA478" s="454"/>
      <c r="CB478" s="454"/>
      <c r="CC478" s="454"/>
      <c r="CD478" s="454"/>
      <c r="CE478" s="454"/>
      <c r="CF478" s="454"/>
      <c r="CG478" s="454"/>
      <c r="CH478" s="454"/>
      <c r="CI478" s="454"/>
      <c r="CJ478" s="454"/>
      <c r="CK478" s="454"/>
      <c r="CL478" s="454"/>
      <c r="CM478" s="454"/>
      <c r="CN478" s="454"/>
      <c r="CO478" s="454"/>
      <c r="CP478" s="454"/>
      <c r="CQ478" s="454"/>
      <c r="CR478" s="454"/>
      <c r="CS478" s="454"/>
      <c r="CT478" s="454"/>
      <c r="CU478" s="454"/>
      <c r="CV478" s="454"/>
      <c r="CW478" s="454"/>
      <c r="CX478" s="454"/>
      <c r="CY478" s="454"/>
      <c r="CZ478" s="454"/>
      <c r="DA478" s="454"/>
      <c r="DB478" s="454"/>
      <c r="DC478" s="454"/>
      <c r="DD478" s="454"/>
      <c r="DE478" s="454"/>
      <c r="DF478" s="454"/>
      <c r="DG478" s="454"/>
      <c r="DH478" s="454"/>
      <c r="DI478" s="454"/>
      <c r="DJ478" s="454"/>
      <c r="DK478" s="454"/>
      <c r="DL478" s="454"/>
      <c r="DM478" s="454"/>
      <c r="DN478" s="454"/>
      <c r="DO478" s="454"/>
      <c r="DP478" s="454"/>
      <c r="DQ478" s="454"/>
      <c r="DR478" s="454"/>
      <c r="DS478" s="454"/>
      <c r="DT478" s="454"/>
      <c r="DU478" s="454"/>
      <c r="DV478" s="454"/>
      <c r="DW478" s="454"/>
      <c r="DX478" s="454"/>
      <c r="DY478" s="454"/>
      <c r="DZ478" s="454"/>
      <c r="EA478" s="454"/>
      <c r="EB478" s="454"/>
      <c r="EC478" s="454"/>
      <c r="ED478" s="454"/>
      <c r="EE478" s="454"/>
      <c r="EF478" s="454"/>
      <c r="EG478" s="454"/>
      <c r="EH478" s="454"/>
      <c r="EI478" s="454"/>
      <c r="EJ478" s="454"/>
      <c r="EK478" s="454"/>
      <c r="EL478" s="454"/>
      <c r="EM478" s="454"/>
      <c r="EN478" s="454"/>
      <c r="EO478" s="454"/>
      <c r="EP478" s="454"/>
      <c r="EQ478" s="454"/>
      <c r="ER478" s="454"/>
      <c r="ES478" s="454"/>
      <c r="ET478" s="454"/>
      <c r="EU478" s="454"/>
      <c r="EV478" s="454"/>
      <c r="EW478" s="454"/>
      <c r="EX478" s="454"/>
      <c r="EY478" s="454"/>
      <c r="EZ478" s="454"/>
      <c r="FA478" s="454"/>
      <c r="FB478" s="454"/>
      <c r="FC478" s="454"/>
      <c r="FD478" s="454"/>
      <c r="FE478" s="454"/>
      <c r="FF478" s="454"/>
      <c r="FG478" s="454"/>
      <c r="FH478" s="454"/>
      <c r="FI478" s="454"/>
      <c r="FJ478" s="454"/>
      <c r="FK478" s="454"/>
      <c r="FL478" s="454"/>
      <c r="FM478" s="454"/>
      <c r="FN478" s="454"/>
      <c r="FO478" s="454"/>
      <c r="FP478" s="454"/>
      <c r="FQ478" s="454"/>
      <c r="FR478" s="454"/>
      <c r="FS478" s="454"/>
      <c r="FT478" s="454"/>
      <c r="FU478" s="454"/>
      <c r="FV478" s="454"/>
      <c r="FW478" s="454"/>
      <c r="FX478" s="454"/>
      <c r="FY478" s="454"/>
      <c r="FZ478" s="454"/>
      <c r="GA478" s="454"/>
      <c r="GB478" s="454"/>
      <c r="GC478" s="454"/>
      <c r="GD478" s="454"/>
      <c r="GE478" s="454"/>
      <c r="GF478" s="454"/>
      <c r="GG478" s="454"/>
      <c r="GH478" s="454"/>
      <c r="GI478" s="454"/>
      <c r="GJ478" s="454"/>
      <c r="GK478" s="454"/>
      <c r="GL478" s="454"/>
      <c r="GM478" s="454"/>
      <c r="GN478" s="454"/>
      <c r="GO478" s="454"/>
      <c r="GP478" s="454"/>
      <c r="GQ478" s="454"/>
      <c r="GR478" s="454"/>
      <c r="GS478" s="454"/>
      <c r="GT478" s="454"/>
      <c r="GU478" s="454"/>
      <c r="GV478" s="454"/>
      <c r="GW478" s="454"/>
      <c r="GX478" s="454"/>
      <c r="GY478" s="454"/>
      <c r="GZ478" s="454"/>
      <c r="HA478" s="454"/>
      <c r="HB478" s="454"/>
      <c r="HC478" s="454"/>
      <c r="HD478" s="454"/>
      <c r="HE478" s="454"/>
      <c r="HF478" s="454"/>
      <c r="HG478" s="454"/>
      <c r="HH478" s="454"/>
      <c r="HI478" s="454"/>
      <c r="HJ478" s="454"/>
      <c r="HK478" s="454"/>
      <c r="HL478" s="454"/>
      <c r="HM478" s="454"/>
      <c r="HN478" s="454"/>
      <c r="HO478" s="454"/>
      <c r="HP478" s="454"/>
      <c r="HQ478" s="454"/>
      <c r="HR478" s="454"/>
      <c r="HS478" s="454"/>
      <c r="HT478" s="454"/>
      <c r="HU478" s="454"/>
      <c r="HV478" s="454"/>
      <c r="HW478" s="454"/>
      <c r="HX478" s="454"/>
      <c r="HY478" s="454"/>
      <c r="HZ478" s="454"/>
      <c r="IA478" s="454"/>
      <c r="IB478" s="454"/>
      <c r="IC478" s="454"/>
      <c r="ID478" s="454"/>
      <c r="IE478" s="454"/>
      <c r="IF478" s="454"/>
      <c r="IG478" s="454"/>
      <c r="IH478" s="454"/>
      <c r="II478" s="454"/>
      <c r="IJ478" s="454"/>
      <c r="IK478" s="454"/>
      <c r="IL478" s="454"/>
      <c r="IM478" s="454"/>
      <c r="IN478" s="454"/>
      <c r="IO478" s="454"/>
      <c r="IP478" s="454"/>
      <c r="IQ478" s="454"/>
      <c r="IR478" s="454"/>
      <c r="IS478" s="454"/>
      <c r="IT478" s="454"/>
      <c r="IU478" s="454"/>
      <c r="IV478" s="454"/>
      <c r="IW478" s="454"/>
    </row>
    <row r="479" customFormat="false" ht="12.75" hidden="false" customHeight="false" outlineLevel="1" collapsed="false">
      <c r="A479" s="462"/>
      <c r="B479" s="461"/>
      <c r="C479" s="461"/>
      <c r="D479" s="461"/>
      <c r="E479" s="461"/>
      <c r="F479" s="461"/>
      <c r="G479" s="461"/>
      <c r="H479" s="461"/>
      <c r="I479" s="461"/>
      <c r="J479" s="461"/>
      <c r="K479" s="461"/>
      <c r="L479" s="461"/>
      <c r="M479" s="461"/>
      <c r="N479" s="461"/>
      <c r="O479" s="461"/>
      <c r="P479" s="461"/>
      <c r="Q479" s="461"/>
      <c r="R479" s="461"/>
      <c r="S479" s="461"/>
      <c r="T479" s="461"/>
      <c r="U479" s="461"/>
      <c r="V479" s="454"/>
      <c r="W479" s="454"/>
      <c r="X479" s="454"/>
      <c r="Y479" s="454"/>
      <c r="Z479" s="454"/>
      <c r="AA479" s="454"/>
      <c r="AB479" s="454"/>
      <c r="AC479" s="454"/>
      <c r="AD479" s="454"/>
      <c r="AE479" s="454"/>
      <c r="AF479" s="454"/>
      <c r="AG479" s="454"/>
      <c r="AH479" s="454"/>
      <c r="AI479" s="454"/>
      <c r="AJ479" s="454"/>
      <c r="AK479" s="454"/>
      <c r="AL479" s="454"/>
      <c r="AM479" s="454"/>
      <c r="AN479" s="454"/>
      <c r="AO479" s="454"/>
      <c r="AP479" s="454"/>
      <c r="AQ479" s="454"/>
      <c r="AR479" s="454"/>
      <c r="AS479" s="454"/>
      <c r="AT479" s="454"/>
      <c r="AU479" s="454"/>
      <c r="AV479" s="454"/>
      <c r="AW479" s="454"/>
      <c r="AX479" s="454"/>
      <c r="AY479" s="454"/>
      <c r="AZ479" s="454"/>
      <c r="BA479" s="454"/>
      <c r="BB479" s="454"/>
      <c r="BC479" s="454"/>
      <c r="BD479" s="454"/>
      <c r="BE479" s="454"/>
      <c r="BF479" s="454"/>
      <c r="BG479" s="454"/>
      <c r="BH479" s="454"/>
      <c r="BI479" s="454"/>
      <c r="BJ479" s="454"/>
      <c r="BK479" s="454"/>
      <c r="BL479" s="454"/>
      <c r="BM479" s="454"/>
      <c r="BN479" s="454"/>
      <c r="BO479" s="454"/>
      <c r="BP479" s="454"/>
      <c r="BQ479" s="454"/>
      <c r="BR479" s="454"/>
      <c r="BS479" s="454"/>
      <c r="BT479" s="454"/>
      <c r="BU479" s="454"/>
      <c r="BV479" s="454"/>
      <c r="BW479" s="454"/>
      <c r="BX479" s="454"/>
      <c r="BY479" s="454"/>
      <c r="BZ479" s="454"/>
      <c r="CA479" s="454"/>
      <c r="CB479" s="454"/>
      <c r="CC479" s="454"/>
      <c r="CD479" s="454"/>
      <c r="CE479" s="454"/>
      <c r="CF479" s="454"/>
      <c r="CG479" s="454"/>
      <c r="CH479" s="454"/>
      <c r="CI479" s="454"/>
      <c r="CJ479" s="454"/>
      <c r="CK479" s="454"/>
      <c r="CL479" s="454"/>
      <c r="CM479" s="454"/>
      <c r="CN479" s="454"/>
      <c r="CO479" s="454"/>
      <c r="CP479" s="454"/>
      <c r="CQ479" s="454"/>
      <c r="CR479" s="454"/>
      <c r="CS479" s="454"/>
      <c r="CT479" s="454"/>
      <c r="CU479" s="454"/>
      <c r="CV479" s="454"/>
      <c r="CW479" s="454"/>
      <c r="CX479" s="454"/>
      <c r="CY479" s="454"/>
      <c r="CZ479" s="454"/>
      <c r="DA479" s="454"/>
      <c r="DB479" s="454"/>
      <c r="DC479" s="454"/>
      <c r="DD479" s="454"/>
      <c r="DE479" s="454"/>
      <c r="DF479" s="454"/>
      <c r="DG479" s="454"/>
      <c r="DH479" s="454"/>
      <c r="DI479" s="454"/>
      <c r="DJ479" s="454"/>
      <c r="DK479" s="454"/>
      <c r="DL479" s="454"/>
      <c r="DM479" s="454"/>
      <c r="DN479" s="454"/>
      <c r="DO479" s="454"/>
      <c r="DP479" s="454"/>
      <c r="DQ479" s="454"/>
      <c r="DR479" s="454"/>
      <c r="DS479" s="454"/>
      <c r="DT479" s="454"/>
      <c r="DU479" s="454"/>
      <c r="DV479" s="454"/>
      <c r="DW479" s="454"/>
      <c r="DX479" s="454"/>
      <c r="DY479" s="454"/>
      <c r="DZ479" s="454"/>
      <c r="EA479" s="454"/>
      <c r="EB479" s="454"/>
      <c r="EC479" s="454"/>
      <c r="ED479" s="454"/>
      <c r="EE479" s="454"/>
      <c r="EF479" s="454"/>
      <c r="EG479" s="454"/>
      <c r="EH479" s="454"/>
      <c r="EI479" s="454"/>
      <c r="EJ479" s="454"/>
      <c r="EK479" s="454"/>
      <c r="EL479" s="454"/>
      <c r="EM479" s="454"/>
      <c r="EN479" s="454"/>
      <c r="EO479" s="454"/>
      <c r="EP479" s="454"/>
      <c r="EQ479" s="454"/>
      <c r="ER479" s="454"/>
      <c r="ES479" s="454"/>
      <c r="ET479" s="454"/>
      <c r="EU479" s="454"/>
      <c r="EV479" s="454"/>
      <c r="EW479" s="454"/>
      <c r="EX479" s="454"/>
      <c r="EY479" s="454"/>
      <c r="EZ479" s="454"/>
      <c r="FA479" s="454"/>
      <c r="FB479" s="454"/>
      <c r="FC479" s="454"/>
      <c r="FD479" s="454"/>
      <c r="FE479" s="454"/>
      <c r="FF479" s="454"/>
      <c r="FG479" s="454"/>
      <c r="FH479" s="454"/>
      <c r="FI479" s="454"/>
      <c r="FJ479" s="454"/>
      <c r="FK479" s="454"/>
      <c r="FL479" s="454"/>
      <c r="FM479" s="454"/>
      <c r="FN479" s="454"/>
      <c r="FO479" s="454"/>
      <c r="FP479" s="454"/>
      <c r="FQ479" s="454"/>
      <c r="FR479" s="454"/>
      <c r="FS479" s="454"/>
      <c r="FT479" s="454"/>
      <c r="FU479" s="454"/>
      <c r="FV479" s="454"/>
      <c r="FW479" s="454"/>
      <c r="FX479" s="454"/>
      <c r="FY479" s="454"/>
      <c r="FZ479" s="454"/>
      <c r="GA479" s="454"/>
      <c r="GB479" s="454"/>
      <c r="GC479" s="454"/>
      <c r="GD479" s="454"/>
      <c r="GE479" s="454"/>
      <c r="GF479" s="454"/>
      <c r="GG479" s="454"/>
      <c r="GH479" s="454"/>
      <c r="GI479" s="454"/>
      <c r="GJ479" s="454"/>
      <c r="GK479" s="454"/>
      <c r="GL479" s="454"/>
      <c r="GM479" s="454"/>
      <c r="GN479" s="454"/>
      <c r="GO479" s="454"/>
      <c r="GP479" s="454"/>
      <c r="GQ479" s="454"/>
      <c r="GR479" s="454"/>
      <c r="GS479" s="454"/>
      <c r="GT479" s="454"/>
      <c r="GU479" s="454"/>
      <c r="GV479" s="454"/>
      <c r="GW479" s="454"/>
      <c r="GX479" s="454"/>
      <c r="GY479" s="454"/>
      <c r="GZ479" s="454"/>
      <c r="HA479" s="454"/>
      <c r="HB479" s="454"/>
      <c r="HC479" s="454"/>
      <c r="HD479" s="454"/>
      <c r="HE479" s="454"/>
      <c r="HF479" s="454"/>
      <c r="HG479" s="454"/>
      <c r="HH479" s="454"/>
      <c r="HI479" s="454"/>
      <c r="HJ479" s="454"/>
      <c r="HK479" s="454"/>
      <c r="HL479" s="454"/>
      <c r="HM479" s="454"/>
      <c r="HN479" s="454"/>
      <c r="HO479" s="454"/>
      <c r="HP479" s="454"/>
      <c r="HQ479" s="454"/>
      <c r="HR479" s="454"/>
      <c r="HS479" s="454"/>
      <c r="HT479" s="454"/>
      <c r="HU479" s="454"/>
      <c r="HV479" s="454"/>
      <c r="HW479" s="454"/>
      <c r="HX479" s="454"/>
      <c r="HY479" s="454"/>
      <c r="HZ479" s="454"/>
      <c r="IA479" s="454"/>
      <c r="IB479" s="454"/>
      <c r="IC479" s="454"/>
      <c r="ID479" s="454"/>
      <c r="IE479" s="454"/>
      <c r="IF479" s="454"/>
      <c r="IG479" s="454"/>
      <c r="IH479" s="454"/>
      <c r="II479" s="454"/>
      <c r="IJ479" s="454"/>
      <c r="IK479" s="454"/>
      <c r="IL479" s="454"/>
      <c r="IM479" s="454"/>
      <c r="IN479" s="454"/>
      <c r="IO479" s="454"/>
      <c r="IP479" s="454"/>
      <c r="IQ479" s="454"/>
      <c r="IR479" s="454"/>
      <c r="IS479" s="454"/>
      <c r="IT479" s="454"/>
      <c r="IU479" s="454"/>
      <c r="IV479" s="454"/>
      <c r="IW479" s="454"/>
    </row>
    <row r="480" customFormat="false" ht="12.75" hidden="false" customHeight="false" outlineLevel="1" collapsed="false">
      <c r="A480" s="462"/>
      <c r="B480" s="461"/>
      <c r="C480" s="461"/>
      <c r="D480" s="461"/>
      <c r="E480" s="461"/>
      <c r="F480" s="461"/>
      <c r="G480" s="461"/>
      <c r="H480" s="461"/>
      <c r="I480" s="461"/>
      <c r="J480" s="461"/>
      <c r="K480" s="461"/>
      <c r="L480" s="461"/>
      <c r="M480" s="461"/>
      <c r="N480" s="461"/>
      <c r="O480" s="461"/>
      <c r="P480" s="461"/>
      <c r="Q480" s="461"/>
      <c r="R480" s="461"/>
      <c r="S480" s="461"/>
      <c r="T480" s="461"/>
      <c r="U480" s="461"/>
      <c r="V480" s="454"/>
      <c r="W480" s="454"/>
      <c r="X480" s="454"/>
      <c r="Y480" s="454"/>
      <c r="Z480" s="454"/>
      <c r="AA480" s="454"/>
      <c r="AB480" s="454"/>
      <c r="AC480" s="454"/>
      <c r="AD480" s="454"/>
      <c r="AE480" s="454"/>
      <c r="AF480" s="454"/>
      <c r="AG480" s="454"/>
      <c r="AH480" s="454"/>
      <c r="AI480" s="454"/>
      <c r="AJ480" s="454"/>
      <c r="AK480" s="454"/>
      <c r="AL480" s="454"/>
      <c r="AM480" s="454"/>
      <c r="AN480" s="454"/>
      <c r="AO480" s="454"/>
      <c r="AP480" s="454"/>
      <c r="AQ480" s="454"/>
      <c r="AR480" s="454"/>
      <c r="AS480" s="454"/>
      <c r="AT480" s="454"/>
      <c r="AU480" s="454"/>
      <c r="AV480" s="454"/>
      <c r="AW480" s="454"/>
      <c r="AX480" s="454"/>
      <c r="AY480" s="454"/>
      <c r="AZ480" s="454"/>
      <c r="BA480" s="454"/>
      <c r="BB480" s="454"/>
      <c r="BC480" s="454"/>
      <c r="BD480" s="454"/>
      <c r="BE480" s="454"/>
      <c r="BF480" s="454"/>
      <c r="BG480" s="454"/>
      <c r="BH480" s="454"/>
      <c r="BI480" s="454"/>
      <c r="BJ480" s="454"/>
      <c r="BK480" s="454"/>
      <c r="BL480" s="454"/>
      <c r="BM480" s="454"/>
      <c r="BN480" s="454"/>
      <c r="BO480" s="454"/>
      <c r="BP480" s="454"/>
      <c r="BQ480" s="454"/>
      <c r="BR480" s="454"/>
      <c r="BS480" s="454"/>
      <c r="BT480" s="454"/>
      <c r="BU480" s="454"/>
      <c r="BV480" s="454"/>
      <c r="BW480" s="454"/>
      <c r="BX480" s="454"/>
      <c r="BY480" s="454"/>
      <c r="BZ480" s="454"/>
      <c r="CA480" s="454"/>
      <c r="CB480" s="454"/>
      <c r="CC480" s="454"/>
      <c r="CD480" s="454"/>
      <c r="CE480" s="454"/>
      <c r="CF480" s="454"/>
      <c r="CG480" s="454"/>
      <c r="CH480" s="454"/>
      <c r="CI480" s="454"/>
      <c r="CJ480" s="454"/>
      <c r="CK480" s="454"/>
      <c r="CL480" s="454"/>
      <c r="CM480" s="454"/>
      <c r="CN480" s="454"/>
      <c r="CO480" s="454"/>
      <c r="CP480" s="454"/>
      <c r="CQ480" s="454"/>
      <c r="CR480" s="454"/>
      <c r="CS480" s="454"/>
      <c r="CT480" s="454"/>
      <c r="CU480" s="454"/>
      <c r="CV480" s="454"/>
      <c r="CW480" s="454"/>
      <c r="CX480" s="454"/>
      <c r="CY480" s="454"/>
      <c r="CZ480" s="454"/>
      <c r="DA480" s="454"/>
      <c r="DB480" s="454"/>
      <c r="DC480" s="454"/>
      <c r="DD480" s="454"/>
      <c r="DE480" s="454"/>
      <c r="DF480" s="454"/>
      <c r="DG480" s="454"/>
      <c r="DH480" s="454"/>
      <c r="DI480" s="454"/>
      <c r="DJ480" s="454"/>
      <c r="DK480" s="454"/>
      <c r="DL480" s="454"/>
      <c r="DM480" s="454"/>
      <c r="DN480" s="454"/>
      <c r="DO480" s="454"/>
      <c r="DP480" s="454"/>
      <c r="DQ480" s="454"/>
      <c r="DR480" s="454"/>
      <c r="DS480" s="454"/>
      <c r="DT480" s="454"/>
      <c r="DU480" s="454"/>
      <c r="DV480" s="454"/>
      <c r="DW480" s="454"/>
      <c r="DX480" s="454"/>
      <c r="DY480" s="454"/>
      <c r="DZ480" s="454"/>
      <c r="EA480" s="454"/>
      <c r="EB480" s="454"/>
      <c r="EC480" s="454"/>
      <c r="ED480" s="454"/>
      <c r="EE480" s="454"/>
      <c r="EF480" s="454"/>
      <c r="EG480" s="454"/>
      <c r="EH480" s="454"/>
      <c r="EI480" s="454"/>
      <c r="EJ480" s="454"/>
      <c r="EK480" s="454"/>
      <c r="EL480" s="454"/>
      <c r="EM480" s="454"/>
      <c r="EN480" s="454"/>
      <c r="EO480" s="454"/>
      <c r="EP480" s="454"/>
      <c r="EQ480" s="454"/>
      <c r="ER480" s="454"/>
      <c r="ES480" s="454"/>
      <c r="ET480" s="454"/>
      <c r="EU480" s="454"/>
      <c r="EV480" s="454"/>
      <c r="EW480" s="454"/>
      <c r="EX480" s="454"/>
      <c r="EY480" s="454"/>
      <c r="EZ480" s="454"/>
      <c r="FA480" s="454"/>
      <c r="FB480" s="454"/>
      <c r="FC480" s="454"/>
      <c r="FD480" s="454"/>
      <c r="FE480" s="454"/>
      <c r="FF480" s="454"/>
      <c r="FG480" s="454"/>
      <c r="FH480" s="454"/>
      <c r="FI480" s="454"/>
      <c r="FJ480" s="454"/>
      <c r="FK480" s="454"/>
      <c r="FL480" s="454"/>
      <c r="FM480" s="454"/>
      <c r="FN480" s="454"/>
      <c r="FO480" s="454"/>
      <c r="FP480" s="454"/>
      <c r="FQ480" s="454"/>
      <c r="FR480" s="454"/>
      <c r="FS480" s="454"/>
      <c r="FT480" s="454"/>
      <c r="FU480" s="454"/>
      <c r="FV480" s="454"/>
      <c r="FW480" s="454"/>
      <c r="FX480" s="454"/>
      <c r="FY480" s="454"/>
      <c r="FZ480" s="454"/>
      <c r="GA480" s="454"/>
      <c r="GB480" s="454"/>
      <c r="GC480" s="454"/>
      <c r="GD480" s="454"/>
      <c r="GE480" s="454"/>
      <c r="GF480" s="454"/>
      <c r="GG480" s="454"/>
      <c r="GH480" s="454"/>
      <c r="GI480" s="454"/>
      <c r="GJ480" s="454"/>
      <c r="GK480" s="454"/>
      <c r="GL480" s="454"/>
      <c r="GM480" s="454"/>
      <c r="GN480" s="454"/>
      <c r="GO480" s="454"/>
      <c r="GP480" s="454"/>
      <c r="GQ480" s="454"/>
      <c r="GR480" s="454"/>
      <c r="GS480" s="454"/>
      <c r="GT480" s="454"/>
      <c r="GU480" s="454"/>
      <c r="GV480" s="454"/>
      <c r="GW480" s="454"/>
      <c r="GX480" s="454"/>
      <c r="GY480" s="454"/>
      <c r="GZ480" s="454"/>
      <c r="HA480" s="454"/>
      <c r="HB480" s="454"/>
      <c r="HC480" s="454"/>
      <c r="HD480" s="454"/>
      <c r="HE480" s="454"/>
      <c r="HF480" s="454"/>
      <c r="HG480" s="454"/>
      <c r="HH480" s="454"/>
      <c r="HI480" s="454"/>
      <c r="HJ480" s="454"/>
      <c r="HK480" s="454"/>
      <c r="HL480" s="454"/>
      <c r="HM480" s="454"/>
      <c r="HN480" s="454"/>
      <c r="HO480" s="454"/>
      <c r="HP480" s="454"/>
      <c r="HQ480" s="454"/>
      <c r="HR480" s="454"/>
      <c r="HS480" s="454"/>
      <c r="HT480" s="454"/>
      <c r="HU480" s="454"/>
      <c r="HV480" s="454"/>
      <c r="HW480" s="454"/>
      <c r="HX480" s="454"/>
      <c r="HY480" s="454"/>
      <c r="HZ480" s="454"/>
      <c r="IA480" s="454"/>
      <c r="IB480" s="454"/>
      <c r="IC480" s="454"/>
      <c r="ID480" s="454"/>
      <c r="IE480" s="454"/>
      <c r="IF480" s="454"/>
      <c r="IG480" s="454"/>
      <c r="IH480" s="454"/>
      <c r="II480" s="454"/>
      <c r="IJ480" s="454"/>
      <c r="IK480" s="454"/>
      <c r="IL480" s="454"/>
      <c r="IM480" s="454"/>
      <c r="IN480" s="454"/>
      <c r="IO480" s="454"/>
      <c r="IP480" s="454"/>
      <c r="IQ480" s="454"/>
      <c r="IR480" s="454"/>
      <c r="IS480" s="454"/>
      <c r="IT480" s="454"/>
      <c r="IU480" s="454"/>
      <c r="IV480" s="454"/>
      <c r="IW480" s="454"/>
    </row>
    <row r="481" customFormat="false" ht="12.75" hidden="false" customHeight="false" outlineLevel="1" collapsed="false">
      <c r="A481" s="462"/>
      <c r="B481" s="461"/>
      <c r="C481" s="461"/>
      <c r="D481" s="461"/>
      <c r="E481" s="461"/>
      <c r="F481" s="461"/>
      <c r="G481" s="461"/>
      <c r="H481" s="461"/>
      <c r="I481" s="461"/>
      <c r="J481" s="461"/>
      <c r="K481" s="461"/>
      <c r="L481" s="461"/>
      <c r="M481" s="461"/>
      <c r="N481" s="461"/>
      <c r="O481" s="461"/>
      <c r="P481" s="461"/>
      <c r="Q481" s="461"/>
      <c r="R481" s="461"/>
      <c r="S481" s="461"/>
      <c r="T481" s="461"/>
      <c r="U481" s="461"/>
      <c r="V481" s="454"/>
      <c r="W481" s="454"/>
      <c r="X481" s="454"/>
      <c r="Y481" s="454"/>
      <c r="Z481" s="454"/>
      <c r="AA481" s="454"/>
      <c r="AB481" s="454"/>
      <c r="AC481" s="454"/>
      <c r="AD481" s="454"/>
      <c r="AE481" s="454"/>
      <c r="AF481" s="454"/>
      <c r="AG481" s="454"/>
      <c r="AH481" s="454"/>
      <c r="AI481" s="454"/>
      <c r="AJ481" s="454"/>
      <c r="AK481" s="454"/>
      <c r="AL481" s="454"/>
      <c r="AM481" s="454"/>
      <c r="AN481" s="454"/>
      <c r="AO481" s="454"/>
      <c r="AP481" s="454"/>
      <c r="AQ481" s="454"/>
      <c r="AR481" s="454"/>
      <c r="AS481" s="454"/>
      <c r="AT481" s="454"/>
      <c r="AU481" s="454"/>
      <c r="AV481" s="454"/>
      <c r="AW481" s="454"/>
      <c r="AX481" s="454"/>
      <c r="AY481" s="454"/>
      <c r="AZ481" s="454"/>
      <c r="BA481" s="454"/>
      <c r="BB481" s="454"/>
      <c r="BC481" s="454"/>
      <c r="BD481" s="454"/>
      <c r="BE481" s="454"/>
      <c r="BF481" s="454"/>
      <c r="BG481" s="454"/>
      <c r="BH481" s="454"/>
      <c r="BI481" s="454"/>
      <c r="BJ481" s="454"/>
      <c r="BK481" s="454"/>
      <c r="BL481" s="454"/>
      <c r="BM481" s="454"/>
      <c r="BN481" s="454"/>
      <c r="BO481" s="454"/>
      <c r="BP481" s="454"/>
      <c r="BQ481" s="454"/>
      <c r="BR481" s="454"/>
      <c r="BS481" s="454"/>
      <c r="BT481" s="454"/>
      <c r="BU481" s="454"/>
      <c r="BV481" s="454"/>
      <c r="BW481" s="454"/>
      <c r="BX481" s="454"/>
      <c r="BY481" s="454"/>
      <c r="BZ481" s="454"/>
      <c r="CA481" s="454"/>
      <c r="CB481" s="454"/>
      <c r="CC481" s="454"/>
      <c r="CD481" s="454"/>
      <c r="CE481" s="454"/>
      <c r="CF481" s="454"/>
      <c r="CG481" s="454"/>
      <c r="CH481" s="454"/>
      <c r="CI481" s="454"/>
      <c r="CJ481" s="454"/>
      <c r="CK481" s="454"/>
      <c r="CL481" s="454"/>
      <c r="CM481" s="454"/>
      <c r="CN481" s="454"/>
      <c r="CO481" s="454"/>
      <c r="CP481" s="454"/>
      <c r="CQ481" s="454"/>
      <c r="CR481" s="454"/>
      <c r="CS481" s="454"/>
      <c r="CT481" s="454"/>
      <c r="CU481" s="454"/>
      <c r="CV481" s="454"/>
      <c r="CW481" s="454"/>
      <c r="CX481" s="454"/>
      <c r="CY481" s="454"/>
      <c r="CZ481" s="454"/>
      <c r="DA481" s="454"/>
      <c r="DB481" s="454"/>
      <c r="DC481" s="454"/>
      <c r="DD481" s="454"/>
      <c r="DE481" s="454"/>
      <c r="DF481" s="454"/>
      <c r="DG481" s="454"/>
      <c r="DH481" s="454"/>
      <c r="DI481" s="454"/>
      <c r="DJ481" s="454"/>
      <c r="DK481" s="454"/>
      <c r="DL481" s="454"/>
      <c r="DM481" s="454"/>
      <c r="DN481" s="454"/>
      <c r="DO481" s="454"/>
      <c r="DP481" s="454"/>
      <c r="DQ481" s="454"/>
      <c r="DR481" s="454"/>
      <c r="DS481" s="454"/>
      <c r="DT481" s="454"/>
      <c r="DU481" s="454"/>
      <c r="DV481" s="454"/>
      <c r="DW481" s="454"/>
      <c r="DX481" s="454"/>
      <c r="DY481" s="454"/>
      <c r="DZ481" s="454"/>
      <c r="EA481" s="454"/>
      <c r="EB481" s="454"/>
      <c r="EC481" s="454"/>
      <c r="ED481" s="454"/>
      <c r="EE481" s="454"/>
      <c r="EF481" s="454"/>
      <c r="EG481" s="454"/>
      <c r="EH481" s="454"/>
      <c r="EI481" s="454"/>
      <c r="EJ481" s="454"/>
      <c r="EK481" s="454"/>
      <c r="EL481" s="454"/>
      <c r="EM481" s="454"/>
      <c r="EN481" s="454"/>
      <c r="EO481" s="454"/>
      <c r="EP481" s="454"/>
      <c r="EQ481" s="454"/>
      <c r="ER481" s="454"/>
      <c r="ES481" s="454"/>
      <c r="ET481" s="454"/>
      <c r="EU481" s="454"/>
      <c r="EV481" s="454"/>
      <c r="EW481" s="454"/>
      <c r="EX481" s="454"/>
      <c r="EY481" s="454"/>
      <c r="EZ481" s="454"/>
      <c r="FA481" s="454"/>
      <c r="FB481" s="454"/>
      <c r="FC481" s="454"/>
      <c r="FD481" s="454"/>
      <c r="FE481" s="454"/>
      <c r="FF481" s="454"/>
      <c r="FG481" s="454"/>
      <c r="FH481" s="454"/>
      <c r="FI481" s="454"/>
      <c r="FJ481" s="454"/>
      <c r="FK481" s="454"/>
      <c r="FL481" s="454"/>
      <c r="FM481" s="454"/>
      <c r="FN481" s="454"/>
      <c r="FO481" s="454"/>
      <c r="FP481" s="454"/>
      <c r="FQ481" s="454"/>
      <c r="FR481" s="454"/>
      <c r="FS481" s="454"/>
      <c r="FT481" s="454"/>
      <c r="FU481" s="454"/>
      <c r="FV481" s="454"/>
      <c r="FW481" s="454"/>
      <c r="FX481" s="454"/>
      <c r="FY481" s="454"/>
      <c r="FZ481" s="454"/>
      <c r="GA481" s="454"/>
      <c r="GB481" s="454"/>
      <c r="GC481" s="454"/>
      <c r="GD481" s="454"/>
      <c r="GE481" s="454"/>
      <c r="GF481" s="454"/>
      <c r="GG481" s="454"/>
      <c r="GH481" s="454"/>
      <c r="GI481" s="454"/>
      <c r="GJ481" s="454"/>
      <c r="GK481" s="454"/>
      <c r="GL481" s="454"/>
      <c r="GM481" s="454"/>
      <c r="GN481" s="454"/>
      <c r="GO481" s="454"/>
      <c r="GP481" s="454"/>
      <c r="GQ481" s="454"/>
      <c r="GR481" s="454"/>
      <c r="GS481" s="454"/>
      <c r="GT481" s="454"/>
      <c r="GU481" s="454"/>
      <c r="GV481" s="454"/>
      <c r="GW481" s="454"/>
      <c r="GX481" s="454"/>
      <c r="GY481" s="454"/>
      <c r="GZ481" s="454"/>
      <c r="HA481" s="454"/>
      <c r="HB481" s="454"/>
      <c r="HC481" s="454"/>
      <c r="HD481" s="454"/>
      <c r="HE481" s="454"/>
      <c r="HF481" s="454"/>
      <c r="HG481" s="454"/>
      <c r="HH481" s="454"/>
      <c r="HI481" s="454"/>
      <c r="HJ481" s="454"/>
      <c r="HK481" s="454"/>
      <c r="HL481" s="454"/>
      <c r="HM481" s="454"/>
      <c r="HN481" s="454"/>
      <c r="HO481" s="454"/>
      <c r="HP481" s="454"/>
      <c r="HQ481" s="454"/>
      <c r="HR481" s="454"/>
      <c r="HS481" s="454"/>
      <c r="HT481" s="454"/>
      <c r="HU481" s="454"/>
      <c r="HV481" s="454"/>
      <c r="HW481" s="454"/>
      <c r="HX481" s="454"/>
      <c r="HY481" s="454"/>
      <c r="HZ481" s="454"/>
      <c r="IA481" s="454"/>
      <c r="IB481" s="454"/>
      <c r="IC481" s="454"/>
      <c r="ID481" s="454"/>
      <c r="IE481" s="454"/>
      <c r="IF481" s="454"/>
      <c r="IG481" s="454"/>
      <c r="IH481" s="454"/>
      <c r="II481" s="454"/>
      <c r="IJ481" s="454"/>
      <c r="IK481" s="454"/>
      <c r="IL481" s="454"/>
      <c r="IM481" s="454"/>
      <c r="IN481" s="454"/>
      <c r="IO481" s="454"/>
      <c r="IP481" s="454"/>
      <c r="IQ481" s="454"/>
      <c r="IR481" s="454"/>
      <c r="IS481" s="454"/>
      <c r="IT481" s="454"/>
      <c r="IU481" s="454"/>
      <c r="IV481" s="454"/>
      <c r="IW481" s="454"/>
    </row>
    <row r="482" customFormat="false" ht="12.75" hidden="false" customHeight="false" outlineLevel="1" collapsed="false">
      <c r="A482" s="462"/>
      <c r="B482" s="461"/>
      <c r="C482" s="461"/>
      <c r="D482" s="461"/>
      <c r="E482" s="461"/>
      <c r="F482" s="461"/>
      <c r="G482" s="461"/>
      <c r="H482" s="461"/>
      <c r="I482" s="461"/>
      <c r="J482" s="461"/>
      <c r="K482" s="461"/>
      <c r="L482" s="461"/>
      <c r="M482" s="461"/>
      <c r="N482" s="461"/>
      <c r="O482" s="461"/>
      <c r="P482" s="461"/>
      <c r="Q482" s="461"/>
      <c r="R482" s="461"/>
      <c r="S482" s="461"/>
      <c r="T482" s="461"/>
      <c r="U482" s="461"/>
      <c r="V482" s="454"/>
      <c r="W482" s="454"/>
      <c r="X482" s="454"/>
      <c r="Y482" s="454"/>
      <c r="Z482" s="454"/>
      <c r="AA482" s="454"/>
      <c r="AB482" s="454"/>
      <c r="AC482" s="454"/>
      <c r="AD482" s="454"/>
      <c r="AE482" s="454"/>
      <c r="AF482" s="454"/>
      <c r="AG482" s="454"/>
      <c r="AH482" s="454"/>
      <c r="AI482" s="454"/>
      <c r="AJ482" s="454"/>
      <c r="AK482" s="454"/>
      <c r="AL482" s="454"/>
      <c r="AM482" s="454"/>
      <c r="AN482" s="454"/>
      <c r="AO482" s="454"/>
      <c r="AP482" s="454"/>
      <c r="AQ482" s="454"/>
      <c r="AR482" s="454"/>
      <c r="AS482" s="454"/>
      <c r="AT482" s="454"/>
      <c r="AU482" s="454"/>
      <c r="AV482" s="454"/>
      <c r="AW482" s="454"/>
      <c r="AX482" s="454"/>
      <c r="AY482" s="454"/>
      <c r="AZ482" s="454"/>
      <c r="BA482" s="454"/>
      <c r="BB482" s="454"/>
      <c r="BC482" s="454"/>
      <c r="BD482" s="454"/>
      <c r="BE482" s="454"/>
      <c r="BF482" s="454"/>
      <c r="BG482" s="454"/>
      <c r="BH482" s="454"/>
      <c r="BI482" s="454"/>
      <c r="BJ482" s="454"/>
      <c r="BK482" s="454"/>
      <c r="BL482" s="454"/>
      <c r="BM482" s="454"/>
      <c r="BN482" s="454"/>
      <c r="BO482" s="454"/>
      <c r="BP482" s="454"/>
      <c r="BQ482" s="454"/>
      <c r="BR482" s="454"/>
      <c r="BS482" s="454"/>
      <c r="BT482" s="454"/>
      <c r="BU482" s="454"/>
      <c r="BV482" s="454"/>
      <c r="BW482" s="454"/>
      <c r="BX482" s="454"/>
      <c r="BY482" s="454"/>
      <c r="BZ482" s="454"/>
      <c r="CA482" s="454"/>
      <c r="CB482" s="454"/>
      <c r="CC482" s="454"/>
      <c r="CD482" s="454"/>
      <c r="CE482" s="454"/>
      <c r="CF482" s="454"/>
      <c r="CG482" s="454"/>
      <c r="CH482" s="454"/>
      <c r="CI482" s="454"/>
      <c r="CJ482" s="454"/>
      <c r="CK482" s="454"/>
      <c r="CL482" s="454"/>
      <c r="CM482" s="454"/>
      <c r="CN482" s="454"/>
      <c r="CO482" s="454"/>
      <c r="CP482" s="454"/>
      <c r="CQ482" s="454"/>
      <c r="CR482" s="454"/>
      <c r="CS482" s="454"/>
      <c r="CT482" s="454"/>
      <c r="CU482" s="454"/>
      <c r="CV482" s="454"/>
      <c r="CW482" s="454"/>
      <c r="CX482" s="454"/>
      <c r="CY482" s="454"/>
      <c r="CZ482" s="454"/>
      <c r="DA482" s="454"/>
      <c r="DB482" s="454"/>
      <c r="DC482" s="454"/>
      <c r="DD482" s="454"/>
      <c r="DE482" s="454"/>
      <c r="DF482" s="454"/>
      <c r="DG482" s="454"/>
      <c r="DH482" s="454"/>
      <c r="DI482" s="454"/>
      <c r="DJ482" s="454"/>
      <c r="DK482" s="454"/>
      <c r="DL482" s="454"/>
      <c r="DM482" s="454"/>
      <c r="DN482" s="454"/>
      <c r="DO482" s="454"/>
      <c r="DP482" s="454"/>
      <c r="DQ482" s="454"/>
      <c r="DR482" s="454"/>
      <c r="DS482" s="454"/>
      <c r="DT482" s="454"/>
      <c r="DU482" s="454"/>
      <c r="DV482" s="454"/>
      <c r="DW482" s="454"/>
      <c r="DX482" s="454"/>
      <c r="DY482" s="454"/>
      <c r="DZ482" s="454"/>
      <c r="EA482" s="454"/>
      <c r="EB482" s="454"/>
      <c r="EC482" s="454"/>
      <c r="ED482" s="454"/>
      <c r="EE482" s="454"/>
      <c r="EF482" s="454"/>
      <c r="EG482" s="454"/>
      <c r="EH482" s="454"/>
      <c r="EI482" s="454"/>
      <c r="EJ482" s="454"/>
      <c r="EK482" s="454"/>
      <c r="EL482" s="454"/>
      <c r="EM482" s="454"/>
      <c r="EN482" s="454"/>
      <c r="EO482" s="454"/>
      <c r="EP482" s="454"/>
      <c r="EQ482" s="454"/>
      <c r="ER482" s="454"/>
      <c r="ES482" s="454"/>
      <c r="ET482" s="454"/>
      <c r="EU482" s="454"/>
      <c r="EV482" s="454"/>
      <c r="EW482" s="454"/>
      <c r="EX482" s="454"/>
      <c r="EY482" s="454"/>
      <c r="EZ482" s="454"/>
      <c r="FA482" s="454"/>
      <c r="FB482" s="454"/>
      <c r="FC482" s="454"/>
      <c r="FD482" s="454"/>
      <c r="FE482" s="454"/>
      <c r="FF482" s="454"/>
      <c r="FG482" s="454"/>
      <c r="FH482" s="454"/>
      <c r="FI482" s="454"/>
      <c r="FJ482" s="454"/>
      <c r="FK482" s="454"/>
      <c r="FL482" s="454"/>
      <c r="FM482" s="454"/>
      <c r="FN482" s="454"/>
      <c r="FO482" s="454"/>
      <c r="FP482" s="454"/>
      <c r="FQ482" s="454"/>
      <c r="FR482" s="454"/>
      <c r="FS482" s="454"/>
      <c r="FT482" s="454"/>
      <c r="FU482" s="454"/>
      <c r="FV482" s="454"/>
      <c r="FW482" s="454"/>
      <c r="FX482" s="454"/>
      <c r="FY482" s="454"/>
      <c r="FZ482" s="454"/>
      <c r="GA482" s="454"/>
      <c r="GB482" s="454"/>
      <c r="GC482" s="454"/>
      <c r="GD482" s="454"/>
      <c r="GE482" s="454"/>
      <c r="GF482" s="454"/>
      <c r="GG482" s="454"/>
      <c r="GH482" s="454"/>
      <c r="GI482" s="454"/>
      <c r="GJ482" s="454"/>
      <c r="GK482" s="454"/>
      <c r="GL482" s="454"/>
      <c r="GM482" s="454"/>
      <c r="GN482" s="454"/>
      <c r="GO482" s="454"/>
      <c r="GP482" s="454"/>
      <c r="GQ482" s="454"/>
      <c r="GR482" s="454"/>
      <c r="GS482" s="454"/>
      <c r="GT482" s="454"/>
      <c r="GU482" s="454"/>
      <c r="GV482" s="454"/>
      <c r="GW482" s="454"/>
      <c r="GX482" s="454"/>
      <c r="GY482" s="454"/>
      <c r="GZ482" s="454"/>
      <c r="HA482" s="454"/>
      <c r="HB482" s="454"/>
      <c r="HC482" s="454"/>
      <c r="HD482" s="454"/>
      <c r="HE482" s="454"/>
      <c r="HF482" s="454"/>
      <c r="HG482" s="454"/>
      <c r="HH482" s="454"/>
      <c r="HI482" s="454"/>
      <c r="HJ482" s="454"/>
      <c r="HK482" s="454"/>
      <c r="HL482" s="454"/>
      <c r="HM482" s="454"/>
      <c r="HN482" s="454"/>
      <c r="HO482" s="454"/>
      <c r="HP482" s="454"/>
      <c r="HQ482" s="454"/>
      <c r="HR482" s="454"/>
      <c r="HS482" s="454"/>
      <c r="HT482" s="454"/>
      <c r="HU482" s="454"/>
      <c r="HV482" s="454"/>
      <c r="HW482" s="454"/>
      <c r="HX482" s="454"/>
      <c r="HY482" s="454"/>
      <c r="HZ482" s="454"/>
      <c r="IA482" s="454"/>
      <c r="IB482" s="454"/>
      <c r="IC482" s="454"/>
      <c r="ID482" s="454"/>
      <c r="IE482" s="454"/>
      <c r="IF482" s="454"/>
      <c r="IG482" s="454"/>
      <c r="IH482" s="454"/>
      <c r="II482" s="454"/>
      <c r="IJ482" s="454"/>
      <c r="IK482" s="454"/>
      <c r="IL482" s="454"/>
      <c r="IM482" s="454"/>
      <c r="IN482" s="454"/>
      <c r="IO482" s="454"/>
      <c r="IP482" s="454"/>
      <c r="IQ482" s="454"/>
      <c r="IR482" s="454"/>
      <c r="IS482" s="454"/>
      <c r="IT482" s="454"/>
      <c r="IU482" s="454"/>
      <c r="IV482" s="454"/>
      <c r="IW482" s="454"/>
    </row>
    <row r="483" customFormat="false" ht="12.75" hidden="false" customHeight="false" outlineLevel="1" collapsed="false">
      <c r="A483" s="462"/>
      <c r="B483" s="461"/>
      <c r="C483" s="461"/>
      <c r="D483" s="461"/>
      <c r="E483" s="461"/>
      <c r="F483" s="461"/>
      <c r="G483" s="461"/>
      <c r="H483" s="461"/>
      <c r="I483" s="461"/>
      <c r="J483" s="461"/>
      <c r="K483" s="461"/>
      <c r="L483" s="461"/>
      <c r="M483" s="461"/>
      <c r="N483" s="461"/>
      <c r="O483" s="461"/>
      <c r="P483" s="461"/>
      <c r="Q483" s="461"/>
      <c r="R483" s="461"/>
      <c r="S483" s="461"/>
      <c r="T483" s="461"/>
      <c r="U483" s="461"/>
      <c r="V483" s="454"/>
      <c r="W483" s="454"/>
      <c r="X483" s="454"/>
      <c r="Y483" s="454"/>
      <c r="Z483" s="454"/>
      <c r="AA483" s="454"/>
      <c r="AB483" s="454"/>
      <c r="AC483" s="454"/>
      <c r="AD483" s="454"/>
      <c r="AE483" s="454"/>
      <c r="AF483" s="454"/>
      <c r="AG483" s="454"/>
      <c r="AH483" s="454"/>
      <c r="AI483" s="454"/>
      <c r="AJ483" s="454"/>
      <c r="AK483" s="454"/>
      <c r="AL483" s="454"/>
      <c r="AM483" s="454"/>
      <c r="AN483" s="454"/>
      <c r="AO483" s="454"/>
      <c r="AP483" s="454"/>
      <c r="AQ483" s="454"/>
      <c r="AR483" s="454"/>
      <c r="AS483" s="454"/>
      <c r="AT483" s="454"/>
      <c r="AU483" s="454"/>
      <c r="AV483" s="454"/>
      <c r="AW483" s="454"/>
      <c r="AX483" s="454"/>
      <c r="AY483" s="454"/>
      <c r="AZ483" s="454"/>
      <c r="BA483" s="454"/>
      <c r="BB483" s="454"/>
      <c r="BC483" s="454"/>
      <c r="BD483" s="454"/>
      <c r="BE483" s="454"/>
      <c r="BF483" s="454"/>
      <c r="BG483" s="454"/>
      <c r="BH483" s="454"/>
      <c r="BI483" s="454"/>
      <c r="BJ483" s="454"/>
      <c r="BK483" s="454"/>
      <c r="BL483" s="454"/>
      <c r="BM483" s="454"/>
      <c r="BN483" s="454"/>
      <c r="BO483" s="454"/>
      <c r="BP483" s="454"/>
      <c r="BQ483" s="454"/>
      <c r="BR483" s="454"/>
      <c r="BS483" s="454"/>
      <c r="BT483" s="454"/>
      <c r="BU483" s="454"/>
      <c r="BV483" s="454"/>
      <c r="BW483" s="454"/>
      <c r="BX483" s="454"/>
      <c r="BY483" s="454"/>
      <c r="BZ483" s="454"/>
      <c r="CA483" s="454"/>
      <c r="CB483" s="454"/>
      <c r="CC483" s="454"/>
      <c r="CD483" s="454"/>
      <c r="CE483" s="454"/>
      <c r="CF483" s="454"/>
      <c r="CG483" s="454"/>
      <c r="CH483" s="454"/>
      <c r="CI483" s="454"/>
      <c r="CJ483" s="454"/>
      <c r="CK483" s="454"/>
      <c r="CL483" s="454"/>
      <c r="CM483" s="454"/>
      <c r="CN483" s="454"/>
      <c r="CO483" s="454"/>
      <c r="CP483" s="454"/>
      <c r="CQ483" s="454"/>
      <c r="CR483" s="454"/>
      <c r="CS483" s="454"/>
      <c r="CT483" s="454"/>
      <c r="CU483" s="454"/>
      <c r="CV483" s="454"/>
      <c r="CW483" s="454"/>
      <c r="CX483" s="454"/>
      <c r="CY483" s="454"/>
      <c r="CZ483" s="454"/>
      <c r="DA483" s="454"/>
      <c r="DB483" s="454"/>
      <c r="DC483" s="454"/>
      <c r="DD483" s="454"/>
      <c r="DE483" s="454"/>
      <c r="DF483" s="454"/>
      <c r="DG483" s="454"/>
      <c r="DH483" s="454"/>
      <c r="DI483" s="454"/>
      <c r="DJ483" s="454"/>
      <c r="DK483" s="454"/>
      <c r="DL483" s="454"/>
      <c r="DM483" s="454"/>
      <c r="DN483" s="454"/>
      <c r="DO483" s="454"/>
      <c r="DP483" s="454"/>
      <c r="DQ483" s="454"/>
      <c r="DR483" s="454"/>
      <c r="DS483" s="454"/>
      <c r="DT483" s="454"/>
      <c r="DU483" s="454"/>
      <c r="DV483" s="454"/>
      <c r="DW483" s="454"/>
      <c r="DX483" s="454"/>
      <c r="DY483" s="454"/>
      <c r="DZ483" s="454"/>
      <c r="EA483" s="454"/>
      <c r="EB483" s="454"/>
      <c r="EC483" s="454"/>
      <c r="ED483" s="454"/>
      <c r="EE483" s="454"/>
      <c r="EF483" s="454"/>
      <c r="EG483" s="454"/>
      <c r="EH483" s="454"/>
      <c r="EI483" s="454"/>
      <c r="EJ483" s="454"/>
      <c r="EK483" s="454"/>
      <c r="EL483" s="454"/>
      <c r="EM483" s="454"/>
      <c r="EN483" s="454"/>
      <c r="EO483" s="454"/>
      <c r="EP483" s="454"/>
      <c r="EQ483" s="454"/>
      <c r="ER483" s="454"/>
      <c r="ES483" s="454"/>
      <c r="ET483" s="454"/>
      <c r="EU483" s="454"/>
      <c r="EV483" s="454"/>
      <c r="EW483" s="454"/>
      <c r="EX483" s="454"/>
      <c r="EY483" s="454"/>
      <c r="EZ483" s="454"/>
      <c r="FA483" s="454"/>
      <c r="FB483" s="454"/>
      <c r="FC483" s="454"/>
      <c r="FD483" s="454"/>
      <c r="FE483" s="454"/>
      <c r="FF483" s="454"/>
      <c r="FG483" s="454"/>
      <c r="FH483" s="454"/>
      <c r="FI483" s="454"/>
      <c r="FJ483" s="454"/>
      <c r="FK483" s="454"/>
      <c r="FL483" s="454"/>
      <c r="FM483" s="454"/>
      <c r="FN483" s="454"/>
      <c r="FO483" s="454"/>
      <c r="FP483" s="454"/>
      <c r="FQ483" s="454"/>
      <c r="FR483" s="454"/>
      <c r="FS483" s="454"/>
      <c r="FT483" s="454"/>
      <c r="FU483" s="454"/>
      <c r="FV483" s="454"/>
      <c r="FW483" s="454"/>
      <c r="FX483" s="454"/>
      <c r="FY483" s="454"/>
      <c r="FZ483" s="454"/>
      <c r="GA483" s="454"/>
      <c r="GB483" s="454"/>
      <c r="GC483" s="454"/>
      <c r="GD483" s="454"/>
      <c r="GE483" s="454"/>
      <c r="GF483" s="454"/>
      <c r="GG483" s="454"/>
      <c r="GH483" s="454"/>
      <c r="GI483" s="454"/>
      <c r="GJ483" s="454"/>
      <c r="GK483" s="454"/>
      <c r="GL483" s="454"/>
      <c r="GM483" s="454"/>
      <c r="GN483" s="454"/>
      <c r="GO483" s="454"/>
      <c r="GP483" s="454"/>
      <c r="GQ483" s="454"/>
      <c r="GR483" s="454"/>
      <c r="GS483" s="454"/>
      <c r="GT483" s="454"/>
      <c r="GU483" s="454"/>
      <c r="GV483" s="454"/>
      <c r="GW483" s="454"/>
      <c r="GX483" s="454"/>
      <c r="GY483" s="454"/>
      <c r="GZ483" s="454"/>
      <c r="HA483" s="454"/>
      <c r="HB483" s="454"/>
      <c r="HC483" s="454"/>
      <c r="HD483" s="454"/>
      <c r="HE483" s="454"/>
      <c r="HF483" s="454"/>
      <c r="HG483" s="454"/>
      <c r="HH483" s="454"/>
      <c r="HI483" s="454"/>
      <c r="HJ483" s="454"/>
      <c r="HK483" s="454"/>
      <c r="HL483" s="454"/>
      <c r="HM483" s="454"/>
      <c r="HN483" s="454"/>
      <c r="HO483" s="454"/>
      <c r="HP483" s="454"/>
      <c r="HQ483" s="454"/>
      <c r="HR483" s="454"/>
      <c r="HS483" s="454"/>
      <c r="HT483" s="454"/>
      <c r="HU483" s="454"/>
      <c r="HV483" s="454"/>
      <c r="HW483" s="454"/>
      <c r="HX483" s="454"/>
      <c r="HY483" s="454"/>
      <c r="HZ483" s="454"/>
      <c r="IA483" s="454"/>
      <c r="IB483" s="454"/>
      <c r="IC483" s="454"/>
      <c r="ID483" s="454"/>
      <c r="IE483" s="454"/>
      <c r="IF483" s="454"/>
      <c r="IG483" s="454"/>
      <c r="IH483" s="454"/>
      <c r="II483" s="454"/>
      <c r="IJ483" s="454"/>
      <c r="IK483" s="454"/>
      <c r="IL483" s="454"/>
      <c r="IM483" s="454"/>
      <c r="IN483" s="454"/>
      <c r="IO483" s="454"/>
      <c r="IP483" s="454"/>
      <c r="IQ483" s="454"/>
      <c r="IR483" s="454"/>
      <c r="IS483" s="454"/>
      <c r="IT483" s="454"/>
      <c r="IU483" s="454"/>
      <c r="IV483" s="454"/>
      <c r="IW483" s="454"/>
    </row>
    <row r="484" customFormat="false" ht="12.75" hidden="false" customHeight="false" outlineLevel="1" collapsed="false">
      <c r="A484" s="419"/>
      <c r="B484" s="461"/>
      <c r="C484" s="461"/>
      <c r="D484" s="461"/>
      <c r="E484" s="461"/>
      <c r="F484" s="461"/>
      <c r="G484" s="461"/>
      <c r="H484" s="461"/>
      <c r="I484" s="461"/>
      <c r="J484" s="461"/>
      <c r="K484" s="461"/>
      <c r="L484" s="461"/>
      <c r="M484" s="461"/>
      <c r="N484" s="461"/>
      <c r="O484" s="461"/>
      <c r="P484" s="461"/>
      <c r="Q484" s="461"/>
      <c r="R484" s="461"/>
      <c r="S484" s="461"/>
      <c r="T484" s="461"/>
      <c r="U484" s="461"/>
      <c r="V484" s="454"/>
      <c r="W484" s="454"/>
      <c r="X484" s="454"/>
      <c r="Y484" s="454"/>
      <c r="Z484" s="454"/>
      <c r="AA484" s="454"/>
      <c r="AB484" s="454"/>
      <c r="AC484" s="454"/>
      <c r="AD484" s="454"/>
      <c r="AE484" s="454"/>
      <c r="AF484" s="454"/>
      <c r="AG484" s="454"/>
      <c r="AH484" s="454"/>
      <c r="AI484" s="454"/>
      <c r="AJ484" s="454"/>
      <c r="AK484" s="454"/>
      <c r="AL484" s="454"/>
      <c r="AM484" s="454"/>
      <c r="AN484" s="454"/>
      <c r="AO484" s="454"/>
      <c r="AP484" s="454"/>
      <c r="AQ484" s="454"/>
      <c r="AR484" s="454"/>
      <c r="AS484" s="454"/>
      <c r="AT484" s="454"/>
      <c r="AU484" s="454"/>
      <c r="AV484" s="454"/>
      <c r="AW484" s="454"/>
      <c r="AX484" s="454"/>
      <c r="AY484" s="454"/>
      <c r="AZ484" s="454"/>
      <c r="BA484" s="454"/>
      <c r="BB484" s="454"/>
      <c r="BC484" s="454"/>
      <c r="BD484" s="454"/>
      <c r="BE484" s="454"/>
      <c r="BF484" s="454"/>
      <c r="BG484" s="454"/>
      <c r="BH484" s="454"/>
      <c r="BI484" s="454"/>
      <c r="BJ484" s="454"/>
      <c r="BK484" s="454"/>
      <c r="BL484" s="454"/>
      <c r="BM484" s="454"/>
      <c r="BN484" s="454"/>
      <c r="BO484" s="454"/>
      <c r="BP484" s="454"/>
      <c r="BQ484" s="454"/>
      <c r="BR484" s="454"/>
      <c r="BS484" s="454"/>
      <c r="BT484" s="454"/>
      <c r="BU484" s="454"/>
      <c r="BV484" s="454"/>
      <c r="BW484" s="454"/>
      <c r="BX484" s="454"/>
      <c r="BY484" s="454"/>
      <c r="BZ484" s="454"/>
      <c r="CA484" s="454"/>
      <c r="CB484" s="454"/>
      <c r="CC484" s="454"/>
      <c r="CD484" s="454"/>
      <c r="CE484" s="454"/>
      <c r="CF484" s="454"/>
      <c r="CG484" s="454"/>
      <c r="CH484" s="454"/>
      <c r="CI484" s="454"/>
      <c r="CJ484" s="454"/>
      <c r="CK484" s="454"/>
      <c r="CL484" s="454"/>
      <c r="CM484" s="454"/>
      <c r="CN484" s="454"/>
      <c r="CO484" s="454"/>
      <c r="CP484" s="454"/>
      <c r="CQ484" s="454"/>
      <c r="CR484" s="454"/>
      <c r="CS484" s="454"/>
      <c r="CT484" s="454"/>
      <c r="CU484" s="454"/>
      <c r="CV484" s="454"/>
      <c r="CW484" s="454"/>
      <c r="CX484" s="454"/>
      <c r="CY484" s="454"/>
      <c r="CZ484" s="454"/>
      <c r="DA484" s="454"/>
      <c r="DB484" s="454"/>
      <c r="DC484" s="454"/>
      <c r="DD484" s="454"/>
      <c r="DE484" s="454"/>
      <c r="DF484" s="454"/>
      <c r="DG484" s="454"/>
      <c r="DH484" s="454"/>
      <c r="DI484" s="454"/>
      <c r="DJ484" s="454"/>
      <c r="DK484" s="454"/>
      <c r="DL484" s="454"/>
      <c r="DM484" s="454"/>
      <c r="DN484" s="454"/>
      <c r="DO484" s="454"/>
      <c r="DP484" s="454"/>
      <c r="DQ484" s="454"/>
      <c r="DR484" s="454"/>
      <c r="DS484" s="454"/>
      <c r="DT484" s="454"/>
      <c r="DU484" s="454"/>
      <c r="DV484" s="454"/>
      <c r="DW484" s="454"/>
      <c r="DX484" s="454"/>
      <c r="DY484" s="454"/>
      <c r="DZ484" s="454"/>
      <c r="EA484" s="454"/>
      <c r="EB484" s="454"/>
      <c r="EC484" s="454"/>
      <c r="ED484" s="454"/>
      <c r="EE484" s="454"/>
      <c r="EF484" s="454"/>
      <c r="EG484" s="454"/>
      <c r="EH484" s="454"/>
      <c r="EI484" s="454"/>
      <c r="EJ484" s="454"/>
      <c r="EK484" s="454"/>
      <c r="EL484" s="454"/>
      <c r="EM484" s="454"/>
      <c r="EN484" s="454"/>
      <c r="EO484" s="454"/>
      <c r="EP484" s="454"/>
      <c r="EQ484" s="454"/>
      <c r="ER484" s="454"/>
      <c r="ES484" s="454"/>
      <c r="ET484" s="454"/>
      <c r="EU484" s="454"/>
      <c r="EV484" s="454"/>
      <c r="EW484" s="454"/>
      <c r="EX484" s="454"/>
      <c r="EY484" s="454"/>
      <c r="EZ484" s="454"/>
      <c r="FA484" s="454"/>
      <c r="FB484" s="454"/>
      <c r="FC484" s="454"/>
      <c r="FD484" s="454"/>
      <c r="FE484" s="454"/>
      <c r="FF484" s="454"/>
      <c r="FG484" s="454"/>
      <c r="FH484" s="454"/>
      <c r="FI484" s="454"/>
      <c r="FJ484" s="454"/>
      <c r="FK484" s="454"/>
      <c r="FL484" s="454"/>
      <c r="FM484" s="454"/>
      <c r="FN484" s="454"/>
      <c r="FO484" s="454"/>
      <c r="FP484" s="454"/>
      <c r="FQ484" s="454"/>
      <c r="FR484" s="454"/>
      <c r="FS484" s="454"/>
      <c r="FT484" s="454"/>
      <c r="FU484" s="454"/>
      <c r="FV484" s="454"/>
      <c r="FW484" s="454"/>
      <c r="FX484" s="454"/>
      <c r="FY484" s="454"/>
      <c r="FZ484" s="454"/>
      <c r="GA484" s="454"/>
      <c r="GB484" s="454"/>
      <c r="GC484" s="454"/>
      <c r="GD484" s="454"/>
      <c r="GE484" s="454"/>
      <c r="GF484" s="454"/>
      <c r="GG484" s="454"/>
      <c r="GH484" s="454"/>
      <c r="GI484" s="454"/>
      <c r="GJ484" s="454"/>
      <c r="GK484" s="454"/>
      <c r="GL484" s="454"/>
      <c r="GM484" s="454"/>
      <c r="GN484" s="454"/>
      <c r="GO484" s="454"/>
      <c r="GP484" s="454"/>
      <c r="GQ484" s="454"/>
      <c r="GR484" s="454"/>
      <c r="GS484" s="454"/>
      <c r="GT484" s="454"/>
      <c r="GU484" s="454"/>
      <c r="GV484" s="454"/>
      <c r="GW484" s="454"/>
      <c r="GX484" s="454"/>
      <c r="GY484" s="454"/>
      <c r="GZ484" s="454"/>
      <c r="HA484" s="454"/>
      <c r="HB484" s="454"/>
      <c r="HC484" s="454"/>
      <c r="HD484" s="454"/>
      <c r="HE484" s="454"/>
      <c r="HF484" s="454"/>
      <c r="HG484" s="454"/>
      <c r="HH484" s="454"/>
      <c r="HI484" s="454"/>
      <c r="HJ484" s="454"/>
      <c r="HK484" s="454"/>
      <c r="HL484" s="454"/>
      <c r="HM484" s="454"/>
      <c r="HN484" s="454"/>
      <c r="HO484" s="454"/>
      <c r="HP484" s="454"/>
      <c r="HQ484" s="454"/>
      <c r="HR484" s="454"/>
      <c r="HS484" s="454"/>
      <c r="HT484" s="454"/>
      <c r="HU484" s="454"/>
      <c r="HV484" s="454"/>
      <c r="HW484" s="454"/>
      <c r="HX484" s="454"/>
      <c r="HY484" s="454"/>
      <c r="HZ484" s="454"/>
      <c r="IA484" s="454"/>
      <c r="IB484" s="454"/>
      <c r="IC484" s="454"/>
      <c r="ID484" s="454"/>
      <c r="IE484" s="454"/>
      <c r="IF484" s="454"/>
      <c r="IG484" s="454"/>
      <c r="IH484" s="454"/>
      <c r="II484" s="454"/>
      <c r="IJ484" s="454"/>
      <c r="IK484" s="454"/>
      <c r="IL484" s="454"/>
      <c r="IM484" s="454"/>
      <c r="IN484" s="454"/>
      <c r="IO484" s="454"/>
      <c r="IP484" s="454"/>
      <c r="IQ484" s="454"/>
      <c r="IR484" s="454"/>
      <c r="IS484" s="454"/>
      <c r="IT484" s="454"/>
      <c r="IU484" s="454"/>
      <c r="IV484" s="454"/>
      <c r="IW484" s="454"/>
    </row>
    <row r="485" customFormat="false" ht="12.75" hidden="false" customHeight="false" outlineLevel="1" collapsed="false">
      <c r="A485" s="419"/>
      <c r="B485" s="461"/>
      <c r="C485" s="461"/>
      <c r="D485" s="461"/>
      <c r="E485" s="461"/>
      <c r="F485" s="461"/>
      <c r="G485" s="461"/>
      <c r="H485" s="461"/>
      <c r="I485" s="461"/>
      <c r="J485" s="461"/>
      <c r="K485" s="461"/>
      <c r="L485" s="461"/>
      <c r="M485" s="461"/>
      <c r="N485" s="461"/>
      <c r="O485" s="461"/>
      <c r="P485" s="461"/>
      <c r="Q485" s="461"/>
      <c r="R485" s="461"/>
      <c r="S485" s="461"/>
      <c r="T485" s="461"/>
      <c r="U485" s="461"/>
      <c r="V485" s="454"/>
      <c r="W485" s="454"/>
      <c r="X485" s="454"/>
      <c r="Y485" s="454"/>
      <c r="Z485" s="454"/>
      <c r="AA485" s="454"/>
      <c r="AB485" s="454"/>
      <c r="AC485" s="454"/>
      <c r="AD485" s="454"/>
      <c r="AE485" s="454"/>
      <c r="AF485" s="454"/>
      <c r="AG485" s="454"/>
      <c r="AH485" s="454"/>
      <c r="AI485" s="454"/>
      <c r="AJ485" s="454"/>
      <c r="AK485" s="454"/>
      <c r="AL485" s="454"/>
      <c r="AM485" s="454"/>
      <c r="AN485" s="454"/>
      <c r="AO485" s="454"/>
      <c r="AP485" s="454"/>
      <c r="AQ485" s="454"/>
      <c r="AR485" s="454"/>
      <c r="AS485" s="454"/>
      <c r="AT485" s="454"/>
      <c r="AU485" s="454"/>
      <c r="AV485" s="454"/>
      <c r="AW485" s="454"/>
      <c r="AX485" s="454"/>
      <c r="AY485" s="454"/>
      <c r="AZ485" s="454"/>
      <c r="BA485" s="454"/>
      <c r="BB485" s="454"/>
      <c r="BC485" s="454"/>
      <c r="BD485" s="454"/>
      <c r="BE485" s="454"/>
      <c r="BF485" s="454"/>
      <c r="BG485" s="454"/>
      <c r="BH485" s="454"/>
      <c r="BI485" s="454"/>
      <c r="BJ485" s="454"/>
      <c r="BK485" s="454"/>
      <c r="BL485" s="454"/>
      <c r="BM485" s="454"/>
      <c r="BN485" s="454"/>
      <c r="BO485" s="454"/>
      <c r="BP485" s="454"/>
      <c r="BQ485" s="454"/>
      <c r="BR485" s="454"/>
      <c r="BS485" s="454"/>
      <c r="BT485" s="454"/>
      <c r="BU485" s="454"/>
      <c r="BV485" s="454"/>
      <c r="BW485" s="454"/>
      <c r="BX485" s="454"/>
      <c r="BY485" s="454"/>
      <c r="BZ485" s="454"/>
      <c r="CA485" s="454"/>
      <c r="CB485" s="454"/>
      <c r="CC485" s="454"/>
      <c r="CD485" s="454"/>
      <c r="CE485" s="454"/>
      <c r="CF485" s="454"/>
      <c r="CG485" s="454"/>
      <c r="CH485" s="454"/>
      <c r="CI485" s="454"/>
      <c r="CJ485" s="454"/>
      <c r="CK485" s="454"/>
      <c r="CL485" s="454"/>
      <c r="CM485" s="454"/>
      <c r="CN485" s="454"/>
      <c r="CO485" s="454"/>
      <c r="CP485" s="454"/>
      <c r="CQ485" s="454"/>
      <c r="CR485" s="454"/>
      <c r="CS485" s="454"/>
      <c r="CT485" s="454"/>
      <c r="CU485" s="454"/>
      <c r="CV485" s="454"/>
      <c r="CW485" s="454"/>
      <c r="CX485" s="454"/>
      <c r="CY485" s="454"/>
      <c r="CZ485" s="454"/>
      <c r="DA485" s="454"/>
      <c r="DB485" s="454"/>
      <c r="DC485" s="454"/>
      <c r="DD485" s="454"/>
      <c r="DE485" s="454"/>
      <c r="DF485" s="454"/>
      <c r="DG485" s="454"/>
      <c r="DH485" s="454"/>
      <c r="DI485" s="454"/>
      <c r="DJ485" s="454"/>
      <c r="DK485" s="454"/>
      <c r="DL485" s="454"/>
      <c r="DM485" s="454"/>
      <c r="DN485" s="454"/>
      <c r="DO485" s="454"/>
      <c r="DP485" s="454"/>
      <c r="DQ485" s="454"/>
      <c r="DR485" s="454"/>
      <c r="DS485" s="454"/>
      <c r="DT485" s="454"/>
      <c r="DU485" s="454"/>
      <c r="DV485" s="454"/>
      <c r="DW485" s="454"/>
      <c r="DX485" s="454"/>
      <c r="DY485" s="454"/>
      <c r="DZ485" s="454"/>
      <c r="EA485" s="454"/>
      <c r="EB485" s="454"/>
      <c r="EC485" s="454"/>
      <c r="ED485" s="454"/>
      <c r="EE485" s="454"/>
      <c r="EF485" s="454"/>
      <c r="EG485" s="454"/>
      <c r="EH485" s="454"/>
      <c r="EI485" s="454"/>
      <c r="EJ485" s="454"/>
      <c r="EK485" s="454"/>
      <c r="EL485" s="454"/>
      <c r="EM485" s="454"/>
      <c r="EN485" s="454"/>
      <c r="EO485" s="454"/>
      <c r="EP485" s="454"/>
      <c r="EQ485" s="454"/>
      <c r="ER485" s="454"/>
      <c r="ES485" s="454"/>
      <c r="ET485" s="454"/>
      <c r="EU485" s="454"/>
      <c r="EV485" s="454"/>
      <c r="EW485" s="454"/>
      <c r="EX485" s="454"/>
      <c r="EY485" s="454"/>
      <c r="EZ485" s="454"/>
      <c r="FA485" s="454"/>
      <c r="FB485" s="454"/>
      <c r="FC485" s="454"/>
      <c r="FD485" s="454"/>
      <c r="FE485" s="454"/>
      <c r="FF485" s="454"/>
      <c r="FG485" s="454"/>
      <c r="FH485" s="454"/>
      <c r="FI485" s="454"/>
      <c r="FJ485" s="454"/>
      <c r="FK485" s="454"/>
      <c r="FL485" s="454"/>
      <c r="FM485" s="454"/>
      <c r="FN485" s="454"/>
      <c r="FO485" s="454"/>
      <c r="FP485" s="454"/>
      <c r="FQ485" s="454"/>
      <c r="FR485" s="454"/>
      <c r="FS485" s="454"/>
      <c r="FT485" s="454"/>
      <c r="FU485" s="454"/>
      <c r="FV485" s="454"/>
      <c r="FW485" s="454"/>
      <c r="FX485" s="454"/>
      <c r="FY485" s="454"/>
      <c r="FZ485" s="454"/>
      <c r="GA485" s="454"/>
      <c r="GB485" s="454"/>
      <c r="GC485" s="454"/>
      <c r="GD485" s="454"/>
      <c r="GE485" s="454"/>
      <c r="GF485" s="454"/>
      <c r="GG485" s="454"/>
      <c r="GH485" s="454"/>
      <c r="GI485" s="454"/>
      <c r="GJ485" s="454"/>
      <c r="GK485" s="454"/>
      <c r="GL485" s="454"/>
      <c r="GM485" s="454"/>
      <c r="GN485" s="454"/>
      <c r="GO485" s="454"/>
      <c r="GP485" s="454"/>
      <c r="GQ485" s="454"/>
      <c r="GR485" s="454"/>
      <c r="GS485" s="454"/>
      <c r="GT485" s="454"/>
      <c r="GU485" s="454"/>
      <c r="GV485" s="454"/>
      <c r="GW485" s="454"/>
      <c r="GX485" s="454"/>
      <c r="GY485" s="454"/>
      <c r="GZ485" s="454"/>
      <c r="HA485" s="454"/>
      <c r="HB485" s="454"/>
      <c r="HC485" s="454"/>
      <c r="HD485" s="454"/>
      <c r="HE485" s="454"/>
      <c r="HF485" s="454"/>
      <c r="HG485" s="454"/>
      <c r="HH485" s="454"/>
      <c r="HI485" s="454"/>
      <c r="HJ485" s="454"/>
      <c r="HK485" s="454"/>
      <c r="HL485" s="454"/>
      <c r="HM485" s="454"/>
      <c r="HN485" s="454"/>
      <c r="HO485" s="454"/>
      <c r="HP485" s="454"/>
      <c r="HQ485" s="454"/>
      <c r="HR485" s="454"/>
      <c r="HS485" s="454"/>
      <c r="HT485" s="454"/>
      <c r="HU485" s="454"/>
      <c r="HV485" s="454"/>
      <c r="HW485" s="454"/>
      <c r="HX485" s="454"/>
      <c r="HY485" s="454"/>
      <c r="HZ485" s="454"/>
      <c r="IA485" s="454"/>
      <c r="IB485" s="454"/>
      <c r="IC485" s="454"/>
      <c r="ID485" s="454"/>
      <c r="IE485" s="454"/>
      <c r="IF485" s="454"/>
      <c r="IG485" s="454"/>
      <c r="IH485" s="454"/>
      <c r="II485" s="454"/>
      <c r="IJ485" s="454"/>
      <c r="IK485" s="454"/>
      <c r="IL485" s="454"/>
      <c r="IM485" s="454"/>
      <c r="IN485" s="454"/>
      <c r="IO485" s="454"/>
      <c r="IP485" s="454"/>
      <c r="IQ485" s="454"/>
      <c r="IR485" s="454"/>
      <c r="IS485" s="454"/>
      <c r="IT485" s="454"/>
      <c r="IU485" s="454"/>
      <c r="IV485" s="454"/>
      <c r="IW485" s="454"/>
    </row>
    <row r="486" customFormat="false" ht="12.75" hidden="false" customHeight="false" outlineLevel="1" collapsed="false">
      <c r="A486" s="419"/>
      <c r="B486" s="461"/>
      <c r="C486" s="461"/>
      <c r="D486" s="461"/>
      <c r="E486" s="461"/>
      <c r="F486" s="461"/>
      <c r="G486" s="461"/>
      <c r="H486" s="461"/>
      <c r="I486" s="461"/>
      <c r="J486" s="461"/>
      <c r="K486" s="461"/>
      <c r="L486" s="461"/>
      <c r="M486" s="461"/>
      <c r="N486" s="461"/>
      <c r="O486" s="461"/>
      <c r="P486" s="461"/>
      <c r="Q486" s="461"/>
      <c r="R486" s="461"/>
      <c r="S486" s="461"/>
      <c r="T486" s="461"/>
      <c r="U486" s="461"/>
      <c r="V486" s="454"/>
      <c r="W486" s="454"/>
      <c r="X486" s="454"/>
      <c r="Y486" s="454"/>
      <c r="Z486" s="454"/>
      <c r="AA486" s="454"/>
      <c r="AB486" s="454"/>
      <c r="AC486" s="454"/>
      <c r="AD486" s="454"/>
      <c r="AE486" s="454"/>
      <c r="AF486" s="454"/>
      <c r="AG486" s="454"/>
      <c r="AH486" s="454"/>
      <c r="AI486" s="454"/>
      <c r="AJ486" s="454"/>
      <c r="AK486" s="454"/>
      <c r="AL486" s="454"/>
      <c r="AM486" s="454"/>
      <c r="AN486" s="454"/>
      <c r="AO486" s="454"/>
      <c r="AP486" s="454"/>
      <c r="AQ486" s="454"/>
      <c r="AR486" s="454"/>
      <c r="AS486" s="454"/>
      <c r="AT486" s="454"/>
      <c r="AU486" s="454"/>
      <c r="AV486" s="454"/>
      <c r="AW486" s="454"/>
      <c r="AX486" s="454"/>
      <c r="AY486" s="454"/>
      <c r="AZ486" s="454"/>
      <c r="BA486" s="454"/>
      <c r="BB486" s="454"/>
      <c r="BC486" s="454"/>
      <c r="BD486" s="454"/>
      <c r="BE486" s="454"/>
      <c r="BF486" s="454"/>
      <c r="BG486" s="454"/>
      <c r="BH486" s="454"/>
      <c r="BI486" s="454"/>
      <c r="BJ486" s="454"/>
      <c r="BK486" s="454"/>
      <c r="BL486" s="454"/>
      <c r="BM486" s="454"/>
      <c r="BN486" s="454"/>
      <c r="BO486" s="454"/>
      <c r="BP486" s="454"/>
      <c r="BQ486" s="454"/>
      <c r="BR486" s="454"/>
      <c r="BS486" s="454"/>
      <c r="BT486" s="454"/>
      <c r="BU486" s="454"/>
      <c r="BV486" s="454"/>
      <c r="BW486" s="454"/>
      <c r="BX486" s="454"/>
      <c r="BY486" s="454"/>
      <c r="BZ486" s="454"/>
      <c r="CA486" s="454"/>
      <c r="CB486" s="454"/>
      <c r="CC486" s="454"/>
      <c r="CD486" s="454"/>
      <c r="CE486" s="454"/>
      <c r="CF486" s="454"/>
      <c r="CG486" s="454"/>
      <c r="CH486" s="454"/>
      <c r="CI486" s="454"/>
      <c r="CJ486" s="454"/>
      <c r="CK486" s="454"/>
      <c r="CL486" s="454"/>
      <c r="CM486" s="454"/>
      <c r="CN486" s="454"/>
      <c r="CO486" s="454"/>
      <c r="CP486" s="454"/>
      <c r="CQ486" s="454"/>
      <c r="CR486" s="454"/>
      <c r="CS486" s="454"/>
      <c r="CT486" s="454"/>
      <c r="CU486" s="454"/>
      <c r="CV486" s="454"/>
      <c r="CW486" s="454"/>
      <c r="CX486" s="454"/>
      <c r="CY486" s="454"/>
      <c r="CZ486" s="454"/>
      <c r="DA486" s="454"/>
      <c r="DB486" s="454"/>
      <c r="DC486" s="454"/>
      <c r="DD486" s="454"/>
      <c r="DE486" s="454"/>
      <c r="DF486" s="454"/>
      <c r="DG486" s="454"/>
      <c r="DH486" s="454"/>
      <c r="DI486" s="454"/>
      <c r="DJ486" s="454"/>
      <c r="DK486" s="454"/>
      <c r="DL486" s="454"/>
      <c r="DM486" s="454"/>
      <c r="DN486" s="454"/>
      <c r="DO486" s="454"/>
      <c r="DP486" s="454"/>
      <c r="DQ486" s="454"/>
      <c r="DR486" s="454"/>
      <c r="DS486" s="454"/>
      <c r="DT486" s="454"/>
      <c r="DU486" s="454"/>
      <c r="DV486" s="454"/>
      <c r="DW486" s="454"/>
      <c r="DX486" s="454"/>
      <c r="DY486" s="454"/>
      <c r="DZ486" s="454"/>
      <c r="EA486" s="454"/>
      <c r="EB486" s="454"/>
      <c r="EC486" s="454"/>
      <c r="ED486" s="454"/>
      <c r="EE486" s="454"/>
      <c r="EF486" s="454"/>
      <c r="EG486" s="454"/>
      <c r="EH486" s="454"/>
      <c r="EI486" s="454"/>
      <c r="EJ486" s="454"/>
      <c r="EK486" s="454"/>
      <c r="EL486" s="454"/>
      <c r="EM486" s="454"/>
      <c r="EN486" s="454"/>
      <c r="EO486" s="454"/>
      <c r="EP486" s="454"/>
      <c r="EQ486" s="454"/>
      <c r="ER486" s="454"/>
      <c r="ES486" s="454"/>
      <c r="ET486" s="454"/>
      <c r="EU486" s="454"/>
      <c r="EV486" s="454"/>
      <c r="EW486" s="454"/>
      <c r="EX486" s="454"/>
      <c r="EY486" s="454"/>
      <c r="EZ486" s="454"/>
      <c r="FA486" s="454"/>
      <c r="FB486" s="454"/>
      <c r="FC486" s="454"/>
      <c r="FD486" s="454"/>
      <c r="FE486" s="454"/>
      <c r="FF486" s="454"/>
      <c r="FG486" s="454"/>
      <c r="FH486" s="454"/>
      <c r="FI486" s="454"/>
      <c r="FJ486" s="454"/>
      <c r="FK486" s="454"/>
      <c r="FL486" s="454"/>
      <c r="FM486" s="454"/>
      <c r="FN486" s="454"/>
      <c r="FO486" s="454"/>
      <c r="FP486" s="454"/>
      <c r="FQ486" s="454"/>
      <c r="FR486" s="454"/>
      <c r="FS486" s="454"/>
      <c r="FT486" s="454"/>
      <c r="FU486" s="454"/>
      <c r="FV486" s="454"/>
      <c r="FW486" s="454"/>
      <c r="FX486" s="454"/>
      <c r="FY486" s="454"/>
      <c r="FZ486" s="454"/>
      <c r="GA486" s="454"/>
      <c r="GB486" s="454"/>
      <c r="GC486" s="454"/>
      <c r="GD486" s="454"/>
      <c r="GE486" s="454"/>
      <c r="GF486" s="454"/>
      <c r="GG486" s="454"/>
      <c r="GH486" s="454"/>
      <c r="GI486" s="454"/>
      <c r="GJ486" s="454"/>
      <c r="GK486" s="454"/>
      <c r="GL486" s="454"/>
      <c r="GM486" s="454"/>
      <c r="GN486" s="454"/>
      <c r="GO486" s="454"/>
      <c r="GP486" s="454"/>
      <c r="GQ486" s="454"/>
      <c r="GR486" s="454"/>
      <c r="GS486" s="454"/>
      <c r="GT486" s="454"/>
      <c r="GU486" s="454"/>
      <c r="GV486" s="454"/>
      <c r="GW486" s="454"/>
      <c r="GX486" s="454"/>
      <c r="GY486" s="454"/>
      <c r="GZ486" s="454"/>
      <c r="HA486" s="454"/>
      <c r="HB486" s="454"/>
      <c r="HC486" s="454"/>
      <c r="HD486" s="454"/>
      <c r="HE486" s="454"/>
      <c r="HF486" s="454"/>
      <c r="HG486" s="454"/>
      <c r="HH486" s="454"/>
      <c r="HI486" s="454"/>
      <c r="HJ486" s="454"/>
      <c r="HK486" s="454"/>
      <c r="HL486" s="454"/>
      <c r="HM486" s="454"/>
      <c r="HN486" s="454"/>
      <c r="HO486" s="454"/>
      <c r="HP486" s="454"/>
      <c r="HQ486" s="454"/>
      <c r="HR486" s="454"/>
      <c r="HS486" s="454"/>
      <c r="HT486" s="454"/>
      <c r="HU486" s="454"/>
      <c r="HV486" s="454"/>
      <c r="HW486" s="454"/>
      <c r="HX486" s="454"/>
      <c r="HY486" s="454"/>
      <c r="HZ486" s="454"/>
      <c r="IA486" s="454"/>
      <c r="IB486" s="454"/>
      <c r="IC486" s="454"/>
      <c r="ID486" s="454"/>
      <c r="IE486" s="454"/>
      <c r="IF486" s="454"/>
      <c r="IG486" s="454"/>
      <c r="IH486" s="454"/>
      <c r="II486" s="454"/>
      <c r="IJ486" s="454"/>
      <c r="IK486" s="454"/>
      <c r="IL486" s="454"/>
      <c r="IM486" s="454"/>
      <c r="IN486" s="454"/>
      <c r="IO486" s="454"/>
      <c r="IP486" s="454"/>
      <c r="IQ486" s="454"/>
      <c r="IR486" s="454"/>
      <c r="IS486" s="454"/>
      <c r="IT486" s="454"/>
      <c r="IU486" s="454"/>
      <c r="IV486" s="454"/>
      <c r="IW486" s="454"/>
    </row>
    <row r="487" customFormat="false" ht="12.75" hidden="false" customHeight="false" outlineLevel="1" collapsed="false">
      <c r="A487" s="419"/>
      <c r="B487" s="461"/>
      <c r="C487" s="461"/>
      <c r="D487" s="461"/>
      <c r="E487" s="461"/>
      <c r="F487" s="461"/>
      <c r="G487" s="461"/>
      <c r="H487" s="461"/>
      <c r="I487" s="461"/>
      <c r="J487" s="461"/>
      <c r="K487" s="461"/>
      <c r="L487" s="461"/>
      <c r="M487" s="461"/>
      <c r="N487" s="461"/>
      <c r="O487" s="461"/>
      <c r="P487" s="461"/>
      <c r="Q487" s="461"/>
      <c r="R487" s="461"/>
      <c r="S487" s="461"/>
      <c r="T487" s="461"/>
      <c r="U487" s="461"/>
      <c r="V487" s="454"/>
      <c r="W487" s="454"/>
      <c r="X487" s="454"/>
      <c r="Y487" s="454"/>
      <c r="Z487" s="454"/>
      <c r="AA487" s="454"/>
      <c r="AB487" s="454"/>
      <c r="AC487" s="454"/>
      <c r="AD487" s="454"/>
      <c r="AE487" s="454"/>
      <c r="AF487" s="454"/>
      <c r="AG487" s="454"/>
      <c r="AH487" s="454"/>
      <c r="AI487" s="454"/>
      <c r="AJ487" s="454"/>
      <c r="AK487" s="454"/>
      <c r="AL487" s="454"/>
      <c r="AM487" s="454"/>
      <c r="AN487" s="454"/>
      <c r="AO487" s="454"/>
      <c r="AP487" s="454"/>
      <c r="AQ487" s="454"/>
      <c r="AR487" s="454"/>
      <c r="AS487" s="454"/>
      <c r="AT487" s="454"/>
      <c r="AU487" s="454"/>
      <c r="AV487" s="454"/>
      <c r="AW487" s="454"/>
      <c r="AX487" s="454"/>
      <c r="AY487" s="454"/>
      <c r="AZ487" s="454"/>
      <c r="BA487" s="454"/>
      <c r="BB487" s="454"/>
      <c r="BC487" s="454"/>
      <c r="BD487" s="454"/>
      <c r="BE487" s="454"/>
      <c r="BF487" s="454"/>
      <c r="BG487" s="454"/>
      <c r="BH487" s="454"/>
      <c r="BI487" s="454"/>
      <c r="BJ487" s="454"/>
      <c r="BK487" s="454"/>
      <c r="BL487" s="454"/>
      <c r="BM487" s="454"/>
      <c r="BN487" s="454"/>
      <c r="BO487" s="454"/>
      <c r="BP487" s="454"/>
      <c r="BQ487" s="454"/>
      <c r="BR487" s="454"/>
      <c r="BS487" s="454"/>
      <c r="BT487" s="454"/>
      <c r="BU487" s="454"/>
      <c r="BV487" s="454"/>
      <c r="BW487" s="454"/>
      <c r="BX487" s="454"/>
      <c r="BY487" s="454"/>
      <c r="BZ487" s="454"/>
      <c r="CA487" s="454"/>
      <c r="CB487" s="454"/>
      <c r="CC487" s="454"/>
      <c r="CD487" s="454"/>
      <c r="CE487" s="454"/>
      <c r="CF487" s="454"/>
      <c r="CG487" s="454"/>
      <c r="CH487" s="454"/>
      <c r="CI487" s="454"/>
      <c r="CJ487" s="454"/>
      <c r="CK487" s="454"/>
      <c r="CL487" s="454"/>
      <c r="CM487" s="454"/>
      <c r="CN487" s="454"/>
      <c r="CO487" s="454"/>
      <c r="CP487" s="454"/>
      <c r="CQ487" s="454"/>
      <c r="CR487" s="454"/>
      <c r="CS487" s="454"/>
      <c r="CT487" s="454"/>
      <c r="CU487" s="454"/>
      <c r="CV487" s="454"/>
      <c r="CW487" s="454"/>
      <c r="CX487" s="454"/>
      <c r="CY487" s="454"/>
      <c r="CZ487" s="454"/>
      <c r="DA487" s="454"/>
      <c r="DB487" s="454"/>
      <c r="DC487" s="454"/>
      <c r="DD487" s="454"/>
      <c r="DE487" s="454"/>
      <c r="DF487" s="454"/>
      <c r="DG487" s="454"/>
      <c r="DH487" s="454"/>
      <c r="DI487" s="454"/>
      <c r="DJ487" s="454"/>
      <c r="DK487" s="454"/>
      <c r="DL487" s="454"/>
      <c r="DM487" s="454"/>
      <c r="DN487" s="454"/>
      <c r="DO487" s="454"/>
      <c r="DP487" s="454"/>
      <c r="DQ487" s="454"/>
      <c r="DR487" s="454"/>
      <c r="DS487" s="454"/>
      <c r="DT487" s="454"/>
      <c r="DU487" s="454"/>
      <c r="DV487" s="454"/>
      <c r="DW487" s="454"/>
      <c r="DX487" s="454"/>
      <c r="DY487" s="454"/>
      <c r="DZ487" s="454"/>
      <c r="EA487" s="454"/>
      <c r="EB487" s="454"/>
      <c r="EC487" s="454"/>
      <c r="ED487" s="454"/>
      <c r="EE487" s="454"/>
      <c r="EF487" s="454"/>
      <c r="EG487" s="454"/>
      <c r="EH487" s="454"/>
      <c r="EI487" s="454"/>
      <c r="EJ487" s="454"/>
      <c r="EK487" s="454"/>
      <c r="EL487" s="454"/>
      <c r="EM487" s="454"/>
      <c r="EN487" s="454"/>
      <c r="EO487" s="454"/>
      <c r="EP487" s="454"/>
      <c r="EQ487" s="454"/>
      <c r="ER487" s="454"/>
      <c r="ES487" s="454"/>
      <c r="ET487" s="454"/>
      <c r="EU487" s="454"/>
      <c r="EV487" s="454"/>
      <c r="EW487" s="454"/>
      <c r="EX487" s="454"/>
      <c r="EY487" s="454"/>
      <c r="EZ487" s="454"/>
      <c r="FA487" s="454"/>
      <c r="FB487" s="454"/>
      <c r="FC487" s="454"/>
      <c r="FD487" s="454"/>
      <c r="FE487" s="454"/>
      <c r="FF487" s="454"/>
      <c r="FG487" s="454"/>
      <c r="FH487" s="454"/>
      <c r="FI487" s="454"/>
      <c r="FJ487" s="454"/>
      <c r="FK487" s="454"/>
      <c r="FL487" s="454"/>
      <c r="FM487" s="454"/>
      <c r="FN487" s="454"/>
      <c r="FO487" s="454"/>
      <c r="FP487" s="454"/>
      <c r="FQ487" s="454"/>
      <c r="FR487" s="454"/>
      <c r="FS487" s="454"/>
      <c r="FT487" s="454"/>
      <c r="FU487" s="454"/>
      <c r="FV487" s="454"/>
      <c r="FW487" s="454"/>
      <c r="FX487" s="454"/>
      <c r="FY487" s="454"/>
      <c r="FZ487" s="454"/>
      <c r="GA487" s="454"/>
      <c r="GB487" s="454"/>
      <c r="GC487" s="454"/>
      <c r="GD487" s="454"/>
      <c r="GE487" s="454"/>
      <c r="GF487" s="454"/>
      <c r="GG487" s="454"/>
      <c r="GH487" s="454"/>
      <c r="GI487" s="454"/>
      <c r="GJ487" s="454"/>
      <c r="GK487" s="454"/>
      <c r="GL487" s="454"/>
      <c r="GM487" s="454"/>
      <c r="GN487" s="454"/>
      <c r="GO487" s="454"/>
      <c r="GP487" s="454"/>
      <c r="GQ487" s="454"/>
      <c r="GR487" s="454"/>
      <c r="GS487" s="454"/>
      <c r="GT487" s="454"/>
      <c r="GU487" s="454"/>
      <c r="GV487" s="454"/>
      <c r="GW487" s="454"/>
      <c r="GX487" s="454"/>
      <c r="GY487" s="454"/>
      <c r="GZ487" s="454"/>
      <c r="HA487" s="454"/>
      <c r="HB487" s="454"/>
      <c r="HC487" s="454"/>
      <c r="HD487" s="454"/>
      <c r="HE487" s="454"/>
      <c r="HF487" s="454"/>
      <c r="HG487" s="454"/>
      <c r="HH487" s="454"/>
      <c r="HI487" s="454"/>
      <c r="HJ487" s="454"/>
      <c r="HK487" s="454"/>
      <c r="HL487" s="454"/>
      <c r="HM487" s="454"/>
      <c r="HN487" s="454"/>
      <c r="HO487" s="454"/>
      <c r="HP487" s="454"/>
      <c r="HQ487" s="454"/>
      <c r="HR487" s="454"/>
      <c r="HS487" s="454"/>
      <c r="HT487" s="454"/>
      <c r="HU487" s="454"/>
      <c r="HV487" s="454"/>
      <c r="HW487" s="454"/>
      <c r="HX487" s="454"/>
      <c r="HY487" s="454"/>
      <c r="HZ487" s="454"/>
      <c r="IA487" s="454"/>
      <c r="IB487" s="454"/>
      <c r="IC487" s="454"/>
      <c r="ID487" s="454"/>
      <c r="IE487" s="454"/>
      <c r="IF487" s="454"/>
      <c r="IG487" s="454"/>
      <c r="IH487" s="454"/>
      <c r="II487" s="454"/>
      <c r="IJ487" s="454"/>
      <c r="IK487" s="454"/>
      <c r="IL487" s="454"/>
      <c r="IM487" s="454"/>
      <c r="IN487" s="454"/>
      <c r="IO487" s="454"/>
      <c r="IP487" s="454"/>
      <c r="IQ487" s="454"/>
      <c r="IR487" s="454"/>
      <c r="IS487" s="454"/>
      <c r="IT487" s="454"/>
      <c r="IU487" s="454"/>
      <c r="IV487" s="454"/>
      <c r="IW487" s="454"/>
    </row>
    <row r="488" customFormat="false" ht="12.75" hidden="false" customHeight="false" outlineLevel="1" collapsed="false">
      <c r="A488" s="339"/>
      <c r="B488" s="461"/>
      <c r="C488" s="461"/>
      <c r="D488" s="461"/>
      <c r="E488" s="461"/>
      <c r="F488" s="461"/>
      <c r="G488" s="461"/>
      <c r="H488" s="461"/>
      <c r="I488" s="461"/>
      <c r="J488" s="461"/>
      <c r="K488" s="461"/>
      <c r="L488" s="461"/>
      <c r="M488" s="461"/>
      <c r="N488" s="461"/>
      <c r="O488" s="461"/>
      <c r="P488" s="461"/>
      <c r="Q488" s="461"/>
      <c r="R488" s="461"/>
      <c r="S488" s="461"/>
      <c r="T488" s="461"/>
      <c r="U488" s="461"/>
      <c r="V488" s="454"/>
      <c r="W488" s="454"/>
      <c r="X488" s="454"/>
      <c r="Y488" s="454"/>
      <c r="Z488" s="454"/>
      <c r="AA488" s="454"/>
      <c r="AB488" s="454"/>
      <c r="AC488" s="454"/>
      <c r="AD488" s="454"/>
      <c r="AE488" s="454"/>
      <c r="AF488" s="454"/>
      <c r="AG488" s="454"/>
      <c r="AH488" s="454"/>
      <c r="AI488" s="454"/>
      <c r="AJ488" s="454"/>
      <c r="AK488" s="454"/>
      <c r="AL488" s="454"/>
      <c r="AM488" s="454"/>
      <c r="AN488" s="454"/>
      <c r="AO488" s="454"/>
      <c r="AP488" s="454"/>
      <c r="AQ488" s="454"/>
      <c r="AR488" s="454"/>
      <c r="AS488" s="454"/>
      <c r="AT488" s="454"/>
      <c r="AU488" s="454"/>
      <c r="AV488" s="454"/>
      <c r="AW488" s="454"/>
      <c r="AX488" s="454"/>
      <c r="AY488" s="454"/>
      <c r="AZ488" s="454"/>
      <c r="BA488" s="454"/>
      <c r="BB488" s="454"/>
      <c r="BC488" s="454"/>
      <c r="BD488" s="454"/>
      <c r="BE488" s="454"/>
      <c r="BF488" s="454"/>
      <c r="BG488" s="454"/>
      <c r="BH488" s="454"/>
      <c r="BI488" s="454"/>
      <c r="BJ488" s="454"/>
      <c r="BK488" s="454"/>
      <c r="BL488" s="454"/>
      <c r="BM488" s="454"/>
      <c r="BN488" s="454"/>
      <c r="BO488" s="454"/>
      <c r="BP488" s="454"/>
      <c r="BQ488" s="454"/>
      <c r="BR488" s="454"/>
      <c r="BS488" s="454"/>
      <c r="BT488" s="454"/>
      <c r="BU488" s="454"/>
      <c r="BV488" s="454"/>
      <c r="BW488" s="454"/>
      <c r="BX488" s="454"/>
      <c r="BY488" s="454"/>
      <c r="BZ488" s="454"/>
      <c r="CA488" s="454"/>
      <c r="CB488" s="454"/>
      <c r="CC488" s="454"/>
      <c r="CD488" s="454"/>
      <c r="CE488" s="454"/>
      <c r="CF488" s="454"/>
      <c r="CG488" s="454"/>
      <c r="CH488" s="454"/>
      <c r="CI488" s="454"/>
      <c r="CJ488" s="454"/>
      <c r="CK488" s="454"/>
      <c r="CL488" s="454"/>
      <c r="CM488" s="454"/>
      <c r="CN488" s="454"/>
      <c r="CO488" s="454"/>
      <c r="CP488" s="454"/>
      <c r="CQ488" s="454"/>
      <c r="CR488" s="454"/>
      <c r="CS488" s="454"/>
      <c r="CT488" s="454"/>
      <c r="CU488" s="454"/>
      <c r="CV488" s="454"/>
      <c r="CW488" s="454"/>
      <c r="CX488" s="454"/>
      <c r="CY488" s="454"/>
      <c r="CZ488" s="454"/>
      <c r="DA488" s="454"/>
      <c r="DB488" s="454"/>
      <c r="DC488" s="454"/>
      <c r="DD488" s="454"/>
      <c r="DE488" s="454"/>
      <c r="DF488" s="454"/>
      <c r="DG488" s="454"/>
      <c r="DH488" s="454"/>
      <c r="DI488" s="454"/>
      <c r="DJ488" s="454"/>
      <c r="DK488" s="454"/>
      <c r="DL488" s="454"/>
      <c r="DM488" s="454"/>
      <c r="DN488" s="454"/>
      <c r="DO488" s="454"/>
      <c r="DP488" s="454"/>
      <c r="DQ488" s="454"/>
      <c r="DR488" s="454"/>
      <c r="DS488" s="454"/>
      <c r="DT488" s="454"/>
      <c r="DU488" s="454"/>
      <c r="DV488" s="454"/>
      <c r="DW488" s="454"/>
      <c r="DX488" s="454"/>
      <c r="DY488" s="454"/>
      <c r="DZ488" s="454"/>
      <c r="EA488" s="454"/>
      <c r="EB488" s="454"/>
      <c r="EC488" s="454"/>
      <c r="ED488" s="454"/>
      <c r="EE488" s="454"/>
      <c r="EF488" s="454"/>
      <c r="EG488" s="454"/>
      <c r="EH488" s="454"/>
      <c r="EI488" s="454"/>
      <c r="EJ488" s="454"/>
      <c r="EK488" s="454"/>
      <c r="EL488" s="454"/>
      <c r="EM488" s="454"/>
      <c r="EN488" s="454"/>
      <c r="EO488" s="454"/>
      <c r="EP488" s="454"/>
      <c r="EQ488" s="454"/>
      <c r="ER488" s="454"/>
      <c r="ES488" s="454"/>
      <c r="ET488" s="454"/>
      <c r="EU488" s="454"/>
      <c r="EV488" s="454"/>
      <c r="EW488" s="454"/>
      <c r="EX488" s="454"/>
      <c r="EY488" s="454"/>
      <c r="EZ488" s="454"/>
      <c r="FA488" s="454"/>
      <c r="FB488" s="454"/>
      <c r="FC488" s="454"/>
      <c r="FD488" s="454"/>
      <c r="FE488" s="454"/>
      <c r="FF488" s="454"/>
      <c r="FG488" s="454"/>
      <c r="FH488" s="454"/>
      <c r="FI488" s="454"/>
      <c r="FJ488" s="454"/>
      <c r="FK488" s="454"/>
      <c r="FL488" s="454"/>
      <c r="FM488" s="454"/>
      <c r="FN488" s="454"/>
      <c r="FO488" s="454"/>
      <c r="FP488" s="454"/>
      <c r="FQ488" s="454"/>
      <c r="FR488" s="454"/>
      <c r="FS488" s="454"/>
      <c r="FT488" s="454"/>
      <c r="FU488" s="454"/>
      <c r="FV488" s="454"/>
      <c r="FW488" s="454"/>
      <c r="FX488" s="454"/>
      <c r="FY488" s="454"/>
      <c r="FZ488" s="454"/>
      <c r="GA488" s="454"/>
      <c r="GB488" s="454"/>
      <c r="GC488" s="454"/>
      <c r="GD488" s="454"/>
      <c r="GE488" s="454"/>
      <c r="GF488" s="454"/>
      <c r="GG488" s="454"/>
      <c r="GH488" s="454"/>
      <c r="GI488" s="454"/>
      <c r="GJ488" s="454"/>
      <c r="GK488" s="454"/>
      <c r="GL488" s="454"/>
      <c r="GM488" s="454"/>
      <c r="GN488" s="454"/>
      <c r="GO488" s="454"/>
      <c r="GP488" s="454"/>
      <c r="GQ488" s="454"/>
      <c r="GR488" s="454"/>
      <c r="GS488" s="454"/>
      <c r="GT488" s="454"/>
      <c r="GU488" s="454"/>
      <c r="GV488" s="454"/>
      <c r="GW488" s="454"/>
      <c r="GX488" s="454"/>
      <c r="GY488" s="454"/>
      <c r="GZ488" s="454"/>
      <c r="HA488" s="454"/>
      <c r="HB488" s="454"/>
      <c r="HC488" s="454"/>
      <c r="HD488" s="454"/>
      <c r="HE488" s="454"/>
      <c r="HF488" s="454"/>
      <c r="HG488" s="454"/>
      <c r="HH488" s="454"/>
      <c r="HI488" s="454"/>
      <c r="HJ488" s="454"/>
      <c r="HK488" s="454"/>
      <c r="HL488" s="454"/>
      <c r="HM488" s="454"/>
      <c r="HN488" s="454"/>
      <c r="HO488" s="454"/>
      <c r="HP488" s="454"/>
      <c r="HQ488" s="454"/>
      <c r="HR488" s="454"/>
      <c r="HS488" s="454"/>
      <c r="HT488" s="454"/>
      <c r="HU488" s="454"/>
      <c r="HV488" s="454"/>
      <c r="HW488" s="454"/>
      <c r="HX488" s="454"/>
      <c r="HY488" s="454"/>
      <c r="HZ488" s="454"/>
      <c r="IA488" s="454"/>
      <c r="IB488" s="454"/>
      <c r="IC488" s="454"/>
      <c r="ID488" s="454"/>
      <c r="IE488" s="454"/>
      <c r="IF488" s="454"/>
      <c r="IG488" s="454"/>
      <c r="IH488" s="454"/>
      <c r="II488" s="454"/>
      <c r="IJ488" s="454"/>
      <c r="IK488" s="454"/>
      <c r="IL488" s="454"/>
      <c r="IM488" s="454"/>
      <c r="IN488" s="454"/>
      <c r="IO488" s="454"/>
      <c r="IP488" s="454"/>
      <c r="IQ488" s="454"/>
      <c r="IR488" s="454"/>
      <c r="IS488" s="454"/>
      <c r="IT488" s="454"/>
      <c r="IU488" s="454"/>
      <c r="IV488" s="454"/>
      <c r="IW488" s="454"/>
    </row>
    <row r="489" customFormat="false" ht="12.75" hidden="false" customHeight="false" outlineLevel="1" collapsed="false">
      <c r="A489" s="339"/>
      <c r="B489" s="461"/>
      <c r="C489" s="461"/>
      <c r="D489" s="461"/>
      <c r="E489" s="461"/>
      <c r="F489" s="461"/>
      <c r="G489" s="461"/>
      <c r="H489" s="461"/>
      <c r="I489" s="461"/>
      <c r="J489" s="461"/>
      <c r="K489" s="461"/>
      <c r="L489" s="461"/>
      <c r="M489" s="461"/>
      <c r="N489" s="461"/>
      <c r="O489" s="461"/>
      <c r="P489" s="461"/>
      <c r="Q489" s="461"/>
      <c r="R489" s="461"/>
      <c r="S489" s="461"/>
      <c r="T489" s="461"/>
      <c r="U489" s="461"/>
      <c r="V489" s="454"/>
      <c r="W489" s="454"/>
      <c r="X489" s="454"/>
      <c r="Y489" s="454"/>
      <c r="Z489" s="454"/>
      <c r="AA489" s="454"/>
      <c r="AB489" s="454"/>
      <c r="AC489" s="454"/>
      <c r="AD489" s="454"/>
      <c r="AE489" s="454"/>
      <c r="AF489" s="454"/>
      <c r="AG489" s="454"/>
      <c r="AH489" s="454"/>
      <c r="AI489" s="454"/>
      <c r="AJ489" s="454"/>
      <c r="AK489" s="454"/>
      <c r="AL489" s="454"/>
      <c r="AM489" s="454"/>
      <c r="AN489" s="454"/>
      <c r="AO489" s="454"/>
      <c r="AP489" s="454"/>
      <c r="AQ489" s="454"/>
      <c r="AR489" s="454"/>
      <c r="AS489" s="454"/>
      <c r="AT489" s="454"/>
      <c r="AU489" s="454"/>
      <c r="AV489" s="454"/>
      <c r="AW489" s="454"/>
      <c r="AX489" s="454"/>
      <c r="AY489" s="454"/>
      <c r="AZ489" s="454"/>
      <c r="BA489" s="454"/>
      <c r="BB489" s="454"/>
      <c r="BC489" s="454"/>
      <c r="BD489" s="454"/>
      <c r="BE489" s="454"/>
      <c r="BF489" s="454"/>
      <c r="BG489" s="454"/>
      <c r="BH489" s="454"/>
      <c r="BI489" s="454"/>
      <c r="BJ489" s="454"/>
      <c r="BK489" s="454"/>
      <c r="BL489" s="454"/>
      <c r="BM489" s="454"/>
      <c r="BN489" s="454"/>
      <c r="BO489" s="454"/>
      <c r="BP489" s="454"/>
      <c r="BQ489" s="454"/>
      <c r="BR489" s="454"/>
      <c r="BS489" s="454"/>
      <c r="BT489" s="454"/>
      <c r="BU489" s="454"/>
      <c r="BV489" s="454"/>
      <c r="BW489" s="454"/>
      <c r="BX489" s="454"/>
      <c r="BY489" s="454"/>
      <c r="BZ489" s="454"/>
      <c r="CA489" s="454"/>
      <c r="CB489" s="454"/>
      <c r="CC489" s="454"/>
      <c r="CD489" s="454"/>
      <c r="CE489" s="454"/>
      <c r="CF489" s="454"/>
      <c r="CG489" s="454"/>
      <c r="CH489" s="454"/>
      <c r="CI489" s="454"/>
      <c r="CJ489" s="454"/>
      <c r="CK489" s="454"/>
      <c r="CL489" s="454"/>
      <c r="CM489" s="454"/>
      <c r="CN489" s="454"/>
      <c r="CO489" s="454"/>
      <c r="CP489" s="454"/>
      <c r="CQ489" s="454"/>
      <c r="CR489" s="454"/>
      <c r="CS489" s="454"/>
      <c r="CT489" s="454"/>
      <c r="CU489" s="454"/>
      <c r="CV489" s="454"/>
      <c r="CW489" s="454"/>
      <c r="CX489" s="454"/>
      <c r="CY489" s="454"/>
      <c r="CZ489" s="454"/>
      <c r="DA489" s="454"/>
      <c r="DB489" s="454"/>
      <c r="DC489" s="454"/>
      <c r="DD489" s="454"/>
      <c r="DE489" s="454"/>
      <c r="DF489" s="454"/>
      <c r="DG489" s="454"/>
      <c r="DH489" s="454"/>
      <c r="DI489" s="454"/>
      <c r="DJ489" s="454"/>
      <c r="DK489" s="454"/>
      <c r="DL489" s="454"/>
      <c r="DM489" s="454"/>
      <c r="DN489" s="454"/>
      <c r="DO489" s="454"/>
      <c r="DP489" s="454"/>
      <c r="DQ489" s="454"/>
      <c r="DR489" s="454"/>
      <c r="DS489" s="454"/>
      <c r="DT489" s="454"/>
      <c r="DU489" s="454"/>
      <c r="DV489" s="454"/>
      <c r="DW489" s="454"/>
      <c r="DX489" s="454"/>
      <c r="DY489" s="454"/>
      <c r="DZ489" s="454"/>
      <c r="EA489" s="454"/>
      <c r="EB489" s="454"/>
      <c r="EC489" s="454"/>
      <c r="ED489" s="454"/>
      <c r="EE489" s="454"/>
      <c r="EF489" s="454"/>
      <c r="EG489" s="454"/>
      <c r="EH489" s="454"/>
      <c r="EI489" s="454"/>
      <c r="EJ489" s="454"/>
      <c r="EK489" s="454"/>
      <c r="EL489" s="454"/>
      <c r="EM489" s="454"/>
      <c r="EN489" s="454"/>
      <c r="EO489" s="454"/>
      <c r="EP489" s="454"/>
      <c r="EQ489" s="454"/>
      <c r="ER489" s="454"/>
      <c r="ES489" s="454"/>
      <c r="ET489" s="454"/>
      <c r="EU489" s="454"/>
      <c r="EV489" s="454"/>
      <c r="EW489" s="454"/>
      <c r="EX489" s="454"/>
      <c r="EY489" s="454"/>
      <c r="EZ489" s="454"/>
      <c r="FA489" s="454"/>
      <c r="FB489" s="454"/>
      <c r="FC489" s="454"/>
      <c r="FD489" s="454"/>
      <c r="FE489" s="454"/>
      <c r="FF489" s="454"/>
      <c r="FG489" s="454"/>
      <c r="FH489" s="454"/>
      <c r="FI489" s="454"/>
      <c r="FJ489" s="454"/>
      <c r="FK489" s="454"/>
      <c r="FL489" s="454"/>
      <c r="FM489" s="454"/>
      <c r="FN489" s="454"/>
      <c r="FO489" s="454"/>
      <c r="FP489" s="454"/>
      <c r="FQ489" s="454"/>
      <c r="FR489" s="454"/>
      <c r="FS489" s="454"/>
      <c r="FT489" s="454"/>
      <c r="FU489" s="454"/>
      <c r="FV489" s="454"/>
      <c r="FW489" s="454"/>
      <c r="FX489" s="454"/>
      <c r="FY489" s="454"/>
      <c r="FZ489" s="454"/>
      <c r="GA489" s="454"/>
      <c r="GB489" s="454"/>
      <c r="GC489" s="454"/>
      <c r="GD489" s="454"/>
      <c r="GE489" s="454"/>
      <c r="GF489" s="454"/>
      <c r="GG489" s="454"/>
      <c r="GH489" s="454"/>
      <c r="GI489" s="454"/>
      <c r="GJ489" s="454"/>
      <c r="GK489" s="454"/>
      <c r="GL489" s="454"/>
      <c r="GM489" s="454"/>
      <c r="GN489" s="454"/>
      <c r="GO489" s="454"/>
      <c r="GP489" s="454"/>
      <c r="GQ489" s="454"/>
      <c r="GR489" s="454"/>
      <c r="GS489" s="454"/>
      <c r="GT489" s="454"/>
      <c r="GU489" s="454"/>
      <c r="GV489" s="454"/>
      <c r="GW489" s="454"/>
      <c r="GX489" s="454"/>
      <c r="GY489" s="454"/>
      <c r="GZ489" s="454"/>
      <c r="HA489" s="454"/>
      <c r="HB489" s="454"/>
      <c r="HC489" s="454"/>
      <c r="HD489" s="454"/>
      <c r="HE489" s="454"/>
      <c r="HF489" s="454"/>
      <c r="HG489" s="454"/>
      <c r="HH489" s="454"/>
      <c r="HI489" s="454"/>
      <c r="HJ489" s="454"/>
      <c r="HK489" s="454"/>
      <c r="HL489" s="454"/>
      <c r="HM489" s="454"/>
      <c r="HN489" s="454"/>
      <c r="HO489" s="454"/>
      <c r="HP489" s="454"/>
      <c r="HQ489" s="454"/>
      <c r="HR489" s="454"/>
      <c r="HS489" s="454"/>
      <c r="HT489" s="454"/>
      <c r="HU489" s="454"/>
      <c r="HV489" s="454"/>
      <c r="HW489" s="454"/>
      <c r="HX489" s="454"/>
      <c r="HY489" s="454"/>
      <c r="HZ489" s="454"/>
      <c r="IA489" s="454"/>
      <c r="IB489" s="454"/>
      <c r="IC489" s="454"/>
      <c r="ID489" s="454"/>
      <c r="IE489" s="454"/>
      <c r="IF489" s="454"/>
      <c r="IG489" s="454"/>
      <c r="IH489" s="454"/>
      <c r="II489" s="454"/>
      <c r="IJ489" s="454"/>
      <c r="IK489" s="454"/>
      <c r="IL489" s="454"/>
      <c r="IM489" s="454"/>
      <c r="IN489" s="454"/>
      <c r="IO489" s="454"/>
      <c r="IP489" s="454"/>
      <c r="IQ489" s="454"/>
      <c r="IR489" s="454"/>
      <c r="IS489" s="454"/>
      <c r="IT489" s="454"/>
      <c r="IU489" s="454"/>
      <c r="IV489" s="454"/>
      <c r="IW489" s="454"/>
    </row>
    <row r="490" customFormat="false" ht="12.75" hidden="false" customHeight="false" outlineLevel="1" collapsed="false">
      <c r="A490" s="419"/>
      <c r="B490" s="461"/>
      <c r="C490" s="461"/>
      <c r="D490" s="461"/>
      <c r="E490" s="461"/>
      <c r="F490" s="461"/>
      <c r="G490" s="461"/>
      <c r="H490" s="461"/>
      <c r="I490" s="461"/>
      <c r="J490" s="461"/>
      <c r="K490" s="461"/>
      <c r="L490" s="461"/>
      <c r="M490" s="461"/>
      <c r="N490" s="461"/>
      <c r="O490" s="461"/>
      <c r="P490" s="461"/>
      <c r="Q490" s="461"/>
      <c r="R490" s="461"/>
      <c r="S490" s="461"/>
      <c r="T490" s="461"/>
      <c r="U490" s="461"/>
      <c r="V490" s="454"/>
      <c r="W490" s="454"/>
      <c r="X490" s="454"/>
      <c r="Y490" s="454"/>
      <c r="Z490" s="454"/>
      <c r="AA490" s="454"/>
      <c r="AB490" s="454"/>
      <c r="AC490" s="454"/>
      <c r="AD490" s="454"/>
      <c r="AE490" s="454"/>
      <c r="AF490" s="454"/>
      <c r="AG490" s="454"/>
      <c r="AH490" s="454"/>
      <c r="AI490" s="454"/>
      <c r="AJ490" s="454"/>
      <c r="AK490" s="454"/>
      <c r="AL490" s="454"/>
      <c r="AM490" s="454"/>
      <c r="AN490" s="454"/>
      <c r="AO490" s="454"/>
      <c r="AP490" s="454"/>
      <c r="AQ490" s="454"/>
      <c r="AR490" s="454"/>
      <c r="AS490" s="454"/>
      <c r="AT490" s="454"/>
      <c r="AU490" s="454"/>
      <c r="AV490" s="454"/>
      <c r="AW490" s="454"/>
      <c r="AX490" s="454"/>
      <c r="AY490" s="454"/>
      <c r="AZ490" s="454"/>
      <c r="BA490" s="454"/>
      <c r="BB490" s="454"/>
      <c r="BC490" s="454"/>
      <c r="BD490" s="454"/>
      <c r="BE490" s="454"/>
      <c r="BF490" s="454"/>
      <c r="BG490" s="454"/>
      <c r="BH490" s="454"/>
      <c r="BI490" s="454"/>
      <c r="BJ490" s="454"/>
      <c r="BK490" s="454"/>
      <c r="BL490" s="454"/>
      <c r="BM490" s="454"/>
      <c r="BN490" s="454"/>
      <c r="BO490" s="454"/>
      <c r="BP490" s="454"/>
      <c r="BQ490" s="454"/>
      <c r="BR490" s="454"/>
      <c r="BS490" s="454"/>
      <c r="BT490" s="454"/>
      <c r="BU490" s="454"/>
      <c r="BV490" s="454"/>
      <c r="BW490" s="454"/>
      <c r="BX490" s="454"/>
      <c r="BY490" s="454"/>
      <c r="BZ490" s="454"/>
      <c r="CA490" s="454"/>
      <c r="CB490" s="454"/>
      <c r="CC490" s="454"/>
      <c r="CD490" s="454"/>
      <c r="CE490" s="454"/>
      <c r="CF490" s="454"/>
      <c r="CG490" s="454"/>
      <c r="CH490" s="454"/>
      <c r="CI490" s="454"/>
      <c r="CJ490" s="454"/>
      <c r="CK490" s="454"/>
      <c r="CL490" s="454"/>
      <c r="CM490" s="454"/>
      <c r="CN490" s="454"/>
      <c r="CO490" s="454"/>
      <c r="CP490" s="454"/>
      <c r="CQ490" s="454"/>
      <c r="CR490" s="454"/>
      <c r="CS490" s="454"/>
      <c r="CT490" s="454"/>
      <c r="CU490" s="454"/>
      <c r="CV490" s="454"/>
      <c r="CW490" s="454"/>
      <c r="CX490" s="454"/>
      <c r="CY490" s="454"/>
      <c r="CZ490" s="454"/>
      <c r="DA490" s="454"/>
      <c r="DB490" s="454"/>
      <c r="DC490" s="454"/>
      <c r="DD490" s="454"/>
      <c r="DE490" s="454"/>
      <c r="DF490" s="454"/>
      <c r="DG490" s="454"/>
      <c r="DH490" s="454"/>
      <c r="DI490" s="454"/>
      <c r="DJ490" s="454"/>
      <c r="DK490" s="454"/>
      <c r="DL490" s="454"/>
      <c r="DM490" s="454"/>
      <c r="DN490" s="454"/>
      <c r="DO490" s="454"/>
      <c r="DP490" s="454"/>
      <c r="DQ490" s="454"/>
      <c r="DR490" s="454"/>
      <c r="DS490" s="454"/>
      <c r="DT490" s="454"/>
      <c r="DU490" s="454"/>
      <c r="DV490" s="454"/>
      <c r="DW490" s="454"/>
      <c r="DX490" s="454"/>
      <c r="DY490" s="454"/>
      <c r="DZ490" s="454"/>
      <c r="EA490" s="454"/>
      <c r="EB490" s="454"/>
      <c r="EC490" s="454"/>
      <c r="ED490" s="454"/>
      <c r="EE490" s="454"/>
      <c r="EF490" s="454"/>
      <c r="EG490" s="454"/>
      <c r="EH490" s="454"/>
      <c r="EI490" s="454"/>
      <c r="EJ490" s="454"/>
      <c r="EK490" s="454"/>
      <c r="EL490" s="454"/>
      <c r="EM490" s="454"/>
      <c r="EN490" s="454"/>
      <c r="EO490" s="454"/>
      <c r="EP490" s="454"/>
      <c r="EQ490" s="454"/>
      <c r="ER490" s="454"/>
      <c r="ES490" s="454"/>
      <c r="ET490" s="454"/>
      <c r="EU490" s="454"/>
      <c r="EV490" s="454"/>
      <c r="EW490" s="454"/>
      <c r="EX490" s="454"/>
      <c r="EY490" s="454"/>
      <c r="EZ490" s="454"/>
      <c r="FA490" s="454"/>
      <c r="FB490" s="454"/>
      <c r="FC490" s="454"/>
      <c r="FD490" s="454"/>
      <c r="FE490" s="454"/>
      <c r="FF490" s="454"/>
      <c r="FG490" s="454"/>
      <c r="FH490" s="454"/>
      <c r="FI490" s="454"/>
      <c r="FJ490" s="454"/>
      <c r="FK490" s="454"/>
      <c r="FL490" s="454"/>
      <c r="FM490" s="454"/>
      <c r="FN490" s="454"/>
      <c r="FO490" s="454"/>
      <c r="FP490" s="454"/>
      <c r="FQ490" s="454"/>
      <c r="FR490" s="454"/>
      <c r="FS490" s="454"/>
      <c r="FT490" s="454"/>
      <c r="FU490" s="454"/>
      <c r="FV490" s="454"/>
      <c r="FW490" s="454"/>
      <c r="FX490" s="454"/>
      <c r="FY490" s="454"/>
      <c r="FZ490" s="454"/>
      <c r="GA490" s="454"/>
      <c r="GB490" s="454"/>
      <c r="GC490" s="454"/>
      <c r="GD490" s="454"/>
      <c r="GE490" s="454"/>
      <c r="GF490" s="454"/>
      <c r="GG490" s="454"/>
      <c r="GH490" s="454"/>
      <c r="GI490" s="454"/>
      <c r="GJ490" s="454"/>
      <c r="GK490" s="454"/>
      <c r="GL490" s="454"/>
      <c r="GM490" s="454"/>
      <c r="GN490" s="454"/>
      <c r="GO490" s="454"/>
      <c r="GP490" s="454"/>
      <c r="GQ490" s="454"/>
      <c r="GR490" s="454"/>
      <c r="GS490" s="454"/>
      <c r="GT490" s="454"/>
      <c r="GU490" s="454"/>
      <c r="GV490" s="454"/>
      <c r="GW490" s="454"/>
      <c r="GX490" s="454"/>
      <c r="GY490" s="454"/>
      <c r="GZ490" s="454"/>
      <c r="HA490" s="454"/>
      <c r="HB490" s="454"/>
      <c r="HC490" s="454"/>
      <c r="HD490" s="454"/>
      <c r="HE490" s="454"/>
      <c r="HF490" s="454"/>
      <c r="HG490" s="454"/>
      <c r="HH490" s="454"/>
      <c r="HI490" s="454"/>
      <c r="HJ490" s="454"/>
      <c r="HK490" s="454"/>
      <c r="HL490" s="454"/>
      <c r="HM490" s="454"/>
      <c r="HN490" s="454"/>
      <c r="HO490" s="454"/>
      <c r="HP490" s="454"/>
      <c r="HQ490" s="454"/>
      <c r="HR490" s="454"/>
      <c r="HS490" s="454"/>
      <c r="HT490" s="454"/>
      <c r="HU490" s="454"/>
      <c r="HV490" s="454"/>
      <c r="HW490" s="454"/>
      <c r="HX490" s="454"/>
      <c r="HY490" s="454"/>
      <c r="HZ490" s="454"/>
      <c r="IA490" s="454"/>
      <c r="IB490" s="454"/>
      <c r="IC490" s="454"/>
      <c r="ID490" s="454"/>
      <c r="IE490" s="454"/>
      <c r="IF490" s="454"/>
      <c r="IG490" s="454"/>
      <c r="IH490" s="454"/>
      <c r="II490" s="454"/>
      <c r="IJ490" s="454"/>
      <c r="IK490" s="454"/>
      <c r="IL490" s="454"/>
      <c r="IM490" s="454"/>
      <c r="IN490" s="454"/>
      <c r="IO490" s="454"/>
      <c r="IP490" s="454"/>
      <c r="IQ490" s="454"/>
      <c r="IR490" s="454"/>
      <c r="IS490" s="454"/>
      <c r="IT490" s="454"/>
      <c r="IU490" s="454"/>
      <c r="IV490" s="454"/>
      <c r="IW490" s="454"/>
    </row>
    <row r="491" customFormat="false" ht="12.75" hidden="false" customHeight="false" outlineLevel="1" collapsed="false">
      <c r="A491" s="436"/>
      <c r="B491" s="463"/>
      <c r="C491" s="463"/>
      <c r="D491" s="463"/>
      <c r="E491" s="463"/>
      <c r="F491" s="463"/>
      <c r="G491" s="463"/>
      <c r="H491" s="463"/>
      <c r="I491" s="463"/>
      <c r="J491" s="463"/>
      <c r="K491" s="463"/>
      <c r="L491" s="463"/>
      <c r="M491" s="463"/>
      <c r="N491" s="463"/>
      <c r="O491" s="463"/>
      <c r="P491" s="463"/>
      <c r="Q491" s="463"/>
      <c r="R491" s="463"/>
      <c r="S491" s="463"/>
      <c r="T491" s="463"/>
      <c r="U491" s="463"/>
      <c r="V491" s="454"/>
      <c r="W491" s="454"/>
      <c r="X491" s="454"/>
      <c r="Y491" s="454"/>
      <c r="Z491" s="454"/>
      <c r="AA491" s="454"/>
      <c r="AB491" s="454"/>
      <c r="AC491" s="454"/>
      <c r="AD491" s="454"/>
      <c r="AE491" s="454"/>
      <c r="AF491" s="454"/>
      <c r="AG491" s="454"/>
      <c r="AH491" s="454"/>
      <c r="AI491" s="454"/>
      <c r="AJ491" s="454"/>
      <c r="AK491" s="454"/>
      <c r="AL491" s="454"/>
      <c r="AM491" s="454"/>
      <c r="AN491" s="454"/>
      <c r="AO491" s="454"/>
      <c r="AP491" s="454"/>
      <c r="AQ491" s="454"/>
      <c r="AR491" s="454"/>
      <c r="AS491" s="454"/>
      <c r="AT491" s="454"/>
      <c r="AU491" s="454"/>
      <c r="AV491" s="454"/>
      <c r="AW491" s="454"/>
      <c r="AX491" s="454"/>
      <c r="AY491" s="454"/>
      <c r="AZ491" s="454"/>
      <c r="BA491" s="454"/>
      <c r="BB491" s="454"/>
      <c r="BC491" s="454"/>
      <c r="BD491" s="454"/>
      <c r="BE491" s="454"/>
      <c r="BF491" s="454"/>
      <c r="BG491" s="454"/>
      <c r="BH491" s="454"/>
      <c r="BI491" s="454"/>
      <c r="BJ491" s="454"/>
      <c r="BK491" s="454"/>
      <c r="BL491" s="454"/>
      <c r="BM491" s="454"/>
      <c r="BN491" s="454"/>
      <c r="BO491" s="454"/>
      <c r="BP491" s="454"/>
      <c r="BQ491" s="454"/>
      <c r="BR491" s="454"/>
      <c r="BS491" s="454"/>
      <c r="BT491" s="454"/>
      <c r="BU491" s="454"/>
      <c r="BV491" s="454"/>
      <c r="BW491" s="454"/>
      <c r="BX491" s="454"/>
      <c r="BY491" s="454"/>
      <c r="BZ491" s="454"/>
      <c r="CA491" s="454"/>
      <c r="CB491" s="454"/>
      <c r="CC491" s="454"/>
      <c r="CD491" s="454"/>
      <c r="CE491" s="454"/>
      <c r="CF491" s="454"/>
      <c r="CG491" s="454"/>
      <c r="CH491" s="454"/>
      <c r="CI491" s="454"/>
      <c r="CJ491" s="454"/>
      <c r="CK491" s="454"/>
      <c r="CL491" s="454"/>
      <c r="CM491" s="454"/>
      <c r="CN491" s="454"/>
      <c r="CO491" s="454"/>
      <c r="CP491" s="454"/>
      <c r="CQ491" s="454"/>
      <c r="CR491" s="454"/>
      <c r="CS491" s="454"/>
      <c r="CT491" s="454"/>
      <c r="CU491" s="454"/>
      <c r="CV491" s="454"/>
      <c r="CW491" s="454"/>
      <c r="CX491" s="454"/>
      <c r="CY491" s="454"/>
      <c r="CZ491" s="454"/>
      <c r="DA491" s="454"/>
      <c r="DB491" s="454"/>
      <c r="DC491" s="454"/>
      <c r="DD491" s="454"/>
      <c r="DE491" s="454"/>
      <c r="DF491" s="454"/>
      <c r="DG491" s="454"/>
      <c r="DH491" s="454"/>
      <c r="DI491" s="454"/>
      <c r="DJ491" s="454"/>
      <c r="DK491" s="454"/>
      <c r="DL491" s="454"/>
      <c r="DM491" s="454"/>
      <c r="DN491" s="454"/>
      <c r="DO491" s="454"/>
      <c r="DP491" s="454"/>
      <c r="DQ491" s="454"/>
      <c r="DR491" s="454"/>
      <c r="DS491" s="454"/>
      <c r="DT491" s="454"/>
      <c r="DU491" s="454"/>
      <c r="DV491" s="454"/>
      <c r="DW491" s="454"/>
      <c r="DX491" s="454"/>
      <c r="DY491" s="454"/>
      <c r="DZ491" s="454"/>
      <c r="EA491" s="454"/>
      <c r="EB491" s="454"/>
      <c r="EC491" s="454"/>
      <c r="ED491" s="454"/>
      <c r="EE491" s="454"/>
      <c r="EF491" s="454"/>
      <c r="EG491" s="454"/>
      <c r="EH491" s="454"/>
      <c r="EI491" s="454"/>
      <c r="EJ491" s="454"/>
      <c r="EK491" s="454"/>
      <c r="EL491" s="454"/>
      <c r="EM491" s="454"/>
      <c r="EN491" s="454"/>
      <c r="EO491" s="454"/>
      <c r="EP491" s="454"/>
      <c r="EQ491" s="454"/>
      <c r="ER491" s="454"/>
      <c r="ES491" s="454"/>
      <c r="ET491" s="454"/>
      <c r="EU491" s="454"/>
      <c r="EV491" s="454"/>
      <c r="EW491" s="454"/>
      <c r="EX491" s="454"/>
      <c r="EY491" s="454"/>
      <c r="EZ491" s="454"/>
      <c r="FA491" s="454"/>
      <c r="FB491" s="454"/>
      <c r="FC491" s="454"/>
      <c r="FD491" s="454"/>
      <c r="FE491" s="454"/>
      <c r="FF491" s="454"/>
      <c r="FG491" s="454"/>
      <c r="FH491" s="454"/>
      <c r="FI491" s="454"/>
      <c r="FJ491" s="454"/>
      <c r="FK491" s="454"/>
      <c r="FL491" s="454"/>
      <c r="FM491" s="454"/>
      <c r="FN491" s="454"/>
      <c r="FO491" s="454"/>
      <c r="FP491" s="454"/>
      <c r="FQ491" s="454"/>
      <c r="FR491" s="454"/>
      <c r="FS491" s="454"/>
      <c r="FT491" s="454"/>
      <c r="FU491" s="454"/>
      <c r="FV491" s="454"/>
      <c r="FW491" s="454"/>
      <c r="FX491" s="454"/>
      <c r="FY491" s="454"/>
      <c r="FZ491" s="454"/>
      <c r="GA491" s="454"/>
      <c r="GB491" s="454"/>
      <c r="GC491" s="454"/>
      <c r="GD491" s="454"/>
      <c r="GE491" s="454"/>
      <c r="GF491" s="454"/>
      <c r="GG491" s="454"/>
      <c r="GH491" s="454"/>
      <c r="GI491" s="454"/>
      <c r="GJ491" s="454"/>
      <c r="GK491" s="454"/>
      <c r="GL491" s="454"/>
      <c r="GM491" s="454"/>
      <c r="GN491" s="454"/>
      <c r="GO491" s="454"/>
      <c r="GP491" s="454"/>
      <c r="GQ491" s="454"/>
      <c r="GR491" s="454"/>
      <c r="GS491" s="454"/>
      <c r="GT491" s="454"/>
      <c r="GU491" s="454"/>
      <c r="GV491" s="454"/>
      <c r="GW491" s="454"/>
      <c r="GX491" s="454"/>
      <c r="GY491" s="454"/>
      <c r="GZ491" s="454"/>
      <c r="HA491" s="454"/>
      <c r="HB491" s="454"/>
      <c r="HC491" s="454"/>
      <c r="HD491" s="454"/>
      <c r="HE491" s="454"/>
      <c r="HF491" s="454"/>
      <c r="HG491" s="454"/>
      <c r="HH491" s="454"/>
      <c r="HI491" s="454"/>
      <c r="HJ491" s="454"/>
      <c r="HK491" s="454"/>
      <c r="HL491" s="454"/>
      <c r="HM491" s="454"/>
      <c r="HN491" s="454"/>
      <c r="HO491" s="454"/>
      <c r="HP491" s="454"/>
      <c r="HQ491" s="454"/>
      <c r="HR491" s="454"/>
      <c r="HS491" s="454"/>
      <c r="HT491" s="454"/>
      <c r="HU491" s="454"/>
      <c r="HV491" s="454"/>
      <c r="HW491" s="454"/>
      <c r="HX491" s="454"/>
      <c r="HY491" s="454"/>
      <c r="HZ491" s="454"/>
      <c r="IA491" s="454"/>
      <c r="IB491" s="454"/>
      <c r="IC491" s="454"/>
      <c r="ID491" s="454"/>
      <c r="IE491" s="454"/>
      <c r="IF491" s="454"/>
      <c r="IG491" s="454"/>
      <c r="IH491" s="454"/>
      <c r="II491" s="454"/>
      <c r="IJ491" s="454"/>
      <c r="IK491" s="454"/>
      <c r="IL491" s="454"/>
      <c r="IM491" s="454"/>
      <c r="IN491" s="454"/>
      <c r="IO491" s="454"/>
      <c r="IP491" s="454"/>
      <c r="IQ491" s="454"/>
      <c r="IR491" s="454"/>
      <c r="IS491" s="454"/>
      <c r="IT491" s="454"/>
      <c r="IU491" s="454"/>
      <c r="IV491" s="454"/>
      <c r="IW491" s="454"/>
    </row>
    <row r="492" customFormat="false" ht="12.75" hidden="false" customHeight="false" outlineLevel="1" collapsed="false">
      <c r="A492" s="339"/>
      <c r="B492" s="461"/>
      <c r="C492" s="461"/>
      <c r="D492" s="461"/>
      <c r="E492" s="461"/>
      <c r="F492" s="461"/>
      <c r="G492" s="461"/>
      <c r="H492" s="461"/>
      <c r="I492" s="461"/>
      <c r="J492" s="461"/>
      <c r="K492" s="461"/>
      <c r="L492" s="461"/>
      <c r="M492" s="461"/>
      <c r="N492" s="461"/>
      <c r="O492" s="461"/>
      <c r="P492" s="461"/>
      <c r="Q492" s="461"/>
      <c r="R492" s="461"/>
      <c r="S492" s="461"/>
      <c r="T492" s="461"/>
      <c r="U492" s="461"/>
      <c r="V492" s="454"/>
      <c r="W492" s="454"/>
      <c r="X492" s="454"/>
      <c r="Y492" s="454"/>
      <c r="Z492" s="454"/>
      <c r="AA492" s="454"/>
      <c r="AB492" s="454"/>
      <c r="AC492" s="454"/>
      <c r="AD492" s="454"/>
      <c r="AE492" s="454"/>
      <c r="AF492" s="454"/>
      <c r="AG492" s="454"/>
      <c r="AH492" s="454"/>
      <c r="AI492" s="454"/>
      <c r="AJ492" s="454"/>
      <c r="AK492" s="454"/>
      <c r="AL492" s="454"/>
      <c r="AM492" s="454"/>
      <c r="AN492" s="454"/>
      <c r="AO492" s="454"/>
      <c r="AP492" s="454"/>
      <c r="AQ492" s="454"/>
      <c r="AR492" s="454"/>
      <c r="AS492" s="454"/>
      <c r="AT492" s="454"/>
      <c r="AU492" s="454"/>
      <c r="AV492" s="454"/>
      <c r="AW492" s="454"/>
      <c r="AX492" s="454"/>
      <c r="AY492" s="454"/>
      <c r="AZ492" s="454"/>
      <c r="BA492" s="454"/>
      <c r="BB492" s="454"/>
      <c r="BC492" s="454"/>
      <c r="BD492" s="454"/>
      <c r="BE492" s="454"/>
      <c r="BF492" s="454"/>
      <c r="BG492" s="454"/>
      <c r="BH492" s="454"/>
      <c r="BI492" s="454"/>
      <c r="BJ492" s="454"/>
      <c r="BK492" s="454"/>
      <c r="BL492" s="454"/>
      <c r="BM492" s="454"/>
      <c r="BN492" s="454"/>
      <c r="BO492" s="454"/>
      <c r="BP492" s="454"/>
      <c r="BQ492" s="454"/>
      <c r="BR492" s="454"/>
      <c r="BS492" s="454"/>
      <c r="BT492" s="454"/>
      <c r="BU492" s="454"/>
      <c r="BV492" s="454"/>
      <c r="BW492" s="454"/>
      <c r="BX492" s="454"/>
      <c r="BY492" s="454"/>
      <c r="BZ492" s="454"/>
      <c r="CA492" s="454"/>
      <c r="CB492" s="454"/>
      <c r="CC492" s="454"/>
      <c r="CD492" s="454"/>
      <c r="CE492" s="454"/>
      <c r="CF492" s="454"/>
      <c r="CG492" s="454"/>
      <c r="CH492" s="454"/>
      <c r="CI492" s="454"/>
      <c r="CJ492" s="454"/>
      <c r="CK492" s="454"/>
      <c r="CL492" s="454"/>
      <c r="CM492" s="454"/>
      <c r="CN492" s="454"/>
      <c r="CO492" s="454"/>
      <c r="CP492" s="454"/>
      <c r="CQ492" s="454"/>
      <c r="CR492" s="454"/>
      <c r="CS492" s="454"/>
      <c r="CT492" s="454"/>
      <c r="CU492" s="454"/>
      <c r="CV492" s="454"/>
      <c r="CW492" s="454"/>
      <c r="CX492" s="454"/>
      <c r="CY492" s="454"/>
      <c r="CZ492" s="454"/>
      <c r="DA492" s="454"/>
      <c r="DB492" s="454"/>
      <c r="DC492" s="454"/>
      <c r="DD492" s="454"/>
      <c r="DE492" s="454"/>
      <c r="DF492" s="454"/>
      <c r="DG492" s="454"/>
      <c r="DH492" s="454"/>
      <c r="DI492" s="454"/>
      <c r="DJ492" s="454"/>
      <c r="DK492" s="454"/>
      <c r="DL492" s="454"/>
      <c r="DM492" s="454"/>
      <c r="DN492" s="454"/>
      <c r="DO492" s="454"/>
      <c r="DP492" s="454"/>
      <c r="DQ492" s="454"/>
      <c r="DR492" s="454"/>
      <c r="DS492" s="454"/>
      <c r="DT492" s="454"/>
      <c r="DU492" s="454"/>
      <c r="DV492" s="454"/>
      <c r="DW492" s="454"/>
      <c r="DX492" s="454"/>
      <c r="DY492" s="454"/>
      <c r="DZ492" s="454"/>
      <c r="EA492" s="454"/>
      <c r="EB492" s="454"/>
      <c r="EC492" s="454"/>
      <c r="ED492" s="454"/>
      <c r="EE492" s="454"/>
      <c r="EF492" s="454"/>
      <c r="EG492" s="454"/>
      <c r="EH492" s="454"/>
      <c r="EI492" s="454"/>
      <c r="EJ492" s="454"/>
      <c r="EK492" s="454"/>
      <c r="EL492" s="454"/>
      <c r="EM492" s="454"/>
      <c r="EN492" s="454"/>
      <c r="EO492" s="454"/>
      <c r="EP492" s="454"/>
      <c r="EQ492" s="454"/>
      <c r="ER492" s="454"/>
      <c r="ES492" s="454"/>
      <c r="ET492" s="454"/>
      <c r="EU492" s="454"/>
      <c r="EV492" s="454"/>
      <c r="EW492" s="454"/>
      <c r="EX492" s="454"/>
      <c r="EY492" s="454"/>
      <c r="EZ492" s="454"/>
      <c r="FA492" s="454"/>
      <c r="FB492" s="454"/>
      <c r="FC492" s="454"/>
      <c r="FD492" s="454"/>
      <c r="FE492" s="454"/>
      <c r="FF492" s="454"/>
      <c r="FG492" s="454"/>
      <c r="FH492" s="454"/>
      <c r="FI492" s="454"/>
      <c r="FJ492" s="454"/>
      <c r="FK492" s="454"/>
      <c r="FL492" s="454"/>
      <c r="FM492" s="454"/>
      <c r="FN492" s="454"/>
      <c r="FO492" s="454"/>
      <c r="FP492" s="454"/>
      <c r="FQ492" s="454"/>
      <c r="FR492" s="454"/>
      <c r="FS492" s="454"/>
      <c r="FT492" s="454"/>
      <c r="FU492" s="454"/>
      <c r="FV492" s="454"/>
      <c r="FW492" s="454"/>
      <c r="FX492" s="454"/>
      <c r="FY492" s="454"/>
      <c r="FZ492" s="454"/>
      <c r="GA492" s="454"/>
      <c r="GB492" s="454"/>
      <c r="GC492" s="454"/>
      <c r="GD492" s="454"/>
      <c r="GE492" s="454"/>
      <c r="GF492" s="454"/>
      <c r="GG492" s="454"/>
      <c r="GH492" s="454"/>
      <c r="GI492" s="454"/>
      <c r="GJ492" s="454"/>
      <c r="GK492" s="454"/>
      <c r="GL492" s="454"/>
      <c r="GM492" s="454"/>
      <c r="GN492" s="454"/>
      <c r="GO492" s="454"/>
      <c r="GP492" s="454"/>
      <c r="GQ492" s="454"/>
      <c r="GR492" s="454"/>
      <c r="GS492" s="454"/>
      <c r="GT492" s="454"/>
      <c r="GU492" s="454"/>
      <c r="GV492" s="454"/>
      <c r="GW492" s="454"/>
      <c r="GX492" s="454"/>
      <c r="GY492" s="454"/>
      <c r="GZ492" s="454"/>
      <c r="HA492" s="454"/>
      <c r="HB492" s="454"/>
      <c r="HC492" s="454"/>
      <c r="HD492" s="454"/>
      <c r="HE492" s="454"/>
      <c r="HF492" s="454"/>
      <c r="HG492" s="454"/>
      <c r="HH492" s="454"/>
      <c r="HI492" s="454"/>
      <c r="HJ492" s="454"/>
      <c r="HK492" s="454"/>
      <c r="HL492" s="454"/>
      <c r="HM492" s="454"/>
      <c r="HN492" s="454"/>
      <c r="HO492" s="454"/>
      <c r="HP492" s="454"/>
      <c r="HQ492" s="454"/>
      <c r="HR492" s="454"/>
      <c r="HS492" s="454"/>
      <c r="HT492" s="454"/>
      <c r="HU492" s="454"/>
      <c r="HV492" s="454"/>
      <c r="HW492" s="454"/>
      <c r="HX492" s="454"/>
      <c r="HY492" s="454"/>
      <c r="HZ492" s="454"/>
      <c r="IA492" s="454"/>
      <c r="IB492" s="454"/>
      <c r="IC492" s="454"/>
      <c r="ID492" s="454"/>
      <c r="IE492" s="454"/>
      <c r="IF492" s="454"/>
      <c r="IG492" s="454"/>
      <c r="IH492" s="454"/>
      <c r="II492" s="454"/>
      <c r="IJ492" s="454"/>
      <c r="IK492" s="454"/>
      <c r="IL492" s="454"/>
      <c r="IM492" s="454"/>
      <c r="IN492" s="454"/>
      <c r="IO492" s="454"/>
      <c r="IP492" s="454"/>
      <c r="IQ492" s="454"/>
      <c r="IR492" s="454"/>
      <c r="IS492" s="454"/>
      <c r="IT492" s="454"/>
      <c r="IU492" s="454"/>
      <c r="IV492" s="454"/>
      <c r="IW492" s="454"/>
    </row>
    <row r="493" customFormat="false" ht="13.9" hidden="false" customHeight="true" outlineLevel="1" collapsed="false">
      <c r="A493" s="336"/>
      <c r="B493" s="461"/>
      <c r="C493" s="461"/>
      <c r="D493" s="461"/>
      <c r="E493" s="461"/>
      <c r="F493" s="461"/>
      <c r="G493" s="461"/>
      <c r="H493" s="461"/>
      <c r="I493" s="461"/>
      <c r="J493" s="461"/>
      <c r="K493" s="461"/>
      <c r="L493" s="461"/>
      <c r="M493" s="461"/>
      <c r="N493" s="461"/>
      <c r="O493" s="461"/>
      <c r="P493" s="461"/>
      <c r="Q493" s="461"/>
      <c r="R493" s="461"/>
      <c r="S493" s="461"/>
      <c r="T493" s="461"/>
      <c r="U493" s="461"/>
      <c r="V493" s="454"/>
      <c r="W493" s="454"/>
      <c r="X493" s="454"/>
      <c r="Y493" s="454"/>
      <c r="Z493" s="454"/>
      <c r="AA493" s="454"/>
      <c r="AB493" s="454"/>
      <c r="AC493" s="454"/>
      <c r="AD493" s="454"/>
      <c r="AE493" s="454"/>
      <c r="AF493" s="454"/>
      <c r="AG493" s="454"/>
      <c r="AH493" s="454"/>
      <c r="AI493" s="454"/>
      <c r="AJ493" s="454"/>
      <c r="AK493" s="454"/>
      <c r="AL493" s="454"/>
      <c r="AM493" s="454"/>
      <c r="AN493" s="454"/>
      <c r="AO493" s="454"/>
      <c r="AP493" s="454"/>
      <c r="AQ493" s="454"/>
      <c r="AR493" s="454"/>
      <c r="AS493" s="454"/>
      <c r="AT493" s="454"/>
      <c r="AU493" s="454"/>
      <c r="AV493" s="454"/>
      <c r="AW493" s="454"/>
      <c r="AX493" s="454"/>
      <c r="AY493" s="454"/>
      <c r="AZ493" s="454"/>
      <c r="BA493" s="454"/>
      <c r="BB493" s="454"/>
      <c r="BC493" s="454"/>
      <c r="BD493" s="454"/>
      <c r="BE493" s="454"/>
      <c r="BF493" s="454"/>
      <c r="BG493" s="454"/>
      <c r="BH493" s="454"/>
      <c r="BI493" s="454"/>
      <c r="BJ493" s="454"/>
      <c r="BK493" s="454"/>
      <c r="BL493" s="454"/>
      <c r="BM493" s="454"/>
      <c r="BN493" s="454"/>
      <c r="BO493" s="454"/>
      <c r="BP493" s="454"/>
      <c r="BQ493" s="454"/>
      <c r="BR493" s="454"/>
      <c r="BS493" s="454"/>
      <c r="BT493" s="454"/>
      <c r="BU493" s="454"/>
      <c r="BV493" s="454"/>
      <c r="BW493" s="454"/>
      <c r="BX493" s="454"/>
      <c r="BY493" s="454"/>
      <c r="BZ493" s="454"/>
      <c r="CA493" s="454"/>
      <c r="CB493" s="454"/>
      <c r="CC493" s="454"/>
      <c r="CD493" s="454"/>
      <c r="CE493" s="454"/>
      <c r="CF493" s="454"/>
      <c r="CG493" s="454"/>
      <c r="CH493" s="454"/>
      <c r="CI493" s="454"/>
      <c r="CJ493" s="454"/>
      <c r="CK493" s="454"/>
      <c r="CL493" s="454"/>
      <c r="CM493" s="454"/>
      <c r="CN493" s="454"/>
      <c r="CO493" s="454"/>
      <c r="CP493" s="454"/>
      <c r="CQ493" s="454"/>
      <c r="CR493" s="454"/>
      <c r="CS493" s="454"/>
      <c r="CT493" s="454"/>
      <c r="CU493" s="454"/>
      <c r="CV493" s="454"/>
      <c r="CW493" s="454"/>
      <c r="CX493" s="454"/>
      <c r="CY493" s="454"/>
      <c r="CZ493" s="454"/>
      <c r="DA493" s="454"/>
      <c r="DB493" s="454"/>
      <c r="DC493" s="454"/>
      <c r="DD493" s="454"/>
      <c r="DE493" s="454"/>
      <c r="DF493" s="454"/>
      <c r="DG493" s="454"/>
      <c r="DH493" s="454"/>
      <c r="DI493" s="454"/>
      <c r="DJ493" s="454"/>
      <c r="DK493" s="454"/>
      <c r="DL493" s="454"/>
      <c r="DM493" s="454"/>
      <c r="DN493" s="454"/>
      <c r="DO493" s="454"/>
      <c r="DP493" s="454"/>
      <c r="DQ493" s="454"/>
      <c r="DR493" s="454"/>
      <c r="DS493" s="454"/>
      <c r="DT493" s="454"/>
      <c r="DU493" s="454"/>
      <c r="DV493" s="454"/>
      <c r="DW493" s="454"/>
      <c r="DX493" s="454"/>
      <c r="DY493" s="454"/>
      <c r="DZ493" s="454"/>
      <c r="EA493" s="454"/>
      <c r="EB493" s="454"/>
      <c r="EC493" s="454"/>
      <c r="ED493" s="454"/>
      <c r="EE493" s="454"/>
      <c r="EF493" s="454"/>
      <c r="EG493" s="454"/>
      <c r="EH493" s="454"/>
      <c r="EI493" s="454"/>
      <c r="EJ493" s="454"/>
      <c r="EK493" s="454"/>
      <c r="EL493" s="454"/>
      <c r="EM493" s="454"/>
      <c r="EN493" s="454"/>
      <c r="EO493" s="454"/>
      <c r="EP493" s="454"/>
      <c r="EQ493" s="454"/>
      <c r="ER493" s="454"/>
      <c r="ES493" s="454"/>
      <c r="ET493" s="454"/>
      <c r="EU493" s="454"/>
      <c r="EV493" s="454"/>
      <c r="EW493" s="454"/>
      <c r="EX493" s="454"/>
      <c r="EY493" s="454"/>
      <c r="EZ493" s="454"/>
      <c r="FA493" s="454"/>
      <c r="FB493" s="454"/>
      <c r="FC493" s="454"/>
      <c r="FD493" s="454"/>
      <c r="FE493" s="454"/>
      <c r="FF493" s="454"/>
      <c r="FG493" s="454"/>
      <c r="FH493" s="454"/>
      <c r="FI493" s="454"/>
      <c r="FJ493" s="454"/>
      <c r="FK493" s="454"/>
      <c r="FL493" s="454"/>
      <c r="FM493" s="454"/>
      <c r="FN493" s="454"/>
      <c r="FO493" s="454"/>
      <c r="FP493" s="454"/>
      <c r="FQ493" s="454"/>
      <c r="FR493" s="454"/>
      <c r="FS493" s="454"/>
      <c r="FT493" s="454"/>
      <c r="FU493" s="454"/>
      <c r="FV493" s="454"/>
      <c r="FW493" s="454"/>
      <c r="FX493" s="454"/>
      <c r="FY493" s="454"/>
      <c r="FZ493" s="454"/>
      <c r="GA493" s="454"/>
      <c r="GB493" s="454"/>
      <c r="GC493" s="454"/>
      <c r="GD493" s="454"/>
      <c r="GE493" s="454"/>
      <c r="GF493" s="454"/>
      <c r="GG493" s="454"/>
      <c r="GH493" s="454"/>
      <c r="GI493" s="454"/>
      <c r="GJ493" s="454"/>
      <c r="GK493" s="454"/>
      <c r="GL493" s="454"/>
      <c r="GM493" s="454"/>
      <c r="GN493" s="454"/>
      <c r="GO493" s="454"/>
      <c r="GP493" s="454"/>
      <c r="GQ493" s="454"/>
      <c r="GR493" s="454"/>
      <c r="GS493" s="454"/>
      <c r="GT493" s="454"/>
      <c r="GU493" s="454"/>
      <c r="GV493" s="454"/>
      <c r="GW493" s="454"/>
      <c r="GX493" s="454"/>
      <c r="GY493" s="454"/>
      <c r="GZ493" s="454"/>
      <c r="HA493" s="454"/>
      <c r="HB493" s="454"/>
      <c r="HC493" s="454"/>
      <c r="HD493" s="454"/>
      <c r="HE493" s="454"/>
      <c r="HF493" s="454"/>
      <c r="HG493" s="454"/>
      <c r="HH493" s="454"/>
      <c r="HI493" s="454"/>
      <c r="HJ493" s="454"/>
      <c r="HK493" s="454"/>
      <c r="HL493" s="454"/>
      <c r="HM493" s="454"/>
      <c r="HN493" s="454"/>
      <c r="HO493" s="454"/>
      <c r="HP493" s="454"/>
      <c r="HQ493" s="454"/>
      <c r="HR493" s="454"/>
      <c r="HS493" s="454"/>
      <c r="HT493" s="454"/>
      <c r="HU493" s="454"/>
      <c r="HV493" s="454"/>
      <c r="HW493" s="454"/>
      <c r="HX493" s="454"/>
      <c r="HY493" s="454"/>
      <c r="HZ493" s="454"/>
      <c r="IA493" s="454"/>
      <c r="IB493" s="454"/>
      <c r="IC493" s="454"/>
      <c r="ID493" s="454"/>
      <c r="IE493" s="454"/>
      <c r="IF493" s="454"/>
      <c r="IG493" s="454"/>
      <c r="IH493" s="454"/>
      <c r="II493" s="454"/>
      <c r="IJ493" s="454"/>
      <c r="IK493" s="454"/>
      <c r="IL493" s="454"/>
      <c r="IM493" s="454"/>
      <c r="IN493" s="454"/>
      <c r="IO493" s="454"/>
      <c r="IP493" s="454"/>
      <c r="IQ493" s="454"/>
      <c r="IR493" s="454"/>
      <c r="IS493" s="454"/>
      <c r="IT493" s="454"/>
      <c r="IU493" s="454"/>
      <c r="IV493" s="454"/>
      <c r="IW493" s="454"/>
    </row>
    <row r="494" customFormat="false" ht="12.75" hidden="false" customHeight="false" outlineLevel="1" collapsed="false">
      <c r="A494" s="464"/>
      <c r="B494" s="461"/>
      <c r="C494" s="461"/>
      <c r="D494" s="461"/>
      <c r="E494" s="461"/>
      <c r="F494" s="461"/>
      <c r="G494" s="461"/>
      <c r="H494" s="461"/>
      <c r="I494" s="461"/>
      <c r="J494" s="461"/>
      <c r="K494" s="461"/>
      <c r="L494" s="461"/>
      <c r="M494" s="461"/>
      <c r="N494" s="461"/>
      <c r="O494" s="461"/>
      <c r="P494" s="461"/>
      <c r="Q494" s="461"/>
      <c r="R494" s="461"/>
      <c r="S494" s="461"/>
      <c r="T494" s="461"/>
      <c r="U494" s="461"/>
      <c r="V494" s="465"/>
      <c r="W494" s="465"/>
      <c r="X494" s="465"/>
      <c r="Y494" s="465"/>
      <c r="Z494" s="465"/>
      <c r="AA494" s="465"/>
      <c r="AB494" s="465"/>
      <c r="AC494" s="465"/>
      <c r="AD494" s="465"/>
      <c r="AE494" s="465"/>
      <c r="AF494" s="465"/>
      <c r="AG494" s="465"/>
      <c r="AH494" s="465"/>
      <c r="AI494" s="465"/>
      <c r="AJ494" s="465"/>
      <c r="AK494" s="465"/>
      <c r="AL494" s="465"/>
      <c r="AM494" s="465"/>
      <c r="AN494" s="465"/>
      <c r="AO494" s="465"/>
      <c r="AP494" s="465"/>
      <c r="AQ494" s="465"/>
      <c r="AR494" s="465"/>
      <c r="AS494" s="465"/>
      <c r="AT494" s="465"/>
      <c r="AU494" s="465"/>
      <c r="AV494" s="465"/>
      <c r="AW494" s="465"/>
      <c r="AX494" s="465"/>
      <c r="AY494" s="465"/>
      <c r="AZ494" s="465"/>
      <c r="BA494" s="465"/>
      <c r="BB494" s="465"/>
      <c r="BC494" s="465"/>
      <c r="BD494" s="465"/>
      <c r="BE494" s="465"/>
      <c r="BF494" s="465"/>
      <c r="BG494" s="465"/>
      <c r="BH494" s="465"/>
      <c r="BI494" s="465"/>
      <c r="BJ494" s="465"/>
      <c r="BK494" s="465"/>
      <c r="BL494" s="465"/>
      <c r="BM494" s="465"/>
      <c r="BN494" s="465"/>
      <c r="BO494" s="465"/>
      <c r="BP494" s="465"/>
      <c r="BQ494" s="465"/>
      <c r="BR494" s="465"/>
      <c r="BS494" s="465"/>
      <c r="BT494" s="465"/>
      <c r="BU494" s="465"/>
      <c r="BV494" s="465"/>
      <c r="BW494" s="465"/>
      <c r="BX494" s="465"/>
      <c r="BY494" s="465"/>
      <c r="BZ494" s="465"/>
      <c r="CA494" s="465"/>
      <c r="CB494" s="465"/>
      <c r="CC494" s="465"/>
      <c r="CD494" s="465"/>
      <c r="CE494" s="465"/>
      <c r="CF494" s="465"/>
      <c r="CG494" s="465"/>
      <c r="CH494" s="465"/>
      <c r="CI494" s="465"/>
      <c r="CJ494" s="465"/>
      <c r="CK494" s="465"/>
      <c r="CL494" s="465"/>
      <c r="CM494" s="465"/>
      <c r="CN494" s="465"/>
      <c r="CO494" s="465"/>
      <c r="CP494" s="465"/>
      <c r="CQ494" s="465"/>
      <c r="CR494" s="465"/>
      <c r="CS494" s="465"/>
      <c r="CT494" s="465"/>
      <c r="CU494" s="465"/>
      <c r="CV494" s="465"/>
      <c r="CW494" s="465"/>
      <c r="CX494" s="465"/>
      <c r="CY494" s="465"/>
      <c r="CZ494" s="465"/>
      <c r="DA494" s="465"/>
      <c r="DB494" s="465"/>
      <c r="DC494" s="465"/>
      <c r="DD494" s="465"/>
      <c r="DE494" s="465"/>
      <c r="DF494" s="465"/>
      <c r="DG494" s="465"/>
      <c r="DH494" s="465"/>
      <c r="DI494" s="465"/>
      <c r="DJ494" s="465"/>
      <c r="DK494" s="465"/>
      <c r="DL494" s="465"/>
      <c r="DM494" s="465"/>
      <c r="DN494" s="465"/>
      <c r="DO494" s="465"/>
      <c r="DP494" s="465"/>
      <c r="DQ494" s="465"/>
      <c r="DR494" s="465"/>
      <c r="DS494" s="465"/>
      <c r="DT494" s="465"/>
      <c r="DU494" s="465"/>
      <c r="DV494" s="465"/>
      <c r="DW494" s="465"/>
      <c r="DX494" s="465"/>
      <c r="DY494" s="465"/>
      <c r="DZ494" s="465"/>
      <c r="EA494" s="465"/>
      <c r="EB494" s="465"/>
      <c r="EC494" s="465"/>
      <c r="ED494" s="465"/>
      <c r="EE494" s="465"/>
      <c r="EF494" s="465"/>
      <c r="EG494" s="465"/>
      <c r="EH494" s="465"/>
      <c r="EI494" s="465"/>
      <c r="EJ494" s="465"/>
      <c r="EK494" s="465"/>
      <c r="EL494" s="465"/>
      <c r="EM494" s="465"/>
      <c r="EN494" s="465"/>
      <c r="EO494" s="465"/>
      <c r="EP494" s="465"/>
      <c r="EQ494" s="465"/>
      <c r="ER494" s="465"/>
      <c r="ES494" s="465"/>
      <c r="ET494" s="465"/>
      <c r="EU494" s="465"/>
      <c r="EV494" s="465"/>
      <c r="EW494" s="465"/>
      <c r="EX494" s="465"/>
      <c r="EY494" s="465"/>
      <c r="EZ494" s="465"/>
      <c r="FA494" s="465"/>
      <c r="FB494" s="465"/>
      <c r="FC494" s="465"/>
      <c r="FD494" s="465"/>
      <c r="FE494" s="465"/>
      <c r="FF494" s="465"/>
      <c r="FG494" s="465"/>
      <c r="FH494" s="465"/>
      <c r="FI494" s="465"/>
      <c r="FJ494" s="465"/>
      <c r="FK494" s="465"/>
      <c r="FL494" s="465"/>
      <c r="FM494" s="465"/>
      <c r="FN494" s="465"/>
      <c r="FO494" s="465"/>
      <c r="FP494" s="465"/>
      <c r="FQ494" s="465"/>
      <c r="FR494" s="465"/>
      <c r="FS494" s="465"/>
      <c r="FT494" s="465"/>
      <c r="FU494" s="465"/>
      <c r="FV494" s="465"/>
      <c r="FW494" s="465"/>
      <c r="FX494" s="465"/>
      <c r="FY494" s="465"/>
      <c r="FZ494" s="465"/>
      <c r="GA494" s="465"/>
      <c r="GB494" s="465"/>
      <c r="GC494" s="465"/>
      <c r="GD494" s="465"/>
      <c r="GE494" s="465"/>
      <c r="GF494" s="465"/>
      <c r="GG494" s="465"/>
      <c r="GH494" s="465"/>
      <c r="GI494" s="465"/>
      <c r="GJ494" s="465"/>
      <c r="GK494" s="465"/>
      <c r="GL494" s="465"/>
      <c r="GM494" s="465"/>
      <c r="GN494" s="465"/>
      <c r="GO494" s="465"/>
      <c r="GP494" s="465"/>
      <c r="GQ494" s="465"/>
      <c r="GR494" s="465"/>
      <c r="GS494" s="465"/>
      <c r="GT494" s="465"/>
      <c r="GU494" s="465"/>
      <c r="GV494" s="465"/>
      <c r="GW494" s="465"/>
      <c r="GX494" s="465"/>
      <c r="GY494" s="465"/>
      <c r="GZ494" s="465"/>
      <c r="HA494" s="465"/>
      <c r="HB494" s="465"/>
      <c r="HC494" s="465"/>
      <c r="HD494" s="465"/>
      <c r="HE494" s="465"/>
      <c r="HF494" s="465"/>
      <c r="HG494" s="465"/>
      <c r="HH494" s="465"/>
      <c r="HI494" s="465"/>
      <c r="HJ494" s="465"/>
      <c r="HK494" s="465"/>
      <c r="HL494" s="465"/>
      <c r="HM494" s="465"/>
      <c r="HN494" s="465"/>
      <c r="HO494" s="465"/>
      <c r="HP494" s="465"/>
      <c r="HQ494" s="465"/>
      <c r="HR494" s="465"/>
      <c r="HS494" s="465"/>
      <c r="HT494" s="465"/>
      <c r="HU494" s="465"/>
      <c r="HV494" s="465"/>
      <c r="HW494" s="465"/>
      <c r="HX494" s="465"/>
      <c r="HY494" s="465"/>
      <c r="HZ494" s="465"/>
      <c r="IA494" s="465"/>
      <c r="IB494" s="465"/>
      <c r="IC494" s="465"/>
      <c r="ID494" s="465"/>
      <c r="IE494" s="465"/>
      <c r="IF494" s="465"/>
      <c r="IG494" s="465"/>
      <c r="IH494" s="465"/>
      <c r="II494" s="465"/>
      <c r="IJ494" s="465"/>
      <c r="IK494" s="465"/>
      <c r="IL494" s="465"/>
      <c r="IM494" s="465"/>
      <c r="IN494" s="465"/>
      <c r="IO494" s="465"/>
      <c r="IP494" s="465"/>
      <c r="IQ494" s="465"/>
      <c r="IR494" s="465"/>
      <c r="IS494" s="465"/>
      <c r="IT494" s="465"/>
      <c r="IU494" s="465"/>
      <c r="IV494" s="465"/>
      <c r="IW494" s="465"/>
    </row>
    <row r="495" customFormat="false" ht="12.75" hidden="false" customHeight="false" outlineLevel="1" collapsed="false">
      <c r="A495" s="336"/>
      <c r="B495" s="461"/>
      <c r="C495" s="461"/>
      <c r="D495" s="461"/>
      <c r="E495" s="461"/>
      <c r="F495" s="461"/>
      <c r="G495" s="461"/>
      <c r="H495" s="461"/>
      <c r="I495" s="461"/>
      <c r="J495" s="461"/>
      <c r="K495" s="461"/>
      <c r="L495" s="461"/>
      <c r="M495" s="461"/>
      <c r="N495" s="461"/>
      <c r="O495" s="461"/>
      <c r="P495" s="461"/>
      <c r="Q495" s="461"/>
      <c r="R495" s="461"/>
      <c r="S495" s="461"/>
      <c r="T495" s="461"/>
      <c r="U495" s="461"/>
      <c r="V495" s="454"/>
      <c r="W495" s="454"/>
      <c r="X495" s="454"/>
      <c r="Y495" s="454"/>
      <c r="Z495" s="454"/>
      <c r="AA495" s="454"/>
      <c r="AB495" s="454"/>
      <c r="AC495" s="454"/>
      <c r="AD495" s="454"/>
      <c r="AE495" s="454"/>
      <c r="AF495" s="454"/>
      <c r="AG495" s="454"/>
      <c r="AH495" s="454"/>
      <c r="AI495" s="454"/>
      <c r="AJ495" s="454"/>
      <c r="AK495" s="454"/>
      <c r="AL495" s="454"/>
      <c r="AM495" s="454"/>
      <c r="AN495" s="454"/>
      <c r="AO495" s="454"/>
      <c r="AP495" s="454"/>
      <c r="AQ495" s="454"/>
      <c r="AR495" s="454"/>
      <c r="AS495" s="454"/>
      <c r="AT495" s="454"/>
      <c r="AU495" s="454"/>
      <c r="AV495" s="454"/>
      <c r="AW495" s="454"/>
      <c r="AX495" s="454"/>
      <c r="AY495" s="454"/>
      <c r="AZ495" s="454"/>
      <c r="BA495" s="454"/>
      <c r="BB495" s="454"/>
      <c r="BC495" s="454"/>
      <c r="BD495" s="454"/>
      <c r="BE495" s="454"/>
      <c r="BF495" s="454"/>
      <c r="BG495" s="454"/>
      <c r="BH495" s="454"/>
      <c r="BI495" s="454"/>
      <c r="BJ495" s="454"/>
      <c r="BK495" s="454"/>
      <c r="BL495" s="454"/>
      <c r="BM495" s="454"/>
      <c r="BN495" s="454"/>
      <c r="BO495" s="454"/>
      <c r="BP495" s="454"/>
      <c r="BQ495" s="454"/>
      <c r="BR495" s="454"/>
      <c r="BS495" s="454"/>
      <c r="BT495" s="454"/>
      <c r="BU495" s="454"/>
      <c r="BV495" s="454"/>
      <c r="BW495" s="454"/>
      <c r="BX495" s="454"/>
      <c r="BY495" s="454"/>
      <c r="BZ495" s="454"/>
      <c r="CA495" s="454"/>
      <c r="CB495" s="454"/>
      <c r="CC495" s="454"/>
      <c r="CD495" s="454"/>
      <c r="CE495" s="454"/>
      <c r="CF495" s="454"/>
      <c r="CG495" s="454"/>
      <c r="CH495" s="454"/>
      <c r="CI495" s="454"/>
      <c r="CJ495" s="454"/>
      <c r="CK495" s="454"/>
      <c r="CL495" s="454"/>
      <c r="CM495" s="454"/>
      <c r="CN495" s="454"/>
      <c r="CO495" s="454"/>
      <c r="CP495" s="454"/>
      <c r="CQ495" s="454"/>
      <c r="CR495" s="454"/>
      <c r="CS495" s="454"/>
      <c r="CT495" s="454"/>
      <c r="CU495" s="454"/>
      <c r="CV495" s="454"/>
      <c r="CW495" s="454"/>
      <c r="CX495" s="454"/>
      <c r="CY495" s="454"/>
      <c r="CZ495" s="454"/>
      <c r="DA495" s="454"/>
      <c r="DB495" s="454"/>
      <c r="DC495" s="454"/>
      <c r="DD495" s="454"/>
      <c r="DE495" s="454"/>
      <c r="DF495" s="454"/>
      <c r="DG495" s="454"/>
      <c r="DH495" s="454"/>
      <c r="DI495" s="454"/>
      <c r="DJ495" s="454"/>
      <c r="DK495" s="454"/>
      <c r="DL495" s="454"/>
      <c r="DM495" s="454"/>
      <c r="DN495" s="454"/>
      <c r="DO495" s="454"/>
      <c r="DP495" s="454"/>
      <c r="DQ495" s="454"/>
      <c r="DR495" s="454"/>
      <c r="DS495" s="454"/>
      <c r="DT495" s="454"/>
      <c r="DU495" s="454"/>
      <c r="DV495" s="454"/>
      <c r="DW495" s="454"/>
      <c r="DX495" s="454"/>
      <c r="DY495" s="454"/>
      <c r="DZ495" s="454"/>
      <c r="EA495" s="454"/>
      <c r="EB495" s="454"/>
      <c r="EC495" s="454"/>
      <c r="ED495" s="454"/>
      <c r="EE495" s="454"/>
      <c r="EF495" s="454"/>
      <c r="EG495" s="454"/>
      <c r="EH495" s="454"/>
      <c r="EI495" s="454"/>
      <c r="EJ495" s="454"/>
      <c r="EK495" s="454"/>
      <c r="EL495" s="454"/>
      <c r="EM495" s="454"/>
      <c r="EN495" s="454"/>
      <c r="EO495" s="454"/>
      <c r="EP495" s="454"/>
      <c r="EQ495" s="454"/>
      <c r="ER495" s="454"/>
      <c r="ES495" s="454"/>
      <c r="ET495" s="454"/>
      <c r="EU495" s="454"/>
      <c r="EV495" s="454"/>
      <c r="EW495" s="454"/>
      <c r="EX495" s="454"/>
      <c r="EY495" s="454"/>
      <c r="EZ495" s="454"/>
      <c r="FA495" s="454"/>
      <c r="FB495" s="454"/>
      <c r="FC495" s="454"/>
      <c r="FD495" s="454"/>
      <c r="FE495" s="454"/>
      <c r="FF495" s="454"/>
      <c r="FG495" s="454"/>
      <c r="FH495" s="454"/>
      <c r="FI495" s="454"/>
      <c r="FJ495" s="454"/>
      <c r="FK495" s="454"/>
      <c r="FL495" s="454"/>
      <c r="FM495" s="454"/>
      <c r="FN495" s="454"/>
      <c r="FO495" s="454"/>
      <c r="FP495" s="454"/>
      <c r="FQ495" s="454"/>
      <c r="FR495" s="454"/>
      <c r="FS495" s="454"/>
      <c r="FT495" s="454"/>
      <c r="FU495" s="454"/>
      <c r="FV495" s="454"/>
      <c r="FW495" s="454"/>
      <c r="FX495" s="454"/>
      <c r="FY495" s="454"/>
      <c r="FZ495" s="454"/>
      <c r="GA495" s="454"/>
      <c r="GB495" s="454"/>
      <c r="GC495" s="454"/>
      <c r="GD495" s="454"/>
      <c r="GE495" s="454"/>
      <c r="GF495" s="454"/>
      <c r="GG495" s="454"/>
      <c r="GH495" s="454"/>
      <c r="GI495" s="454"/>
      <c r="GJ495" s="454"/>
      <c r="GK495" s="454"/>
      <c r="GL495" s="454"/>
      <c r="GM495" s="454"/>
      <c r="GN495" s="454"/>
      <c r="GO495" s="454"/>
      <c r="GP495" s="454"/>
      <c r="GQ495" s="454"/>
      <c r="GR495" s="454"/>
      <c r="GS495" s="454"/>
      <c r="GT495" s="454"/>
      <c r="GU495" s="454"/>
      <c r="GV495" s="454"/>
      <c r="GW495" s="454"/>
      <c r="GX495" s="454"/>
      <c r="GY495" s="454"/>
      <c r="GZ495" s="454"/>
      <c r="HA495" s="454"/>
      <c r="HB495" s="454"/>
      <c r="HC495" s="454"/>
      <c r="HD495" s="454"/>
      <c r="HE495" s="454"/>
      <c r="HF495" s="454"/>
      <c r="HG495" s="454"/>
      <c r="HH495" s="454"/>
      <c r="HI495" s="454"/>
      <c r="HJ495" s="454"/>
      <c r="HK495" s="454"/>
      <c r="HL495" s="454"/>
      <c r="HM495" s="454"/>
      <c r="HN495" s="454"/>
      <c r="HO495" s="454"/>
      <c r="HP495" s="454"/>
      <c r="HQ495" s="454"/>
      <c r="HR495" s="454"/>
      <c r="HS495" s="454"/>
      <c r="HT495" s="454"/>
      <c r="HU495" s="454"/>
      <c r="HV495" s="454"/>
      <c r="HW495" s="454"/>
      <c r="HX495" s="454"/>
      <c r="HY495" s="454"/>
      <c r="HZ495" s="454"/>
      <c r="IA495" s="454"/>
      <c r="IB495" s="454"/>
      <c r="IC495" s="454"/>
      <c r="ID495" s="454"/>
      <c r="IE495" s="454"/>
      <c r="IF495" s="454"/>
      <c r="IG495" s="454"/>
      <c r="IH495" s="454"/>
      <c r="II495" s="454"/>
      <c r="IJ495" s="454"/>
      <c r="IK495" s="454"/>
      <c r="IL495" s="454"/>
      <c r="IM495" s="454"/>
      <c r="IN495" s="454"/>
      <c r="IO495" s="454"/>
      <c r="IP495" s="454"/>
      <c r="IQ495" s="454"/>
      <c r="IR495" s="454"/>
      <c r="IS495" s="454"/>
      <c r="IT495" s="454"/>
      <c r="IU495" s="454"/>
      <c r="IV495" s="454"/>
      <c r="IW495" s="454"/>
    </row>
    <row r="496" customFormat="false" ht="12.75" hidden="false" customHeight="false" outlineLevel="1" collapsed="false">
      <c r="A496" s="339"/>
      <c r="B496" s="461"/>
      <c r="C496" s="461"/>
      <c r="D496" s="461"/>
      <c r="E496" s="461"/>
      <c r="F496" s="461"/>
      <c r="G496" s="461"/>
      <c r="H496" s="461"/>
      <c r="I496" s="461"/>
      <c r="J496" s="461"/>
      <c r="K496" s="461"/>
      <c r="L496" s="461"/>
      <c r="M496" s="461"/>
      <c r="N496" s="461"/>
      <c r="O496" s="461"/>
      <c r="P496" s="461"/>
      <c r="Q496" s="461"/>
      <c r="R496" s="461"/>
      <c r="S496" s="461"/>
      <c r="T496" s="461"/>
      <c r="U496" s="461"/>
      <c r="V496" s="454"/>
      <c r="W496" s="454"/>
      <c r="X496" s="454"/>
      <c r="Y496" s="454"/>
      <c r="Z496" s="454"/>
      <c r="AA496" s="454"/>
      <c r="AB496" s="454"/>
      <c r="AC496" s="454"/>
      <c r="AD496" s="454"/>
      <c r="AE496" s="454"/>
      <c r="AF496" s="454"/>
      <c r="AG496" s="454"/>
      <c r="AH496" s="454"/>
      <c r="AI496" s="454"/>
      <c r="AJ496" s="454"/>
      <c r="AK496" s="454"/>
      <c r="AL496" s="454"/>
      <c r="AM496" s="454"/>
      <c r="AN496" s="454"/>
      <c r="AO496" s="454"/>
      <c r="AP496" s="454"/>
      <c r="AQ496" s="454"/>
      <c r="AR496" s="454"/>
      <c r="AS496" s="454"/>
      <c r="AT496" s="454"/>
      <c r="AU496" s="454"/>
      <c r="AV496" s="454"/>
      <c r="AW496" s="454"/>
      <c r="AX496" s="454"/>
      <c r="AY496" s="454"/>
      <c r="AZ496" s="454"/>
      <c r="BA496" s="454"/>
      <c r="BB496" s="454"/>
      <c r="BC496" s="454"/>
      <c r="BD496" s="454"/>
      <c r="BE496" s="454"/>
      <c r="BF496" s="454"/>
      <c r="BG496" s="454"/>
      <c r="BH496" s="454"/>
      <c r="BI496" s="454"/>
      <c r="BJ496" s="454"/>
      <c r="BK496" s="454"/>
      <c r="BL496" s="454"/>
      <c r="BM496" s="454"/>
      <c r="BN496" s="454"/>
      <c r="BO496" s="454"/>
      <c r="BP496" s="454"/>
      <c r="BQ496" s="454"/>
      <c r="BR496" s="454"/>
      <c r="BS496" s="454"/>
      <c r="BT496" s="454"/>
      <c r="BU496" s="454"/>
      <c r="BV496" s="454"/>
      <c r="BW496" s="454"/>
      <c r="BX496" s="454"/>
      <c r="BY496" s="454"/>
      <c r="BZ496" s="454"/>
      <c r="CA496" s="454"/>
      <c r="CB496" s="454"/>
      <c r="CC496" s="454"/>
      <c r="CD496" s="454"/>
      <c r="CE496" s="454"/>
      <c r="CF496" s="454"/>
      <c r="CG496" s="454"/>
      <c r="CH496" s="454"/>
      <c r="CI496" s="454"/>
      <c r="CJ496" s="454"/>
      <c r="CK496" s="454"/>
      <c r="CL496" s="454"/>
      <c r="CM496" s="454"/>
      <c r="CN496" s="454"/>
      <c r="CO496" s="454"/>
      <c r="CP496" s="454"/>
      <c r="CQ496" s="454"/>
      <c r="CR496" s="454"/>
      <c r="CS496" s="454"/>
      <c r="CT496" s="454"/>
      <c r="CU496" s="454"/>
      <c r="CV496" s="454"/>
      <c r="CW496" s="454"/>
      <c r="CX496" s="454"/>
      <c r="CY496" s="454"/>
      <c r="CZ496" s="454"/>
      <c r="DA496" s="454"/>
      <c r="DB496" s="454"/>
      <c r="DC496" s="454"/>
      <c r="DD496" s="454"/>
      <c r="DE496" s="454"/>
      <c r="DF496" s="454"/>
      <c r="DG496" s="454"/>
      <c r="DH496" s="454"/>
      <c r="DI496" s="454"/>
      <c r="DJ496" s="454"/>
      <c r="DK496" s="454"/>
      <c r="DL496" s="454"/>
      <c r="DM496" s="454"/>
      <c r="DN496" s="454"/>
      <c r="DO496" s="454"/>
      <c r="DP496" s="454"/>
      <c r="DQ496" s="454"/>
      <c r="DR496" s="454"/>
      <c r="DS496" s="454"/>
      <c r="DT496" s="454"/>
      <c r="DU496" s="454"/>
      <c r="DV496" s="454"/>
      <c r="DW496" s="454"/>
      <c r="DX496" s="454"/>
      <c r="DY496" s="454"/>
      <c r="DZ496" s="454"/>
      <c r="EA496" s="454"/>
      <c r="EB496" s="454"/>
      <c r="EC496" s="454"/>
      <c r="ED496" s="454"/>
      <c r="EE496" s="454"/>
      <c r="EF496" s="454"/>
      <c r="EG496" s="454"/>
      <c r="EH496" s="454"/>
      <c r="EI496" s="454"/>
      <c r="EJ496" s="454"/>
      <c r="EK496" s="454"/>
      <c r="EL496" s="454"/>
      <c r="EM496" s="454"/>
      <c r="EN496" s="454"/>
      <c r="EO496" s="454"/>
      <c r="EP496" s="454"/>
      <c r="EQ496" s="454"/>
      <c r="ER496" s="454"/>
      <c r="ES496" s="454"/>
      <c r="ET496" s="454"/>
      <c r="EU496" s="454"/>
      <c r="EV496" s="454"/>
      <c r="EW496" s="454"/>
      <c r="EX496" s="454"/>
      <c r="EY496" s="454"/>
      <c r="EZ496" s="454"/>
      <c r="FA496" s="454"/>
      <c r="FB496" s="454"/>
      <c r="FC496" s="454"/>
      <c r="FD496" s="454"/>
      <c r="FE496" s="454"/>
      <c r="FF496" s="454"/>
      <c r="FG496" s="454"/>
      <c r="FH496" s="454"/>
      <c r="FI496" s="454"/>
      <c r="FJ496" s="454"/>
      <c r="FK496" s="454"/>
      <c r="FL496" s="454"/>
      <c r="FM496" s="454"/>
      <c r="FN496" s="454"/>
      <c r="FO496" s="454"/>
      <c r="FP496" s="454"/>
      <c r="FQ496" s="454"/>
      <c r="FR496" s="454"/>
      <c r="FS496" s="454"/>
      <c r="FT496" s="454"/>
      <c r="FU496" s="454"/>
      <c r="FV496" s="454"/>
      <c r="FW496" s="454"/>
      <c r="FX496" s="454"/>
      <c r="FY496" s="454"/>
      <c r="FZ496" s="454"/>
      <c r="GA496" s="454"/>
      <c r="GB496" s="454"/>
      <c r="GC496" s="454"/>
      <c r="GD496" s="454"/>
      <c r="GE496" s="454"/>
      <c r="GF496" s="454"/>
      <c r="GG496" s="454"/>
      <c r="GH496" s="454"/>
      <c r="GI496" s="454"/>
      <c r="GJ496" s="454"/>
      <c r="GK496" s="454"/>
      <c r="GL496" s="454"/>
      <c r="GM496" s="454"/>
      <c r="GN496" s="454"/>
      <c r="GO496" s="454"/>
      <c r="GP496" s="454"/>
      <c r="GQ496" s="454"/>
      <c r="GR496" s="454"/>
      <c r="GS496" s="454"/>
      <c r="GT496" s="454"/>
      <c r="GU496" s="454"/>
      <c r="GV496" s="454"/>
      <c r="GW496" s="454"/>
      <c r="GX496" s="454"/>
      <c r="GY496" s="454"/>
      <c r="GZ496" s="454"/>
      <c r="HA496" s="454"/>
      <c r="HB496" s="454"/>
      <c r="HC496" s="454"/>
      <c r="HD496" s="454"/>
      <c r="HE496" s="454"/>
      <c r="HF496" s="454"/>
      <c r="HG496" s="454"/>
      <c r="HH496" s="454"/>
      <c r="HI496" s="454"/>
      <c r="HJ496" s="454"/>
      <c r="HK496" s="454"/>
      <c r="HL496" s="454"/>
      <c r="HM496" s="454"/>
      <c r="HN496" s="454"/>
      <c r="HO496" s="454"/>
      <c r="HP496" s="454"/>
      <c r="HQ496" s="454"/>
      <c r="HR496" s="454"/>
      <c r="HS496" s="454"/>
      <c r="HT496" s="454"/>
      <c r="HU496" s="454"/>
      <c r="HV496" s="454"/>
      <c r="HW496" s="454"/>
      <c r="HX496" s="454"/>
      <c r="HY496" s="454"/>
      <c r="HZ496" s="454"/>
      <c r="IA496" s="454"/>
      <c r="IB496" s="454"/>
      <c r="IC496" s="454"/>
      <c r="ID496" s="454"/>
      <c r="IE496" s="454"/>
      <c r="IF496" s="454"/>
      <c r="IG496" s="454"/>
      <c r="IH496" s="454"/>
      <c r="II496" s="454"/>
      <c r="IJ496" s="454"/>
      <c r="IK496" s="454"/>
      <c r="IL496" s="454"/>
      <c r="IM496" s="454"/>
      <c r="IN496" s="454"/>
      <c r="IO496" s="454"/>
      <c r="IP496" s="454"/>
      <c r="IQ496" s="454"/>
      <c r="IR496" s="454"/>
      <c r="IS496" s="454"/>
      <c r="IT496" s="454"/>
      <c r="IU496" s="454"/>
      <c r="IV496" s="454"/>
      <c r="IW496" s="454"/>
    </row>
    <row r="497" customFormat="false" ht="12.75" hidden="false" customHeight="false" outlineLevel="1" collapsed="false">
      <c r="A497" s="339"/>
      <c r="B497" s="461"/>
      <c r="C497" s="461"/>
      <c r="D497" s="461"/>
      <c r="E497" s="461"/>
      <c r="F497" s="461"/>
      <c r="G497" s="461"/>
      <c r="H497" s="461"/>
      <c r="I497" s="461"/>
      <c r="J497" s="461"/>
      <c r="K497" s="461"/>
      <c r="L497" s="461"/>
      <c r="M497" s="461"/>
      <c r="N497" s="461"/>
      <c r="O497" s="461"/>
      <c r="P497" s="461"/>
      <c r="Q497" s="461"/>
      <c r="R497" s="461"/>
      <c r="S497" s="461"/>
      <c r="T497" s="461"/>
      <c r="U497" s="461"/>
      <c r="V497" s="454"/>
      <c r="W497" s="454"/>
      <c r="X497" s="454"/>
      <c r="Y497" s="454"/>
      <c r="Z497" s="454"/>
      <c r="AA497" s="454"/>
      <c r="AB497" s="454"/>
      <c r="AC497" s="454"/>
      <c r="AD497" s="454"/>
      <c r="AE497" s="454"/>
      <c r="AF497" s="454"/>
      <c r="AG497" s="454"/>
      <c r="AH497" s="454"/>
      <c r="AI497" s="454"/>
      <c r="AJ497" s="454"/>
      <c r="AK497" s="454"/>
      <c r="AL497" s="454"/>
      <c r="AM497" s="454"/>
      <c r="AN497" s="454"/>
      <c r="AO497" s="454"/>
      <c r="AP497" s="454"/>
      <c r="AQ497" s="454"/>
      <c r="AR497" s="454"/>
      <c r="AS497" s="454"/>
      <c r="AT497" s="454"/>
      <c r="AU497" s="454"/>
      <c r="AV497" s="454"/>
      <c r="AW497" s="454"/>
      <c r="AX497" s="454"/>
      <c r="AY497" s="454"/>
      <c r="AZ497" s="454"/>
      <c r="BA497" s="454"/>
      <c r="BB497" s="454"/>
      <c r="BC497" s="454"/>
      <c r="BD497" s="454"/>
      <c r="BE497" s="454"/>
      <c r="BF497" s="454"/>
      <c r="BG497" s="454"/>
      <c r="BH497" s="454"/>
      <c r="BI497" s="454"/>
      <c r="BJ497" s="454"/>
      <c r="BK497" s="454"/>
      <c r="BL497" s="454"/>
      <c r="BM497" s="454"/>
      <c r="BN497" s="454"/>
      <c r="BO497" s="454"/>
      <c r="BP497" s="454"/>
      <c r="BQ497" s="454"/>
      <c r="BR497" s="454"/>
      <c r="BS497" s="454"/>
      <c r="BT497" s="454"/>
      <c r="BU497" s="454"/>
      <c r="BV497" s="454"/>
      <c r="BW497" s="454"/>
      <c r="BX497" s="454"/>
      <c r="BY497" s="454"/>
      <c r="BZ497" s="454"/>
      <c r="CA497" s="454"/>
      <c r="CB497" s="454"/>
      <c r="CC497" s="454"/>
      <c r="CD497" s="454"/>
      <c r="CE497" s="454"/>
      <c r="CF497" s="454"/>
      <c r="CG497" s="454"/>
      <c r="CH497" s="454"/>
      <c r="CI497" s="454"/>
      <c r="CJ497" s="454"/>
      <c r="CK497" s="454"/>
      <c r="CL497" s="454"/>
      <c r="CM497" s="454"/>
      <c r="CN497" s="454"/>
      <c r="CO497" s="454"/>
      <c r="CP497" s="454"/>
      <c r="CQ497" s="454"/>
      <c r="CR497" s="454"/>
      <c r="CS497" s="454"/>
      <c r="CT497" s="454"/>
      <c r="CU497" s="454"/>
      <c r="CV497" s="454"/>
      <c r="CW497" s="454"/>
      <c r="CX497" s="454"/>
      <c r="CY497" s="454"/>
      <c r="CZ497" s="454"/>
      <c r="DA497" s="454"/>
      <c r="DB497" s="454"/>
      <c r="DC497" s="454"/>
      <c r="DD497" s="454"/>
      <c r="DE497" s="454"/>
      <c r="DF497" s="454"/>
      <c r="DG497" s="454"/>
      <c r="DH497" s="454"/>
      <c r="DI497" s="454"/>
      <c r="DJ497" s="454"/>
      <c r="DK497" s="454"/>
      <c r="DL497" s="454"/>
      <c r="DM497" s="454"/>
      <c r="DN497" s="454"/>
      <c r="DO497" s="454"/>
      <c r="DP497" s="454"/>
      <c r="DQ497" s="454"/>
      <c r="DR497" s="454"/>
      <c r="DS497" s="454"/>
      <c r="DT497" s="454"/>
      <c r="DU497" s="454"/>
      <c r="DV497" s="454"/>
      <c r="DW497" s="454"/>
      <c r="DX497" s="454"/>
      <c r="DY497" s="454"/>
      <c r="DZ497" s="454"/>
      <c r="EA497" s="454"/>
      <c r="EB497" s="454"/>
      <c r="EC497" s="454"/>
      <c r="ED497" s="454"/>
      <c r="EE497" s="454"/>
      <c r="EF497" s="454"/>
      <c r="EG497" s="454"/>
      <c r="EH497" s="454"/>
      <c r="EI497" s="454"/>
      <c r="EJ497" s="454"/>
      <c r="EK497" s="454"/>
      <c r="EL497" s="454"/>
      <c r="EM497" s="454"/>
      <c r="EN497" s="454"/>
      <c r="EO497" s="454"/>
      <c r="EP497" s="454"/>
      <c r="EQ497" s="454"/>
      <c r="ER497" s="454"/>
      <c r="ES497" s="454"/>
      <c r="ET497" s="454"/>
      <c r="EU497" s="454"/>
      <c r="EV497" s="454"/>
      <c r="EW497" s="454"/>
      <c r="EX497" s="454"/>
      <c r="EY497" s="454"/>
      <c r="EZ497" s="454"/>
      <c r="FA497" s="454"/>
      <c r="FB497" s="454"/>
      <c r="FC497" s="454"/>
      <c r="FD497" s="454"/>
      <c r="FE497" s="454"/>
      <c r="FF497" s="454"/>
      <c r="FG497" s="454"/>
      <c r="FH497" s="454"/>
      <c r="FI497" s="454"/>
      <c r="FJ497" s="454"/>
      <c r="FK497" s="454"/>
      <c r="FL497" s="454"/>
      <c r="FM497" s="454"/>
      <c r="FN497" s="454"/>
      <c r="FO497" s="454"/>
      <c r="FP497" s="454"/>
      <c r="FQ497" s="454"/>
      <c r="FR497" s="454"/>
      <c r="FS497" s="454"/>
      <c r="FT497" s="454"/>
      <c r="FU497" s="454"/>
      <c r="FV497" s="454"/>
      <c r="FW497" s="454"/>
      <c r="FX497" s="454"/>
      <c r="FY497" s="454"/>
      <c r="FZ497" s="454"/>
      <c r="GA497" s="454"/>
      <c r="GB497" s="454"/>
      <c r="GC497" s="454"/>
      <c r="GD497" s="454"/>
      <c r="GE497" s="454"/>
      <c r="GF497" s="454"/>
      <c r="GG497" s="454"/>
      <c r="GH497" s="454"/>
      <c r="GI497" s="454"/>
      <c r="GJ497" s="454"/>
      <c r="GK497" s="454"/>
      <c r="GL497" s="454"/>
      <c r="GM497" s="454"/>
      <c r="GN497" s="454"/>
      <c r="GO497" s="454"/>
      <c r="GP497" s="454"/>
      <c r="GQ497" s="454"/>
      <c r="GR497" s="454"/>
      <c r="GS497" s="454"/>
      <c r="GT497" s="454"/>
      <c r="GU497" s="454"/>
      <c r="GV497" s="454"/>
      <c r="GW497" s="454"/>
      <c r="GX497" s="454"/>
      <c r="GY497" s="454"/>
      <c r="GZ497" s="454"/>
      <c r="HA497" s="454"/>
      <c r="HB497" s="454"/>
      <c r="HC497" s="454"/>
      <c r="HD497" s="454"/>
      <c r="HE497" s="454"/>
      <c r="HF497" s="454"/>
      <c r="HG497" s="454"/>
      <c r="HH497" s="454"/>
      <c r="HI497" s="454"/>
      <c r="HJ497" s="454"/>
      <c r="HK497" s="454"/>
      <c r="HL497" s="454"/>
      <c r="HM497" s="454"/>
      <c r="HN497" s="454"/>
      <c r="HO497" s="454"/>
      <c r="HP497" s="454"/>
      <c r="HQ497" s="454"/>
      <c r="HR497" s="454"/>
      <c r="HS497" s="454"/>
      <c r="HT497" s="454"/>
      <c r="HU497" s="454"/>
      <c r="HV497" s="454"/>
      <c r="HW497" s="454"/>
      <c r="HX497" s="454"/>
      <c r="HY497" s="454"/>
      <c r="HZ497" s="454"/>
      <c r="IA497" s="454"/>
      <c r="IB497" s="454"/>
      <c r="IC497" s="454"/>
      <c r="ID497" s="454"/>
      <c r="IE497" s="454"/>
      <c r="IF497" s="454"/>
      <c r="IG497" s="454"/>
      <c r="IH497" s="454"/>
      <c r="II497" s="454"/>
      <c r="IJ497" s="454"/>
      <c r="IK497" s="454"/>
      <c r="IL497" s="454"/>
      <c r="IM497" s="454"/>
      <c r="IN497" s="454"/>
      <c r="IO497" s="454"/>
      <c r="IP497" s="454"/>
      <c r="IQ497" s="454"/>
      <c r="IR497" s="454"/>
      <c r="IS497" s="454"/>
      <c r="IT497" s="454"/>
      <c r="IU497" s="454"/>
      <c r="IV497" s="454"/>
      <c r="IW497" s="454"/>
    </row>
    <row r="498" customFormat="false" ht="12.75" hidden="false" customHeight="false" outlineLevel="1" collapsed="false">
      <c r="A498" s="339"/>
      <c r="B498" s="461"/>
      <c r="C498" s="461"/>
      <c r="D498" s="461"/>
      <c r="E498" s="461"/>
      <c r="F498" s="461"/>
      <c r="G498" s="461"/>
      <c r="H498" s="461"/>
      <c r="I498" s="461"/>
      <c r="J498" s="461"/>
      <c r="K498" s="461"/>
      <c r="L498" s="461"/>
      <c r="M498" s="461"/>
      <c r="N498" s="461"/>
      <c r="O498" s="461"/>
      <c r="P498" s="461"/>
      <c r="Q498" s="461"/>
      <c r="R498" s="461"/>
      <c r="S498" s="461"/>
      <c r="T498" s="461"/>
      <c r="U498" s="461"/>
      <c r="V498" s="454"/>
      <c r="W498" s="454"/>
      <c r="X498" s="454"/>
      <c r="Y498" s="454"/>
      <c r="Z498" s="454"/>
      <c r="AA498" s="454"/>
      <c r="AB498" s="454"/>
      <c r="AC498" s="454"/>
      <c r="AD498" s="454"/>
      <c r="AE498" s="454"/>
      <c r="AF498" s="454"/>
      <c r="AG498" s="454"/>
      <c r="AH498" s="454"/>
      <c r="AI498" s="454"/>
      <c r="AJ498" s="454"/>
      <c r="AK498" s="454"/>
      <c r="AL498" s="454"/>
      <c r="AM498" s="454"/>
      <c r="AN498" s="454"/>
      <c r="AO498" s="454"/>
      <c r="AP498" s="454"/>
      <c r="AQ498" s="454"/>
      <c r="AR498" s="454"/>
      <c r="AS498" s="454"/>
      <c r="AT498" s="454"/>
      <c r="AU498" s="454"/>
      <c r="AV498" s="454"/>
      <c r="AW498" s="454"/>
      <c r="AX498" s="454"/>
      <c r="AY498" s="454"/>
      <c r="AZ498" s="454"/>
      <c r="BA498" s="454"/>
      <c r="BB498" s="454"/>
      <c r="BC498" s="454"/>
      <c r="BD498" s="454"/>
      <c r="BE498" s="454"/>
      <c r="BF498" s="454"/>
      <c r="BG498" s="454"/>
      <c r="BH498" s="454"/>
      <c r="BI498" s="454"/>
      <c r="BJ498" s="454"/>
      <c r="BK498" s="454"/>
      <c r="BL498" s="454"/>
      <c r="BM498" s="454"/>
      <c r="BN498" s="454"/>
      <c r="BO498" s="454"/>
      <c r="BP498" s="454"/>
      <c r="BQ498" s="454"/>
      <c r="BR498" s="454"/>
      <c r="BS498" s="454"/>
      <c r="BT498" s="454"/>
      <c r="BU498" s="454"/>
      <c r="BV498" s="454"/>
      <c r="BW498" s="454"/>
      <c r="BX498" s="454"/>
      <c r="BY498" s="454"/>
      <c r="BZ498" s="454"/>
      <c r="CA498" s="454"/>
      <c r="CB498" s="454"/>
      <c r="CC498" s="454"/>
      <c r="CD498" s="454"/>
      <c r="CE498" s="454"/>
      <c r="CF498" s="454"/>
      <c r="CG498" s="454"/>
      <c r="CH498" s="454"/>
      <c r="CI498" s="454"/>
      <c r="CJ498" s="454"/>
      <c r="CK498" s="454"/>
      <c r="CL498" s="454"/>
      <c r="CM498" s="454"/>
      <c r="CN498" s="454"/>
      <c r="CO498" s="454"/>
      <c r="CP498" s="454"/>
      <c r="CQ498" s="454"/>
      <c r="CR498" s="454"/>
      <c r="CS498" s="454"/>
      <c r="CT498" s="454"/>
      <c r="CU498" s="454"/>
      <c r="CV498" s="454"/>
      <c r="CW498" s="454"/>
      <c r="CX498" s="454"/>
      <c r="CY498" s="454"/>
      <c r="CZ498" s="454"/>
      <c r="DA498" s="454"/>
      <c r="DB498" s="454"/>
      <c r="DC498" s="454"/>
      <c r="DD498" s="454"/>
      <c r="DE498" s="454"/>
      <c r="DF498" s="454"/>
      <c r="DG498" s="454"/>
      <c r="DH498" s="454"/>
      <c r="DI498" s="454"/>
      <c r="DJ498" s="454"/>
      <c r="DK498" s="454"/>
      <c r="DL498" s="454"/>
      <c r="DM498" s="454"/>
      <c r="DN498" s="454"/>
      <c r="DO498" s="454"/>
      <c r="DP498" s="454"/>
      <c r="DQ498" s="454"/>
      <c r="DR498" s="454"/>
      <c r="DS498" s="454"/>
      <c r="DT498" s="454"/>
      <c r="DU498" s="454"/>
      <c r="DV498" s="454"/>
      <c r="DW498" s="454"/>
      <c r="DX498" s="454"/>
      <c r="DY498" s="454"/>
      <c r="DZ498" s="454"/>
      <c r="EA498" s="454"/>
      <c r="EB498" s="454"/>
      <c r="EC498" s="454"/>
      <c r="ED498" s="454"/>
      <c r="EE498" s="454"/>
      <c r="EF498" s="454"/>
      <c r="EG498" s="454"/>
      <c r="EH498" s="454"/>
      <c r="EI498" s="454"/>
      <c r="EJ498" s="454"/>
      <c r="EK498" s="454"/>
      <c r="EL498" s="454"/>
      <c r="EM498" s="454"/>
      <c r="EN498" s="454"/>
      <c r="EO498" s="454"/>
      <c r="EP498" s="454"/>
      <c r="EQ498" s="454"/>
      <c r="ER498" s="454"/>
      <c r="ES498" s="454"/>
      <c r="ET498" s="454"/>
      <c r="EU498" s="454"/>
      <c r="EV498" s="454"/>
      <c r="EW498" s="454"/>
      <c r="EX498" s="454"/>
      <c r="EY498" s="454"/>
      <c r="EZ498" s="454"/>
      <c r="FA498" s="454"/>
      <c r="FB498" s="454"/>
      <c r="FC498" s="454"/>
      <c r="FD498" s="454"/>
      <c r="FE498" s="454"/>
      <c r="FF498" s="454"/>
      <c r="FG498" s="454"/>
      <c r="FH498" s="454"/>
      <c r="FI498" s="454"/>
      <c r="FJ498" s="454"/>
      <c r="FK498" s="454"/>
      <c r="FL498" s="454"/>
      <c r="FM498" s="454"/>
      <c r="FN498" s="454"/>
      <c r="FO498" s="454"/>
      <c r="FP498" s="454"/>
      <c r="FQ498" s="454"/>
      <c r="FR498" s="454"/>
      <c r="FS498" s="454"/>
      <c r="FT498" s="454"/>
      <c r="FU498" s="454"/>
      <c r="FV498" s="454"/>
      <c r="FW498" s="454"/>
      <c r="FX498" s="454"/>
      <c r="FY498" s="454"/>
      <c r="FZ498" s="454"/>
      <c r="GA498" s="454"/>
      <c r="GB498" s="454"/>
      <c r="GC498" s="454"/>
      <c r="GD498" s="454"/>
      <c r="GE498" s="454"/>
      <c r="GF498" s="454"/>
      <c r="GG498" s="454"/>
      <c r="GH498" s="454"/>
      <c r="GI498" s="454"/>
      <c r="GJ498" s="454"/>
      <c r="GK498" s="454"/>
      <c r="GL498" s="454"/>
      <c r="GM498" s="454"/>
      <c r="GN498" s="454"/>
      <c r="GO498" s="454"/>
      <c r="GP498" s="454"/>
      <c r="GQ498" s="454"/>
      <c r="GR498" s="454"/>
      <c r="GS498" s="454"/>
      <c r="GT498" s="454"/>
      <c r="GU498" s="454"/>
      <c r="GV498" s="454"/>
      <c r="GW498" s="454"/>
      <c r="GX498" s="454"/>
      <c r="GY498" s="454"/>
      <c r="GZ498" s="454"/>
      <c r="HA498" s="454"/>
      <c r="HB498" s="454"/>
      <c r="HC498" s="454"/>
      <c r="HD498" s="454"/>
      <c r="HE498" s="454"/>
      <c r="HF498" s="454"/>
      <c r="HG498" s="454"/>
      <c r="HH498" s="454"/>
      <c r="HI498" s="454"/>
      <c r="HJ498" s="454"/>
      <c r="HK498" s="454"/>
      <c r="HL498" s="454"/>
      <c r="HM498" s="454"/>
      <c r="HN498" s="454"/>
      <c r="HO498" s="454"/>
      <c r="HP498" s="454"/>
      <c r="HQ498" s="454"/>
      <c r="HR498" s="454"/>
      <c r="HS498" s="454"/>
      <c r="HT498" s="454"/>
      <c r="HU498" s="454"/>
      <c r="HV498" s="454"/>
      <c r="HW498" s="454"/>
      <c r="HX498" s="454"/>
      <c r="HY498" s="454"/>
      <c r="HZ498" s="454"/>
      <c r="IA498" s="454"/>
      <c r="IB498" s="454"/>
      <c r="IC498" s="454"/>
      <c r="ID498" s="454"/>
      <c r="IE498" s="454"/>
      <c r="IF498" s="454"/>
      <c r="IG498" s="454"/>
      <c r="IH498" s="454"/>
      <c r="II498" s="454"/>
      <c r="IJ498" s="454"/>
      <c r="IK498" s="454"/>
      <c r="IL498" s="454"/>
      <c r="IM498" s="454"/>
      <c r="IN498" s="454"/>
      <c r="IO498" s="454"/>
      <c r="IP498" s="454"/>
      <c r="IQ498" s="454"/>
      <c r="IR498" s="454"/>
      <c r="IS498" s="454"/>
      <c r="IT498" s="454"/>
      <c r="IU498" s="454"/>
      <c r="IV498" s="454"/>
      <c r="IW498" s="454"/>
    </row>
    <row r="499" customFormat="false" ht="12.75" hidden="false" customHeight="false" outlineLevel="1" collapsed="false">
      <c r="A499" s="339"/>
      <c r="B499" s="461"/>
      <c r="C499" s="461"/>
      <c r="D499" s="461"/>
      <c r="E499" s="461"/>
      <c r="F499" s="461"/>
      <c r="G499" s="461"/>
      <c r="H499" s="461"/>
      <c r="I499" s="461"/>
      <c r="J499" s="461"/>
      <c r="K499" s="461"/>
      <c r="L499" s="461"/>
      <c r="M499" s="461"/>
      <c r="N499" s="461"/>
      <c r="O499" s="461"/>
      <c r="P499" s="461"/>
      <c r="Q499" s="461"/>
      <c r="R499" s="461"/>
      <c r="S499" s="461"/>
      <c r="T499" s="461"/>
      <c r="U499" s="461"/>
      <c r="V499" s="454"/>
      <c r="W499" s="454"/>
      <c r="X499" s="454"/>
      <c r="Y499" s="454"/>
      <c r="Z499" s="454"/>
      <c r="AA499" s="454"/>
      <c r="AB499" s="454"/>
      <c r="AC499" s="454"/>
      <c r="AD499" s="454"/>
      <c r="AE499" s="454"/>
      <c r="AF499" s="454"/>
      <c r="AG499" s="454"/>
      <c r="AH499" s="454"/>
      <c r="AI499" s="454"/>
      <c r="AJ499" s="454"/>
      <c r="AK499" s="454"/>
      <c r="AL499" s="454"/>
      <c r="AM499" s="454"/>
      <c r="AN499" s="454"/>
      <c r="AO499" s="454"/>
      <c r="AP499" s="454"/>
      <c r="AQ499" s="454"/>
      <c r="AR499" s="454"/>
      <c r="AS499" s="454"/>
      <c r="AT499" s="454"/>
      <c r="AU499" s="454"/>
      <c r="AV499" s="454"/>
      <c r="AW499" s="454"/>
      <c r="AX499" s="454"/>
      <c r="AY499" s="454"/>
      <c r="AZ499" s="454"/>
      <c r="BA499" s="454"/>
      <c r="BB499" s="454"/>
      <c r="BC499" s="454"/>
      <c r="BD499" s="454"/>
      <c r="BE499" s="454"/>
      <c r="BF499" s="454"/>
      <c r="BG499" s="454"/>
      <c r="BH499" s="454"/>
      <c r="BI499" s="454"/>
      <c r="BJ499" s="454"/>
      <c r="BK499" s="454"/>
      <c r="BL499" s="454"/>
      <c r="BM499" s="454"/>
      <c r="BN499" s="454"/>
      <c r="BO499" s="454"/>
      <c r="BP499" s="454"/>
      <c r="BQ499" s="454"/>
      <c r="BR499" s="454"/>
      <c r="BS499" s="454"/>
      <c r="BT499" s="454"/>
      <c r="BU499" s="454"/>
      <c r="BV499" s="454"/>
      <c r="BW499" s="454"/>
      <c r="BX499" s="454"/>
      <c r="BY499" s="454"/>
      <c r="BZ499" s="454"/>
      <c r="CA499" s="454"/>
      <c r="CB499" s="454"/>
      <c r="CC499" s="454"/>
      <c r="CD499" s="454"/>
      <c r="CE499" s="454"/>
      <c r="CF499" s="454"/>
      <c r="CG499" s="454"/>
      <c r="CH499" s="454"/>
      <c r="CI499" s="454"/>
      <c r="CJ499" s="454"/>
      <c r="CK499" s="454"/>
      <c r="CL499" s="454"/>
      <c r="CM499" s="454"/>
      <c r="CN499" s="454"/>
      <c r="CO499" s="454"/>
      <c r="CP499" s="454"/>
      <c r="CQ499" s="454"/>
      <c r="CR499" s="454"/>
      <c r="CS499" s="454"/>
      <c r="CT499" s="454"/>
      <c r="CU499" s="454"/>
      <c r="CV499" s="454"/>
      <c r="CW499" s="454"/>
      <c r="CX499" s="454"/>
      <c r="CY499" s="454"/>
      <c r="CZ499" s="454"/>
      <c r="DA499" s="454"/>
      <c r="DB499" s="454"/>
      <c r="DC499" s="454"/>
      <c r="DD499" s="454"/>
      <c r="DE499" s="454"/>
      <c r="DF499" s="454"/>
      <c r="DG499" s="454"/>
      <c r="DH499" s="454"/>
      <c r="DI499" s="454"/>
      <c r="DJ499" s="454"/>
      <c r="DK499" s="454"/>
      <c r="DL499" s="454"/>
      <c r="DM499" s="454"/>
      <c r="DN499" s="454"/>
      <c r="DO499" s="454"/>
      <c r="DP499" s="454"/>
      <c r="DQ499" s="454"/>
      <c r="DR499" s="454"/>
      <c r="DS499" s="454"/>
      <c r="DT499" s="454"/>
      <c r="DU499" s="454"/>
      <c r="DV499" s="454"/>
      <c r="DW499" s="454"/>
      <c r="DX499" s="454"/>
      <c r="DY499" s="454"/>
      <c r="DZ499" s="454"/>
      <c r="EA499" s="454"/>
      <c r="EB499" s="454"/>
      <c r="EC499" s="454"/>
      <c r="ED499" s="454"/>
      <c r="EE499" s="454"/>
      <c r="EF499" s="454"/>
      <c r="EG499" s="454"/>
      <c r="EH499" s="454"/>
      <c r="EI499" s="454"/>
      <c r="EJ499" s="454"/>
      <c r="EK499" s="454"/>
      <c r="EL499" s="454"/>
      <c r="EM499" s="454"/>
      <c r="EN499" s="454"/>
      <c r="EO499" s="454"/>
      <c r="EP499" s="454"/>
      <c r="EQ499" s="454"/>
      <c r="ER499" s="454"/>
      <c r="ES499" s="454"/>
      <c r="ET499" s="454"/>
      <c r="EU499" s="454"/>
      <c r="EV499" s="454"/>
      <c r="EW499" s="454"/>
      <c r="EX499" s="454"/>
      <c r="EY499" s="454"/>
      <c r="EZ499" s="454"/>
      <c r="FA499" s="454"/>
      <c r="FB499" s="454"/>
      <c r="FC499" s="454"/>
      <c r="FD499" s="454"/>
      <c r="FE499" s="454"/>
      <c r="FF499" s="454"/>
      <c r="FG499" s="454"/>
      <c r="FH499" s="454"/>
      <c r="FI499" s="454"/>
      <c r="FJ499" s="454"/>
      <c r="FK499" s="454"/>
      <c r="FL499" s="454"/>
      <c r="FM499" s="454"/>
      <c r="FN499" s="454"/>
      <c r="FO499" s="454"/>
      <c r="FP499" s="454"/>
      <c r="FQ499" s="454"/>
      <c r="FR499" s="454"/>
      <c r="FS499" s="454"/>
      <c r="FT499" s="454"/>
      <c r="FU499" s="454"/>
      <c r="FV499" s="454"/>
      <c r="FW499" s="454"/>
      <c r="FX499" s="454"/>
      <c r="FY499" s="454"/>
      <c r="FZ499" s="454"/>
      <c r="GA499" s="454"/>
      <c r="GB499" s="454"/>
      <c r="GC499" s="454"/>
      <c r="GD499" s="454"/>
      <c r="GE499" s="454"/>
      <c r="GF499" s="454"/>
      <c r="GG499" s="454"/>
      <c r="GH499" s="454"/>
      <c r="GI499" s="454"/>
      <c r="GJ499" s="454"/>
      <c r="GK499" s="454"/>
      <c r="GL499" s="454"/>
      <c r="GM499" s="454"/>
      <c r="GN499" s="454"/>
      <c r="GO499" s="454"/>
      <c r="GP499" s="454"/>
      <c r="GQ499" s="454"/>
      <c r="GR499" s="454"/>
      <c r="GS499" s="454"/>
      <c r="GT499" s="454"/>
      <c r="GU499" s="454"/>
      <c r="GV499" s="454"/>
      <c r="GW499" s="454"/>
      <c r="GX499" s="454"/>
      <c r="GY499" s="454"/>
      <c r="GZ499" s="454"/>
      <c r="HA499" s="454"/>
      <c r="HB499" s="454"/>
      <c r="HC499" s="454"/>
      <c r="HD499" s="454"/>
      <c r="HE499" s="454"/>
      <c r="HF499" s="454"/>
      <c r="HG499" s="454"/>
      <c r="HH499" s="454"/>
      <c r="HI499" s="454"/>
      <c r="HJ499" s="454"/>
      <c r="HK499" s="454"/>
      <c r="HL499" s="454"/>
      <c r="HM499" s="454"/>
      <c r="HN499" s="454"/>
      <c r="HO499" s="454"/>
      <c r="HP499" s="454"/>
      <c r="HQ499" s="454"/>
      <c r="HR499" s="454"/>
      <c r="HS499" s="454"/>
      <c r="HT499" s="454"/>
      <c r="HU499" s="454"/>
      <c r="HV499" s="454"/>
      <c r="HW499" s="454"/>
      <c r="HX499" s="454"/>
      <c r="HY499" s="454"/>
      <c r="HZ499" s="454"/>
      <c r="IA499" s="454"/>
      <c r="IB499" s="454"/>
      <c r="IC499" s="454"/>
      <c r="ID499" s="454"/>
      <c r="IE499" s="454"/>
      <c r="IF499" s="454"/>
      <c r="IG499" s="454"/>
      <c r="IH499" s="454"/>
      <c r="II499" s="454"/>
      <c r="IJ499" s="454"/>
      <c r="IK499" s="454"/>
      <c r="IL499" s="454"/>
      <c r="IM499" s="454"/>
      <c r="IN499" s="454"/>
      <c r="IO499" s="454"/>
      <c r="IP499" s="454"/>
      <c r="IQ499" s="454"/>
      <c r="IR499" s="454"/>
      <c r="IS499" s="454"/>
      <c r="IT499" s="454"/>
      <c r="IU499" s="454"/>
      <c r="IV499" s="454"/>
      <c r="IW499" s="454"/>
    </row>
    <row r="500" customFormat="false" ht="12.75" hidden="false" customHeight="false" outlineLevel="1" collapsed="false">
      <c r="A500" s="419"/>
      <c r="B500" s="461"/>
      <c r="C500" s="461"/>
      <c r="D500" s="461"/>
      <c r="E500" s="461"/>
      <c r="F500" s="461"/>
      <c r="G500" s="461"/>
      <c r="H500" s="461"/>
      <c r="I500" s="461"/>
      <c r="J500" s="461"/>
      <c r="K500" s="461"/>
      <c r="L500" s="461"/>
      <c r="M500" s="461"/>
      <c r="N500" s="461"/>
      <c r="O500" s="461"/>
      <c r="P500" s="461"/>
      <c r="Q500" s="461"/>
      <c r="R500" s="461"/>
      <c r="S500" s="461"/>
      <c r="T500" s="461"/>
      <c r="U500" s="461"/>
      <c r="V500" s="454"/>
      <c r="W500" s="454"/>
      <c r="X500" s="454"/>
      <c r="Y500" s="454"/>
      <c r="Z500" s="454"/>
      <c r="AA500" s="454"/>
      <c r="AB500" s="454"/>
      <c r="AC500" s="454"/>
      <c r="AD500" s="454"/>
      <c r="AE500" s="454"/>
      <c r="AF500" s="454"/>
      <c r="AG500" s="454"/>
      <c r="AH500" s="454"/>
      <c r="AI500" s="454"/>
      <c r="AJ500" s="454"/>
      <c r="AK500" s="454"/>
      <c r="AL500" s="454"/>
      <c r="AM500" s="454"/>
      <c r="AN500" s="454"/>
      <c r="AO500" s="454"/>
      <c r="AP500" s="454"/>
      <c r="AQ500" s="454"/>
      <c r="AR500" s="454"/>
      <c r="AS500" s="454"/>
      <c r="AT500" s="454"/>
      <c r="AU500" s="454"/>
      <c r="AV500" s="454"/>
      <c r="AW500" s="454"/>
      <c r="AX500" s="454"/>
      <c r="AY500" s="454"/>
      <c r="AZ500" s="454"/>
      <c r="BA500" s="454"/>
      <c r="BB500" s="454"/>
      <c r="BC500" s="454"/>
      <c r="BD500" s="454"/>
      <c r="BE500" s="454"/>
      <c r="BF500" s="454"/>
      <c r="BG500" s="454"/>
      <c r="BH500" s="454"/>
      <c r="BI500" s="454"/>
      <c r="BJ500" s="454"/>
      <c r="BK500" s="454"/>
      <c r="BL500" s="454"/>
      <c r="BM500" s="454"/>
      <c r="BN500" s="454"/>
      <c r="BO500" s="454"/>
      <c r="BP500" s="454"/>
      <c r="BQ500" s="454"/>
      <c r="BR500" s="454"/>
      <c r="BS500" s="454"/>
      <c r="BT500" s="454"/>
      <c r="BU500" s="454"/>
      <c r="BV500" s="454"/>
      <c r="BW500" s="454"/>
      <c r="BX500" s="454"/>
      <c r="BY500" s="454"/>
      <c r="BZ500" s="454"/>
      <c r="CA500" s="454"/>
      <c r="CB500" s="454"/>
      <c r="CC500" s="454"/>
      <c r="CD500" s="454"/>
      <c r="CE500" s="454"/>
      <c r="CF500" s="454"/>
      <c r="CG500" s="454"/>
      <c r="CH500" s="454"/>
      <c r="CI500" s="454"/>
      <c r="CJ500" s="454"/>
      <c r="CK500" s="454"/>
      <c r="CL500" s="454"/>
      <c r="CM500" s="454"/>
      <c r="CN500" s="454"/>
      <c r="CO500" s="454"/>
      <c r="CP500" s="454"/>
      <c r="CQ500" s="454"/>
      <c r="CR500" s="454"/>
      <c r="CS500" s="454"/>
      <c r="CT500" s="454"/>
      <c r="CU500" s="454"/>
      <c r="CV500" s="454"/>
      <c r="CW500" s="454"/>
      <c r="CX500" s="454"/>
      <c r="CY500" s="454"/>
      <c r="CZ500" s="454"/>
      <c r="DA500" s="454"/>
      <c r="DB500" s="454"/>
      <c r="DC500" s="454"/>
      <c r="DD500" s="454"/>
      <c r="DE500" s="454"/>
      <c r="DF500" s="454"/>
      <c r="DG500" s="454"/>
      <c r="DH500" s="454"/>
      <c r="DI500" s="454"/>
      <c r="DJ500" s="454"/>
      <c r="DK500" s="454"/>
      <c r="DL500" s="454"/>
      <c r="DM500" s="454"/>
      <c r="DN500" s="454"/>
      <c r="DO500" s="454"/>
      <c r="DP500" s="454"/>
      <c r="DQ500" s="454"/>
      <c r="DR500" s="454"/>
      <c r="DS500" s="454"/>
      <c r="DT500" s="454"/>
      <c r="DU500" s="454"/>
      <c r="DV500" s="454"/>
      <c r="DW500" s="454"/>
      <c r="DX500" s="454"/>
      <c r="DY500" s="454"/>
      <c r="DZ500" s="454"/>
      <c r="EA500" s="454"/>
      <c r="EB500" s="454"/>
      <c r="EC500" s="454"/>
      <c r="ED500" s="454"/>
      <c r="EE500" s="454"/>
      <c r="EF500" s="454"/>
      <c r="EG500" s="454"/>
      <c r="EH500" s="454"/>
      <c r="EI500" s="454"/>
      <c r="EJ500" s="454"/>
      <c r="EK500" s="454"/>
      <c r="EL500" s="454"/>
      <c r="EM500" s="454"/>
      <c r="EN500" s="454"/>
      <c r="EO500" s="454"/>
      <c r="EP500" s="454"/>
      <c r="EQ500" s="454"/>
      <c r="ER500" s="454"/>
      <c r="ES500" s="454"/>
      <c r="ET500" s="454"/>
      <c r="EU500" s="454"/>
      <c r="EV500" s="454"/>
      <c r="EW500" s="454"/>
      <c r="EX500" s="454"/>
      <c r="EY500" s="454"/>
      <c r="EZ500" s="454"/>
      <c r="FA500" s="454"/>
      <c r="FB500" s="454"/>
      <c r="FC500" s="454"/>
      <c r="FD500" s="454"/>
      <c r="FE500" s="454"/>
      <c r="FF500" s="454"/>
      <c r="FG500" s="454"/>
      <c r="FH500" s="454"/>
      <c r="FI500" s="454"/>
      <c r="FJ500" s="454"/>
      <c r="FK500" s="454"/>
      <c r="FL500" s="454"/>
      <c r="FM500" s="454"/>
      <c r="FN500" s="454"/>
      <c r="FO500" s="454"/>
      <c r="FP500" s="454"/>
      <c r="FQ500" s="454"/>
      <c r="FR500" s="454"/>
      <c r="FS500" s="454"/>
      <c r="FT500" s="454"/>
      <c r="FU500" s="454"/>
      <c r="FV500" s="454"/>
      <c r="FW500" s="454"/>
      <c r="FX500" s="454"/>
      <c r="FY500" s="454"/>
      <c r="FZ500" s="454"/>
      <c r="GA500" s="454"/>
      <c r="GB500" s="454"/>
      <c r="GC500" s="454"/>
      <c r="GD500" s="454"/>
      <c r="GE500" s="454"/>
      <c r="GF500" s="454"/>
      <c r="GG500" s="454"/>
      <c r="GH500" s="454"/>
      <c r="GI500" s="454"/>
      <c r="GJ500" s="454"/>
      <c r="GK500" s="454"/>
      <c r="GL500" s="454"/>
      <c r="GM500" s="454"/>
      <c r="GN500" s="454"/>
      <c r="GO500" s="454"/>
      <c r="GP500" s="454"/>
      <c r="GQ500" s="454"/>
      <c r="GR500" s="454"/>
      <c r="GS500" s="454"/>
      <c r="GT500" s="454"/>
      <c r="GU500" s="454"/>
      <c r="GV500" s="454"/>
      <c r="GW500" s="454"/>
      <c r="GX500" s="454"/>
      <c r="GY500" s="454"/>
      <c r="GZ500" s="454"/>
      <c r="HA500" s="454"/>
      <c r="HB500" s="454"/>
      <c r="HC500" s="454"/>
      <c r="HD500" s="454"/>
      <c r="HE500" s="454"/>
      <c r="HF500" s="454"/>
      <c r="HG500" s="454"/>
      <c r="HH500" s="454"/>
      <c r="HI500" s="454"/>
      <c r="HJ500" s="454"/>
      <c r="HK500" s="454"/>
      <c r="HL500" s="454"/>
      <c r="HM500" s="454"/>
      <c r="HN500" s="454"/>
      <c r="HO500" s="454"/>
      <c r="HP500" s="454"/>
      <c r="HQ500" s="454"/>
      <c r="HR500" s="454"/>
      <c r="HS500" s="454"/>
      <c r="HT500" s="454"/>
      <c r="HU500" s="454"/>
      <c r="HV500" s="454"/>
      <c r="HW500" s="454"/>
      <c r="HX500" s="454"/>
      <c r="HY500" s="454"/>
      <c r="HZ500" s="454"/>
      <c r="IA500" s="454"/>
      <c r="IB500" s="454"/>
      <c r="IC500" s="454"/>
      <c r="ID500" s="454"/>
      <c r="IE500" s="454"/>
      <c r="IF500" s="454"/>
      <c r="IG500" s="454"/>
      <c r="IH500" s="454"/>
      <c r="II500" s="454"/>
      <c r="IJ500" s="454"/>
      <c r="IK500" s="454"/>
      <c r="IL500" s="454"/>
      <c r="IM500" s="454"/>
      <c r="IN500" s="454"/>
      <c r="IO500" s="454"/>
      <c r="IP500" s="454"/>
      <c r="IQ500" s="454"/>
      <c r="IR500" s="454"/>
      <c r="IS500" s="454"/>
      <c r="IT500" s="454"/>
      <c r="IU500" s="454"/>
      <c r="IV500" s="454"/>
      <c r="IW500" s="454"/>
    </row>
    <row r="501" customFormat="false" ht="12.75" hidden="false" customHeight="false" outlineLevel="1" collapsed="false">
      <c r="A501" s="466"/>
      <c r="B501" s="461"/>
      <c r="C501" s="461"/>
      <c r="D501" s="461"/>
      <c r="E501" s="461"/>
      <c r="F501" s="461"/>
      <c r="G501" s="461"/>
      <c r="H501" s="461"/>
      <c r="I501" s="461"/>
      <c r="J501" s="461"/>
      <c r="K501" s="461"/>
      <c r="L501" s="461"/>
      <c r="M501" s="461"/>
      <c r="N501" s="461"/>
      <c r="O501" s="461"/>
      <c r="P501" s="461"/>
      <c r="Q501" s="461"/>
      <c r="R501" s="461"/>
      <c r="S501" s="461"/>
      <c r="T501" s="461"/>
      <c r="U501" s="461"/>
      <c r="V501" s="465"/>
      <c r="W501" s="465"/>
      <c r="X501" s="465"/>
      <c r="Y501" s="465"/>
      <c r="Z501" s="465"/>
      <c r="AA501" s="465"/>
      <c r="AB501" s="465"/>
      <c r="AC501" s="465"/>
      <c r="AD501" s="465"/>
      <c r="AE501" s="465"/>
      <c r="AF501" s="465"/>
      <c r="AG501" s="465"/>
      <c r="AH501" s="465"/>
      <c r="AI501" s="465"/>
      <c r="AJ501" s="465"/>
      <c r="AK501" s="465"/>
      <c r="AL501" s="465"/>
      <c r="AM501" s="465"/>
      <c r="AN501" s="465"/>
      <c r="AO501" s="465"/>
      <c r="AP501" s="465"/>
      <c r="AQ501" s="465"/>
      <c r="AR501" s="465"/>
      <c r="AS501" s="465"/>
      <c r="AT501" s="465"/>
      <c r="AU501" s="465"/>
      <c r="AV501" s="465"/>
      <c r="AW501" s="465"/>
      <c r="AX501" s="465"/>
      <c r="AY501" s="465"/>
      <c r="AZ501" s="465"/>
      <c r="BA501" s="465"/>
      <c r="BB501" s="465"/>
      <c r="BC501" s="465"/>
      <c r="BD501" s="465"/>
      <c r="BE501" s="465"/>
      <c r="BF501" s="465"/>
      <c r="BG501" s="465"/>
      <c r="BH501" s="465"/>
      <c r="BI501" s="465"/>
      <c r="BJ501" s="465"/>
      <c r="BK501" s="465"/>
      <c r="BL501" s="465"/>
      <c r="BM501" s="465"/>
      <c r="BN501" s="465"/>
      <c r="BO501" s="465"/>
      <c r="BP501" s="465"/>
      <c r="BQ501" s="465"/>
      <c r="BR501" s="465"/>
      <c r="BS501" s="465"/>
      <c r="BT501" s="465"/>
      <c r="BU501" s="465"/>
      <c r="BV501" s="465"/>
      <c r="BW501" s="465"/>
      <c r="BX501" s="465"/>
      <c r="BY501" s="465"/>
      <c r="BZ501" s="465"/>
      <c r="CA501" s="465"/>
      <c r="CB501" s="465"/>
      <c r="CC501" s="465"/>
      <c r="CD501" s="465"/>
      <c r="CE501" s="465"/>
      <c r="CF501" s="465"/>
      <c r="CG501" s="465"/>
      <c r="CH501" s="465"/>
      <c r="CI501" s="465"/>
      <c r="CJ501" s="465"/>
      <c r="CK501" s="465"/>
      <c r="CL501" s="465"/>
      <c r="CM501" s="465"/>
      <c r="CN501" s="465"/>
      <c r="CO501" s="465"/>
      <c r="CP501" s="465"/>
      <c r="CQ501" s="465"/>
      <c r="CR501" s="465"/>
      <c r="CS501" s="465"/>
      <c r="CT501" s="465"/>
      <c r="CU501" s="465"/>
      <c r="CV501" s="465"/>
      <c r="CW501" s="465"/>
      <c r="CX501" s="465"/>
      <c r="CY501" s="465"/>
      <c r="CZ501" s="465"/>
      <c r="DA501" s="465"/>
      <c r="DB501" s="465"/>
      <c r="DC501" s="465"/>
      <c r="DD501" s="465"/>
      <c r="DE501" s="465"/>
      <c r="DF501" s="465"/>
      <c r="DG501" s="465"/>
      <c r="DH501" s="465"/>
      <c r="DI501" s="465"/>
      <c r="DJ501" s="465"/>
      <c r="DK501" s="465"/>
      <c r="DL501" s="465"/>
      <c r="DM501" s="465"/>
      <c r="DN501" s="465"/>
      <c r="DO501" s="465"/>
      <c r="DP501" s="465"/>
      <c r="DQ501" s="465"/>
      <c r="DR501" s="465"/>
      <c r="DS501" s="465"/>
      <c r="DT501" s="465"/>
      <c r="DU501" s="465"/>
      <c r="DV501" s="465"/>
      <c r="DW501" s="465"/>
      <c r="DX501" s="465"/>
      <c r="DY501" s="465"/>
      <c r="DZ501" s="465"/>
      <c r="EA501" s="465"/>
      <c r="EB501" s="465"/>
      <c r="EC501" s="465"/>
      <c r="ED501" s="465"/>
      <c r="EE501" s="465"/>
      <c r="EF501" s="465"/>
      <c r="EG501" s="465"/>
      <c r="EH501" s="465"/>
      <c r="EI501" s="465"/>
      <c r="EJ501" s="465"/>
      <c r="EK501" s="465"/>
      <c r="EL501" s="465"/>
      <c r="EM501" s="465"/>
      <c r="EN501" s="465"/>
      <c r="EO501" s="465"/>
      <c r="EP501" s="465"/>
      <c r="EQ501" s="465"/>
      <c r="ER501" s="465"/>
      <c r="ES501" s="465"/>
      <c r="ET501" s="465"/>
      <c r="EU501" s="465"/>
      <c r="EV501" s="465"/>
      <c r="EW501" s="465"/>
      <c r="EX501" s="465"/>
      <c r="EY501" s="465"/>
      <c r="EZ501" s="465"/>
      <c r="FA501" s="465"/>
      <c r="FB501" s="465"/>
      <c r="FC501" s="465"/>
      <c r="FD501" s="465"/>
      <c r="FE501" s="465"/>
      <c r="FF501" s="465"/>
      <c r="FG501" s="465"/>
      <c r="FH501" s="465"/>
      <c r="FI501" s="465"/>
      <c r="FJ501" s="465"/>
      <c r="FK501" s="465"/>
      <c r="FL501" s="465"/>
      <c r="FM501" s="465"/>
      <c r="FN501" s="465"/>
      <c r="FO501" s="465"/>
      <c r="FP501" s="465"/>
      <c r="FQ501" s="465"/>
      <c r="FR501" s="465"/>
      <c r="FS501" s="465"/>
      <c r="FT501" s="465"/>
      <c r="FU501" s="465"/>
      <c r="FV501" s="465"/>
      <c r="FW501" s="465"/>
      <c r="FX501" s="465"/>
      <c r="FY501" s="465"/>
      <c r="FZ501" s="465"/>
      <c r="GA501" s="465"/>
      <c r="GB501" s="465"/>
      <c r="GC501" s="465"/>
      <c r="GD501" s="465"/>
      <c r="GE501" s="465"/>
      <c r="GF501" s="465"/>
      <c r="GG501" s="465"/>
      <c r="GH501" s="465"/>
      <c r="GI501" s="465"/>
      <c r="GJ501" s="465"/>
      <c r="GK501" s="465"/>
      <c r="GL501" s="465"/>
      <c r="GM501" s="465"/>
      <c r="GN501" s="465"/>
      <c r="GO501" s="465"/>
      <c r="GP501" s="465"/>
      <c r="GQ501" s="465"/>
      <c r="GR501" s="465"/>
      <c r="GS501" s="465"/>
      <c r="GT501" s="465"/>
      <c r="GU501" s="465"/>
      <c r="GV501" s="465"/>
      <c r="GW501" s="465"/>
      <c r="GX501" s="465"/>
      <c r="GY501" s="465"/>
      <c r="GZ501" s="465"/>
      <c r="HA501" s="465"/>
      <c r="HB501" s="465"/>
      <c r="HC501" s="465"/>
      <c r="HD501" s="465"/>
      <c r="HE501" s="465"/>
      <c r="HF501" s="465"/>
      <c r="HG501" s="465"/>
      <c r="HH501" s="465"/>
      <c r="HI501" s="465"/>
      <c r="HJ501" s="465"/>
      <c r="HK501" s="465"/>
      <c r="HL501" s="465"/>
      <c r="HM501" s="465"/>
      <c r="HN501" s="465"/>
      <c r="HO501" s="465"/>
      <c r="HP501" s="465"/>
      <c r="HQ501" s="465"/>
      <c r="HR501" s="465"/>
      <c r="HS501" s="465"/>
      <c r="HT501" s="465"/>
      <c r="HU501" s="465"/>
      <c r="HV501" s="465"/>
      <c r="HW501" s="465"/>
      <c r="HX501" s="465"/>
      <c r="HY501" s="465"/>
      <c r="HZ501" s="465"/>
      <c r="IA501" s="465"/>
      <c r="IB501" s="465"/>
      <c r="IC501" s="465"/>
      <c r="ID501" s="465"/>
      <c r="IE501" s="465"/>
      <c r="IF501" s="465"/>
      <c r="IG501" s="465"/>
      <c r="IH501" s="465"/>
      <c r="II501" s="465"/>
      <c r="IJ501" s="465"/>
      <c r="IK501" s="465"/>
      <c r="IL501" s="465"/>
      <c r="IM501" s="465"/>
      <c r="IN501" s="465"/>
      <c r="IO501" s="465"/>
      <c r="IP501" s="465"/>
      <c r="IQ501" s="465"/>
      <c r="IR501" s="465"/>
      <c r="IS501" s="465"/>
      <c r="IT501" s="465"/>
      <c r="IU501" s="465"/>
      <c r="IV501" s="465"/>
      <c r="IW501" s="465"/>
    </row>
    <row r="502" customFormat="false" ht="12.75" hidden="false" customHeight="false" outlineLevel="1" collapsed="false">
      <c r="A502" s="339"/>
      <c r="B502" s="461"/>
      <c r="C502" s="461"/>
      <c r="D502" s="461"/>
      <c r="E502" s="461"/>
      <c r="F502" s="461"/>
      <c r="G502" s="461"/>
      <c r="H502" s="461"/>
      <c r="I502" s="461"/>
      <c r="J502" s="461"/>
      <c r="K502" s="461"/>
      <c r="L502" s="461"/>
      <c r="M502" s="461"/>
      <c r="N502" s="461"/>
      <c r="O502" s="461"/>
      <c r="P502" s="461"/>
      <c r="Q502" s="461"/>
      <c r="R502" s="461"/>
      <c r="S502" s="461"/>
      <c r="T502" s="461"/>
      <c r="U502" s="461"/>
      <c r="V502" s="454"/>
      <c r="W502" s="454"/>
      <c r="X502" s="454"/>
      <c r="Y502" s="454"/>
      <c r="Z502" s="454"/>
      <c r="AA502" s="454"/>
      <c r="AB502" s="454"/>
      <c r="AC502" s="454"/>
      <c r="AD502" s="454"/>
      <c r="AE502" s="454"/>
      <c r="AF502" s="454"/>
      <c r="AG502" s="454"/>
      <c r="AH502" s="454"/>
      <c r="AI502" s="454"/>
      <c r="AJ502" s="454"/>
      <c r="AK502" s="454"/>
      <c r="AL502" s="454"/>
      <c r="AM502" s="454"/>
      <c r="AN502" s="454"/>
      <c r="AO502" s="454"/>
      <c r="AP502" s="454"/>
      <c r="AQ502" s="454"/>
      <c r="AR502" s="454"/>
      <c r="AS502" s="454"/>
      <c r="AT502" s="454"/>
      <c r="AU502" s="454"/>
      <c r="AV502" s="454"/>
      <c r="AW502" s="454"/>
      <c r="AX502" s="454"/>
      <c r="AY502" s="454"/>
      <c r="AZ502" s="454"/>
      <c r="BA502" s="454"/>
      <c r="BB502" s="454"/>
      <c r="BC502" s="454"/>
      <c r="BD502" s="454"/>
      <c r="BE502" s="454"/>
      <c r="BF502" s="454"/>
      <c r="BG502" s="454"/>
      <c r="BH502" s="454"/>
      <c r="BI502" s="454"/>
      <c r="BJ502" s="454"/>
      <c r="BK502" s="454"/>
      <c r="BL502" s="454"/>
      <c r="BM502" s="454"/>
      <c r="BN502" s="454"/>
      <c r="BO502" s="454"/>
      <c r="BP502" s="454"/>
      <c r="BQ502" s="454"/>
      <c r="BR502" s="454"/>
      <c r="BS502" s="454"/>
      <c r="BT502" s="454"/>
      <c r="BU502" s="454"/>
      <c r="BV502" s="454"/>
      <c r="BW502" s="454"/>
      <c r="BX502" s="454"/>
      <c r="BY502" s="454"/>
      <c r="BZ502" s="454"/>
      <c r="CA502" s="454"/>
      <c r="CB502" s="454"/>
      <c r="CC502" s="454"/>
      <c r="CD502" s="454"/>
      <c r="CE502" s="454"/>
      <c r="CF502" s="454"/>
      <c r="CG502" s="454"/>
      <c r="CH502" s="454"/>
      <c r="CI502" s="454"/>
      <c r="CJ502" s="454"/>
      <c r="CK502" s="454"/>
      <c r="CL502" s="454"/>
      <c r="CM502" s="454"/>
      <c r="CN502" s="454"/>
      <c r="CO502" s="454"/>
      <c r="CP502" s="454"/>
      <c r="CQ502" s="454"/>
      <c r="CR502" s="454"/>
      <c r="CS502" s="454"/>
      <c r="CT502" s="454"/>
      <c r="CU502" s="454"/>
      <c r="CV502" s="454"/>
      <c r="CW502" s="454"/>
      <c r="CX502" s="454"/>
      <c r="CY502" s="454"/>
      <c r="CZ502" s="454"/>
      <c r="DA502" s="454"/>
      <c r="DB502" s="454"/>
      <c r="DC502" s="454"/>
      <c r="DD502" s="454"/>
      <c r="DE502" s="454"/>
      <c r="DF502" s="454"/>
      <c r="DG502" s="454"/>
      <c r="DH502" s="454"/>
      <c r="DI502" s="454"/>
      <c r="DJ502" s="454"/>
      <c r="DK502" s="454"/>
      <c r="DL502" s="454"/>
      <c r="DM502" s="454"/>
      <c r="DN502" s="454"/>
      <c r="DO502" s="454"/>
      <c r="DP502" s="454"/>
      <c r="DQ502" s="454"/>
      <c r="DR502" s="454"/>
      <c r="DS502" s="454"/>
      <c r="DT502" s="454"/>
      <c r="DU502" s="454"/>
      <c r="DV502" s="454"/>
      <c r="DW502" s="454"/>
      <c r="DX502" s="454"/>
      <c r="DY502" s="454"/>
      <c r="DZ502" s="454"/>
      <c r="EA502" s="454"/>
      <c r="EB502" s="454"/>
      <c r="EC502" s="454"/>
      <c r="ED502" s="454"/>
      <c r="EE502" s="454"/>
      <c r="EF502" s="454"/>
      <c r="EG502" s="454"/>
      <c r="EH502" s="454"/>
      <c r="EI502" s="454"/>
      <c r="EJ502" s="454"/>
      <c r="EK502" s="454"/>
      <c r="EL502" s="454"/>
      <c r="EM502" s="454"/>
      <c r="EN502" s="454"/>
      <c r="EO502" s="454"/>
      <c r="EP502" s="454"/>
      <c r="EQ502" s="454"/>
      <c r="ER502" s="454"/>
      <c r="ES502" s="454"/>
      <c r="ET502" s="454"/>
      <c r="EU502" s="454"/>
      <c r="EV502" s="454"/>
      <c r="EW502" s="454"/>
      <c r="EX502" s="454"/>
      <c r="EY502" s="454"/>
      <c r="EZ502" s="454"/>
      <c r="FA502" s="454"/>
      <c r="FB502" s="454"/>
      <c r="FC502" s="454"/>
      <c r="FD502" s="454"/>
      <c r="FE502" s="454"/>
      <c r="FF502" s="454"/>
      <c r="FG502" s="454"/>
      <c r="FH502" s="454"/>
      <c r="FI502" s="454"/>
      <c r="FJ502" s="454"/>
      <c r="FK502" s="454"/>
      <c r="FL502" s="454"/>
      <c r="FM502" s="454"/>
      <c r="FN502" s="454"/>
      <c r="FO502" s="454"/>
      <c r="FP502" s="454"/>
      <c r="FQ502" s="454"/>
      <c r="FR502" s="454"/>
      <c r="FS502" s="454"/>
      <c r="FT502" s="454"/>
      <c r="FU502" s="454"/>
      <c r="FV502" s="454"/>
      <c r="FW502" s="454"/>
      <c r="FX502" s="454"/>
      <c r="FY502" s="454"/>
      <c r="FZ502" s="454"/>
      <c r="GA502" s="454"/>
      <c r="GB502" s="454"/>
      <c r="GC502" s="454"/>
      <c r="GD502" s="454"/>
      <c r="GE502" s="454"/>
      <c r="GF502" s="454"/>
      <c r="GG502" s="454"/>
      <c r="GH502" s="454"/>
      <c r="GI502" s="454"/>
      <c r="GJ502" s="454"/>
      <c r="GK502" s="454"/>
      <c r="GL502" s="454"/>
      <c r="GM502" s="454"/>
      <c r="GN502" s="454"/>
      <c r="GO502" s="454"/>
      <c r="GP502" s="454"/>
      <c r="GQ502" s="454"/>
      <c r="GR502" s="454"/>
      <c r="GS502" s="454"/>
      <c r="GT502" s="454"/>
      <c r="GU502" s="454"/>
      <c r="GV502" s="454"/>
      <c r="GW502" s="454"/>
      <c r="GX502" s="454"/>
      <c r="GY502" s="454"/>
      <c r="GZ502" s="454"/>
      <c r="HA502" s="454"/>
      <c r="HB502" s="454"/>
      <c r="HC502" s="454"/>
      <c r="HD502" s="454"/>
      <c r="HE502" s="454"/>
      <c r="HF502" s="454"/>
      <c r="HG502" s="454"/>
      <c r="HH502" s="454"/>
      <c r="HI502" s="454"/>
      <c r="HJ502" s="454"/>
      <c r="HK502" s="454"/>
      <c r="HL502" s="454"/>
      <c r="HM502" s="454"/>
      <c r="HN502" s="454"/>
      <c r="HO502" s="454"/>
      <c r="HP502" s="454"/>
      <c r="HQ502" s="454"/>
      <c r="HR502" s="454"/>
      <c r="HS502" s="454"/>
      <c r="HT502" s="454"/>
      <c r="HU502" s="454"/>
      <c r="HV502" s="454"/>
      <c r="HW502" s="454"/>
      <c r="HX502" s="454"/>
      <c r="HY502" s="454"/>
      <c r="HZ502" s="454"/>
      <c r="IA502" s="454"/>
      <c r="IB502" s="454"/>
      <c r="IC502" s="454"/>
      <c r="ID502" s="454"/>
      <c r="IE502" s="454"/>
      <c r="IF502" s="454"/>
      <c r="IG502" s="454"/>
      <c r="IH502" s="454"/>
      <c r="II502" s="454"/>
      <c r="IJ502" s="454"/>
      <c r="IK502" s="454"/>
      <c r="IL502" s="454"/>
      <c r="IM502" s="454"/>
      <c r="IN502" s="454"/>
      <c r="IO502" s="454"/>
      <c r="IP502" s="454"/>
      <c r="IQ502" s="454"/>
      <c r="IR502" s="454"/>
      <c r="IS502" s="454"/>
      <c r="IT502" s="454"/>
      <c r="IU502" s="454"/>
      <c r="IV502" s="454"/>
      <c r="IW502" s="454"/>
    </row>
    <row r="503" customFormat="false" ht="12.75" hidden="false" customHeight="false" outlineLevel="1" collapsed="false">
      <c r="A503" s="436"/>
      <c r="B503" s="461"/>
      <c r="C503" s="461"/>
      <c r="D503" s="461"/>
      <c r="E503" s="461"/>
      <c r="F503" s="461"/>
      <c r="G503" s="461"/>
      <c r="H503" s="461"/>
      <c r="I503" s="461"/>
      <c r="J503" s="461"/>
      <c r="K503" s="461"/>
      <c r="L503" s="461"/>
      <c r="M503" s="461"/>
      <c r="N503" s="461"/>
      <c r="O503" s="461"/>
      <c r="P503" s="461"/>
      <c r="Q503" s="461"/>
      <c r="R503" s="461"/>
      <c r="S503" s="461"/>
      <c r="T503" s="461"/>
      <c r="U503" s="461"/>
      <c r="V503" s="454"/>
      <c r="W503" s="454"/>
      <c r="X503" s="454"/>
      <c r="Y503" s="454"/>
      <c r="Z503" s="454"/>
      <c r="AA503" s="454"/>
      <c r="AB503" s="454"/>
      <c r="AC503" s="454"/>
      <c r="AD503" s="454"/>
      <c r="AE503" s="454"/>
      <c r="AF503" s="454"/>
      <c r="AG503" s="454"/>
      <c r="AH503" s="454"/>
      <c r="AI503" s="454"/>
      <c r="AJ503" s="454"/>
      <c r="AK503" s="454"/>
      <c r="AL503" s="454"/>
      <c r="AM503" s="454"/>
      <c r="AN503" s="454"/>
      <c r="AO503" s="454"/>
      <c r="AP503" s="454"/>
      <c r="AQ503" s="454"/>
      <c r="AR503" s="454"/>
      <c r="AS503" s="454"/>
      <c r="AT503" s="454"/>
      <c r="AU503" s="454"/>
      <c r="AV503" s="454"/>
      <c r="AW503" s="454"/>
      <c r="AX503" s="454"/>
      <c r="AY503" s="454"/>
      <c r="AZ503" s="454"/>
      <c r="BA503" s="454"/>
      <c r="BB503" s="454"/>
      <c r="BC503" s="454"/>
      <c r="BD503" s="454"/>
      <c r="BE503" s="454"/>
      <c r="BF503" s="454"/>
      <c r="BG503" s="454"/>
      <c r="BH503" s="454"/>
      <c r="BI503" s="454"/>
      <c r="BJ503" s="454"/>
      <c r="BK503" s="454"/>
      <c r="BL503" s="454"/>
      <c r="BM503" s="454"/>
      <c r="BN503" s="454"/>
      <c r="BO503" s="454"/>
      <c r="BP503" s="454"/>
      <c r="BQ503" s="454"/>
      <c r="BR503" s="454"/>
      <c r="BS503" s="454"/>
      <c r="BT503" s="454"/>
      <c r="BU503" s="454"/>
      <c r="BV503" s="454"/>
      <c r="BW503" s="454"/>
      <c r="BX503" s="454"/>
      <c r="BY503" s="454"/>
      <c r="BZ503" s="454"/>
      <c r="CA503" s="454"/>
      <c r="CB503" s="454"/>
      <c r="CC503" s="454"/>
      <c r="CD503" s="454"/>
      <c r="CE503" s="454"/>
      <c r="CF503" s="454"/>
      <c r="CG503" s="454"/>
      <c r="CH503" s="454"/>
      <c r="CI503" s="454"/>
      <c r="CJ503" s="454"/>
      <c r="CK503" s="454"/>
      <c r="CL503" s="454"/>
      <c r="CM503" s="454"/>
      <c r="CN503" s="454"/>
      <c r="CO503" s="454"/>
      <c r="CP503" s="454"/>
      <c r="CQ503" s="454"/>
      <c r="CR503" s="454"/>
      <c r="CS503" s="454"/>
      <c r="CT503" s="454"/>
      <c r="CU503" s="454"/>
      <c r="CV503" s="454"/>
      <c r="CW503" s="454"/>
      <c r="CX503" s="454"/>
      <c r="CY503" s="454"/>
      <c r="CZ503" s="454"/>
      <c r="DA503" s="454"/>
      <c r="DB503" s="454"/>
      <c r="DC503" s="454"/>
      <c r="DD503" s="454"/>
      <c r="DE503" s="454"/>
      <c r="DF503" s="454"/>
      <c r="DG503" s="454"/>
      <c r="DH503" s="454"/>
      <c r="DI503" s="454"/>
      <c r="DJ503" s="454"/>
      <c r="DK503" s="454"/>
      <c r="DL503" s="454"/>
      <c r="DM503" s="454"/>
      <c r="DN503" s="454"/>
      <c r="DO503" s="454"/>
      <c r="DP503" s="454"/>
      <c r="DQ503" s="454"/>
      <c r="DR503" s="454"/>
      <c r="DS503" s="454"/>
      <c r="DT503" s="454"/>
      <c r="DU503" s="454"/>
      <c r="DV503" s="454"/>
      <c r="DW503" s="454"/>
      <c r="DX503" s="454"/>
      <c r="DY503" s="454"/>
      <c r="DZ503" s="454"/>
      <c r="EA503" s="454"/>
      <c r="EB503" s="454"/>
      <c r="EC503" s="454"/>
      <c r="ED503" s="454"/>
      <c r="EE503" s="454"/>
      <c r="EF503" s="454"/>
      <c r="EG503" s="454"/>
      <c r="EH503" s="454"/>
      <c r="EI503" s="454"/>
      <c r="EJ503" s="454"/>
      <c r="EK503" s="454"/>
      <c r="EL503" s="454"/>
      <c r="EM503" s="454"/>
      <c r="EN503" s="454"/>
      <c r="EO503" s="454"/>
      <c r="EP503" s="454"/>
      <c r="EQ503" s="454"/>
      <c r="ER503" s="454"/>
      <c r="ES503" s="454"/>
      <c r="ET503" s="454"/>
      <c r="EU503" s="454"/>
      <c r="EV503" s="454"/>
      <c r="EW503" s="454"/>
      <c r="EX503" s="454"/>
      <c r="EY503" s="454"/>
      <c r="EZ503" s="454"/>
      <c r="FA503" s="454"/>
      <c r="FB503" s="454"/>
      <c r="FC503" s="454"/>
      <c r="FD503" s="454"/>
      <c r="FE503" s="454"/>
      <c r="FF503" s="454"/>
      <c r="FG503" s="454"/>
      <c r="FH503" s="454"/>
      <c r="FI503" s="454"/>
      <c r="FJ503" s="454"/>
      <c r="FK503" s="454"/>
      <c r="FL503" s="454"/>
      <c r="FM503" s="454"/>
      <c r="FN503" s="454"/>
      <c r="FO503" s="454"/>
      <c r="FP503" s="454"/>
      <c r="FQ503" s="454"/>
      <c r="FR503" s="454"/>
      <c r="FS503" s="454"/>
      <c r="FT503" s="454"/>
      <c r="FU503" s="454"/>
      <c r="FV503" s="454"/>
      <c r="FW503" s="454"/>
      <c r="FX503" s="454"/>
      <c r="FY503" s="454"/>
      <c r="FZ503" s="454"/>
      <c r="GA503" s="454"/>
      <c r="GB503" s="454"/>
      <c r="GC503" s="454"/>
      <c r="GD503" s="454"/>
      <c r="GE503" s="454"/>
      <c r="GF503" s="454"/>
      <c r="GG503" s="454"/>
      <c r="GH503" s="454"/>
      <c r="GI503" s="454"/>
      <c r="GJ503" s="454"/>
      <c r="GK503" s="454"/>
      <c r="GL503" s="454"/>
      <c r="GM503" s="454"/>
      <c r="GN503" s="454"/>
      <c r="GO503" s="454"/>
      <c r="GP503" s="454"/>
      <c r="GQ503" s="454"/>
      <c r="GR503" s="454"/>
      <c r="GS503" s="454"/>
      <c r="GT503" s="454"/>
      <c r="GU503" s="454"/>
      <c r="GV503" s="454"/>
      <c r="GW503" s="454"/>
      <c r="GX503" s="454"/>
      <c r="GY503" s="454"/>
      <c r="GZ503" s="454"/>
      <c r="HA503" s="454"/>
      <c r="HB503" s="454"/>
      <c r="HC503" s="454"/>
      <c r="HD503" s="454"/>
      <c r="HE503" s="454"/>
      <c r="HF503" s="454"/>
      <c r="HG503" s="454"/>
      <c r="HH503" s="454"/>
      <c r="HI503" s="454"/>
      <c r="HJ503" s="454"/>
      <c r="HK503" s="454"/>
      <c r="HL503" s="454"/>
      <c r="HM503" s="454"/>
      <c r="HN503" s="454"/>
      <c r="HO503" s="454"/>
      <c r="HP503" s="454"/>
      <c r="HQ503" s="454"/>
      <c r="HR503" s="454"/>
      <c r="HS503" s="454"/>
      <c r="HT503" s="454"/>
      <c r="HU503" s="454"/>
      <c r="HV503" s="454"/>
      <c r="HW503" s="454"/>
      <c r="HX503" s="454"/>
      <c r="HY503" s="454"/>
      <c r="HZ503" s="454"/>
      <c r="IA503" s="454"/>
      <c r="IB503" s="454"/>
      <c r="IC503" s="454"/>
      <c r="ID503" s="454"/>
      <c r="IE503" s="454"/>
      <c r="IF503" s="454"/>
      <c r="IG503" s="454"/>
      <c r="IH503" s="454"/>
      <c r="II503" s="454"/>
      <c r="IJ503" s="454"/>
      <c r="IK503" s="454"/>
      <c r="IL503" s="454"/>
      <c r="IM503" s="454"/>
      <c r="IN503" s="454"/>
      <c r="IO503" s="454"/>
      <c r="IP503" s="454"/>
      <c r="IQ503" s="454"/>
      <c r="IR503" s="454"/>
      <c r="IS503" s="454"/>
      <c r="IT503" s="454"/>
      <c r="IU503" s="454"/>
      <c r="IV503" s="454"/>
      <c r="IW503" s="454"/>
    </row>
    <row r="504" customFormat="false" ht="12.75" hidden="false" customHeight="false" outlineLevel="1" collapsed="false">
      <c r="A504" s="436"/>
      <c r="B504" s="461"/>
      <c r="C504" s="461"/>
      <c r="D504" s="461"/>
      <c r="E504" s="461"/>
      <c r="F504" s="461"/>
      <c r="G504" s="461"/>
      <c r="H504" s="461"/>
      <c r="I504" s="461"/>
      <c r="J504" s="461"/>
      <c r="K504" s="461"/>
      <c r="L504" s="461"/>
      <c r="M504" s="461"/>
      <c r="N504" s="461"/>
      <c r="O504" s="461"/>
      <c r="P504" s="461"/>
      <c r="Q504" s="461"/>
      <c r="R504" s="461"/>
      <c r="S504" s="461"/>
      <c r="T504" s="461"/>
      <c r="U504" s="461"/>
      <c r="V504" s="454"/>
      <c r="W504" s="454"/>
      <c r="X504" s="454"/>
      <c r="Y504" s="454"/>
      <c r="Z504" s="454"/>
      <c r="AA504" s="454"/>
      <c r="AB504" s="454"/>
      <c r="AC504" s="454"/>
      <c r="AD504" s="454"/>
      <c r="AE504" s="454"/>
      <c r="AF504" s="454"/>
      <c r="AG504" s="454"/>
      <c r="AH504" s="454"/>
      <c r="AI504" s="454"/>
      <c r="AJ504" s="454"/>
      <c r="AK504" s="454"/>
      <c r="AL504" s="454"/>
      <c r="AM504" s="454"/>
      <c r="AN504" s="454"/>
      <c r="AO504" s="454"/>
      <c r="AP504" s="454"/>
      <c r="AQ504" s="454"/>
      <c r="AR504" s="454"/>
      <c r="AS504" s="454"/>
      <c r="AT504" s="454"/>
      <c r="AU504" s="454"/>
      <c r="AV504" s="454"/>
      <c r="AW504" s="454"/>
      <c r="AX504" s="454"/>
      <c r="AY504" s="454"/>
      <c r="AZ504" s="454"/>
      <c r="BA504" s="454"/>
      <c r="BB504" s="454"/>
      <c r="BC504" s="454"/>
      <c r="BD504" s="454"/>
      <c r="BE504" s="454"/>
      <c r="BF504" s="454"/>
      <c r="BG504" s="454"/>
      <c r="BH504" s="454"/>
      <c r="BI504" s="454"/>
      <c r="BJ504" s="454"/>
      <c r="BK504" s="454"/>
      <c r="BL504" s="454"/>
      <c r="BM504" s="454"/>
      <c r="BN504" s="454"/>
      <c r="BO504" s="454"/>
      <c r="BP504" s="454"/>
      <c r="BQ504" s="454"/>
      <c r="BR504" s="454"/>
      <c r="BS504" s="454"/>
      <c r="BT504" s="454"/>
      <c r="BU504" s="454"/>
      <c r="BV504" s="454"/>
      <c r="BW504" s="454"/>
      <c r="BX504" s="454"/>
      <c r="BY504" s="454"/>
      <c r="BZ504" s="454"/>
      <c r="CA504" s="454"/>
      <c r="CB504" s="454"/>
      <c r="CC504" s="454"/>
      <c r="CD504" s="454"/>
      <c r="CE504" s="454"/>
      <c r="CF504" s="454"/>
      <c r="CG504" s="454"/>
      <c r="CH504" s="454"/>
      <c r="CI504" s="454"/>
      <c r="CJ504" s="454"/>
      <c r="CK504" s="454"/>
      <c r="CL504" s="454"/>
      <c r="CM504" s="454"/>
      <c r="CN504" s="454"/>
      <c r="CO504" s="454"/>
      <c r="CP504" s="454"/>
      <c r="CQ504" s="454"/>
      <c r="CR504" s="454"/>
      <c r="CS504" s="454"/>
      <c r="CT504" s="454"/>
      <c r="CU504" s="454"/>
      <c r="CV504" s="454"/>
      <c r="CW504" s="454"/>
      <c r="CX504" s="454"/>
      <c r="CY504" s="454"/>
      <c r="CZ504" s="454"/>
      <c r="DA504" s="454"/>
      <c r="DB504" s="454"/>
      <c r="DC504" s="454"/>
      <c r="DD504" s="454"/>
      <c r="DE504" s="454"/>
      <c r="DF504" s="454"/>
      <c r="DG504" s="454"/>
      <c r="DH504" s="454"/>
      <c r="DI504" s="454"/>
      <c r="DJ504" s="454"/>
      <c r="DK504" s="454"/>
      <c r="DL504" s="454"/>
      <c r="DM504" s="454"/>
      <c r="DN504" s="454"/>
      <c r="DO504" s="454"/>
      <c r="DP504" s="454"/>
      <c r="DQ504" s="454"/>
      <c r="DR504" s="454"/>
      <c r="DS504" s="454"/>
      <c r="DT504" s="454"/>
      <c r="DU504" s="454"/>
      <c r="DV504" s="454"/>
      <c r="DW504" s="454"/>
      <c r="DX504" s="454"/>
      <c r="DY504" s="454"/>
      <c r="DZ504" s="454"/>
      <c r="EA504" s="454"/>
      <c r="EB504" s="454"/>
      <c r="EC504" s="454"/>
      <c r="ED504" s="454"/>
      <c r="EE504" s="454"/>
      <c r="EF504" s="454"/>
      <c r="EG504" s="454"/>
      <c r="EH504" s="454"/>
      <c r="EI504" s="454"/>
      <c r="EJ504" s="454"/>
      <c r="EK504" s="454"/>
      <c r="EL504" s="454"/>
      <c r="EM504" s="454"/>
      <c r="EN504" s="454"/>
      <c r="EO504" s="454"/>
      <c r="EP504" s="454"/>
      <c r="EQ504" s="454"/>
      <c r="ER504" s="454"/>
      <c r="ES504" s="454"/>
      <c r="ET504" s="454"/>
      <c r="EU504" s="454"/>
      <c r="EV504" s="454"/>
      <c r="EW504" s="454"/>
      <c r="EX504" s="454"/>
      <c r="EY504" s="454"/>
      <c r="EZ504" s="454"/>
      <c r="FA504" s="454"/>
      <c r="FB504" s="454"/>
      <c r="FC504" s="454"/>
      <c r="FD504" s="454"/>
      <c r="FE504" s="454"/>
      <c r="FF504" s="454"/>
      <c r="FG504" s="454"/>
      <c r="FH504" s="454"/>
      <c r="FI504" s="454"/>
      <c r="FJ504" s="454"/>
      <c r="FK504" s="454"/>
      <c r="FL504" s="454"/>
      <c r="FM504" s="454"/>
      <c r="FN504" s="454"/>
      <c r="FO504" s="454"/>
      <c r="FP504" s="454"/>
      <c r="FQ504" s="454"/>
      <c r="FR504" s="454"/>
      <c r="FS504" s="454"/>
      <c r="FT504" s="454"/>
      <c r="FU504" s="454"/>
      <c r="FV504" s="454"/>
      <c r="FW504" s="454"/>
      <c r="FX504" s="454"/>
      <c r="FY504" s="454"/>
      <c r="FZ504" s="454"/>
      <c r="GA504" s="454"/>
      <c r="GB504" s="454"/>
      <c r="GC504" s="454"/>
      <c r="GD504" s="454"/>
      <c r="GE504" s="454"/>
      <c r="GF504" s="454"/>
      <c r="GG504" s="454"/>
      <c r="GH504" s="454"/>
      <c r="GI504" s="454"/>
      <c r="GJ504" s="454"/>
      <c r="GK504" s="454"/>
      <c r="GL504" s="454"/>
      <c r="GM504" s="454"/>
      <c r="GN504" s="454"/>
      <c r="GO504" s="454"/>
      <c r="GP504" s="454"/>
      <c r="GQ504" s="454"/>
      <c r="GR504" s="454"/>
      <c r="GS504" s="454"/>
      <c r="GT504" s="454"/>
      <c r="GU504" s="454"/>
      <c r="GV504" s="454"/>
      <c r="GW504" s="454"/>
      <c r="GX504" s="454"/>
      <c r="GY504" s="454"/>
      <c r="GZ504" s="454"/>
      <c r="HA504" s="454"/>
      <c r="HB504" s="454"/>
      <c r="HC504" s="454"/>
      <c r="HD504" s="454"/>
      <c r="HE504" s="454"/>
      <c r="HF504" s="454"/>
      <c r="HG504" s="454"/>
      <c r="HH504" s="454"/>
      <c r="HI504" s="454"/>
      <c r="HJ504" s="454"/>
      <c r="HK504" s="454"/>
      <c r="HL504" s="454"/>
      <c r="HM504" s="454"/>
      <c r="HN504" s="454"/>
      <c r="HO504" s="454"/>
      <c r="HP504" s="454"/>
      <c r="HQ504" s="454"/>
      <c r="HR504" s="454"/>
      <c r="HS504" s="454"/>
      <c r="HT504" s="454"/>
      <c r="HU504" s="454"/>
      <c r="HV504" s="454"/>
      <c r="HW504" s="454"/>
      <c r="HX504" s="454"/>
      <c r="HY504" s="454"/>
      <c r="HZ504" s="454"/>
      <c r="IA504" s="454"/>
      <c r="IB504" s="454"/>
      <c r="IC504" s="454"/>
      <c r="ID504" s="454"/>
      <c r="IE504" s="454"/>
      <c r="IF504" s="454"/>
      <c r="IG504" s="454"/>
      <c r="IH504" s="454"/>
      <c r="II504" s="454"/>
      <c r="IJ504" s="454"/>
      <c r="IK504" s="454"/>
      <c r="IL504" s="454"/>
      <c r="IM504" s="454"/>
      <c r="IN504" s="454"/>
      <c r="IO504" s="454"/>
      <c r="IP504" s="454"/>
      <c r="IQ504" s="454"/>
      <c r="IR504" s="454"/>
      <c r="IS504" s="454"/>
      <c r="IT504" s="454"/>
      <c r="IU504" s="454"/>
      <c r="IV504" s="454"/>
      <c r="IW504" s="454"/>
    </row>
    <row r="505" customFormat="false" ht="12.75" hidden="false" customHeight="false" outlineLevel="1" collapsed="false">
      <c r="A505" s="436"/>
      <c r="B505" s="461"/>
      <c r="C505" s="461"/>
      <c r="D505" s="461"/>
      <c r="E505" s="461"/>
      <c r="F505" s="461"/>
      <c r="G505" s="461"/>
      <c r="H505" s="461"/>
      <c r="I505" s="461"/>
      <c r="J505" s="461"/>
      <c r="K505" s="461"/>
      <c r="L505" s="461"/>
      <c r="M505" s="461"/>
      <c r="N505" s="461"/>
      <c r="O505" s="461"/>
      <c r="P505" s="461"/>
      <c r="Q505" s="461"/>
      <c r="R505" s="461"/>
      <c r="S505" s="461"/>
      <c r="T505" s="461"/>
      <c r="U505" s="461"/>
      <c r="V505" s="454"/>
      <c r="W505" s="454"/>
      <c r="X505" s="454"/>
      <c r="Y505" s="454"/>
      <c r="Z505" s="454"/>
      <c r="AA505" s="454"/>
      <c r="AB505" s="454"/>
      <c r="AC505" s="454"/>
      <c r="AD505" s="454"/>
      <c r="AE505" s="454"/>
      <c r="AF505" s="454"/>
      <c r="AG505" s="454"/>
      <c r="AH505" s="454"/>
      <c r="AI505" s="454"/>
      <c r="AJ505" s="454"/>
      <c r="AK505" s="454"/>
      <c r="AL505" s="454"/>
      <c r="AM505" s="454"/>
      <c r="AN505" s="454"/>
      <c r="AO505" s="454"/>
      <c r="AP505" s="454"/>
      <c r="AQ505" s="454"/>
      <c r="AR505" s="454"/>
      <c r="AS505" s="454"/>
      <c r="AT505" s="454"/>
      <c r="AU505" s="454"/>
      <c r="AV505" s="454"/>
      <c r="AW505" s="454"/>
      <c r="AX505" s="454"/>
      <c r="AY505" s="454"/>
      <c r="AZ505" s="454"/>
      <c r="BA505" s="454"/>
      <c r="BB505" s="454"/>
      <c r="BC505" s="454"/>
      <c r="BD505" s="454"/>
      <c r="BE505" s="454"/>
      <c r="BF505" s="454"/>
      <c r="BG505" s="454"/>
      <c r="BH505" s="454"/>
      <c r="BI505" s="454"/>
      <c r="BJ505" s="454"/>
      <c r="BK505" s="454"/>
      <c r="BL505" s="454"/>
      <c r="BM505" s="454"/>
      <c r="BN505" s="454"/>
      <c r="BO505" s="454"/>
      <c r="BP505" s="454"/>
      <c r="BQ505" s="454"/>
      <c r="BR505" s="454"/>
      <c r="BS505" s="454"/>
      <c r="BT505" s="454"/>
      <c r="BU505" s="454"/>
      <c r="BV505" s="454"/>
      <c r="BW505" s="454"/>
      <c r="BX505" s="454"/>
      <c r="BY505" s="454"/>
      <c r="BZ505" s="454"/>
      <c r="CA505" s="454"/>
      <c r="CB505" s="454"/>
      <c r="CC505" s="454"/>
      <c r="CD505" s="454"/>
      <c r="CE505" s="454"/>
      <c r="CF505" s="454"/>
      <c r="CG505" s="454"/>
      <c r="CH505" s="454"/>
      <c r="CI505" s="454"/>
      <c r="CJ505" s="454"/>
      <c r="CK505" s="454"/>
      <c r="CL505" s="454"/>
      <c r="CM505" s="454"/>
      <c r="CN505" s="454"/>
      <c r="CO505" s="454"/>
      <c r="CP505" s="454"/>
      <c r="CQ505" s="454"/>
      <c r="CR505" s="454"/>
      <c r="CS505" s="454"/>
      <c r="CT505" s="454"/>
      <c r="CU505" s="454"/>
      <c r="CV505" s="454"/>
      <c r="CW505" s="454"/>
      <c r="CX505" s="454"/>
      <c r="CY505" s="454"/>
      <c r="CZ505" s="454"/>
      <c r="DA505" s="454"/>
      <c r="DB505" s="454"/>
      <c r="DC505" s="454"/>
      <c r="DD505" s="454"/>
      <c r="DE505" s="454"/>
      <c r="DF505" s="454"/>
      <c r="DG505" s="454"/>
      <c r="DH505" s="454"/>
      <c r="DI505" s="454"/>
      <c r="DJ505" s="454"/>
      <c r="DK505" s="454"/>
      <c r="DL505" s="454"/>
      <c r="DM505" s="454"/>
      <c r="DN505" s="454"/>
      <c r="DO505" s="454"/>
      <c r="DP505" s="454"/>
      <c r="DQ505" s="454"/>
      <c r="DR505" s="454"/>
      <c r="DS505" s="454"/>
      <c r="DT505" s="454"/>
      <c r="DU505" s="454"/>
      <c r="DV505" s="454"/>
      <c r="DW505" s="454"/>
      <c r="DX505" s="454"/>
      <c r="DY505" s="454"/>
      <c r="DZ505" s="454"/>
      <c r="EA505" s="454"/>
      <c r="EB505" s="454"/>
      <c r="EC505" s="454"/>
      <c r="ED505" s="454"/>
      <c r="EE505" s="454"/>
      <c r="EF505" s="454"/>
      <c r="EG505" s="454"/>
      <c r="EH505" s="454"/>
      <c r="EI505" s="454"/>
      <c r="EJ505" s="454"/>
      <c r="EK505" s="454"/>
      <c r="EL505" s="454"/>
      <c r="EM505" s="454"/>
      <c r="EN505" s="454"/>
      <c r="EO505" s="454"/>
      <c r="EP505" s="454"/>
      <c r="EQ505" s="454"/>
      <c r="ER505" s="454"/>
      <c r="ES505" s="454"/>
      <c r="ET505" s="454"/>
      <c r="EU505" s="454"/>
      <c r="EV505" s="454"/>
      <c r="EW505" s="454"/>
      <c r="EX505" s="454"/>
      <c r="EY505" s="454"/>
      <c r="EZ505" s="454"/>
      <c r="FA505" s="454"/>
      <c r="FB505" s="454"/>
      <c r="FC505" s="454"/>
      <c r="FD505" s="454"/>
      <c r="FE505" s="454"/>
      <c r="FF505" s="454"/>
      <c r="FG505" s="454"/>
      <c r="FH505" s="454"/>
      <c r="FI505" s="454"/>
      <c r="FJ505" s="454"/>
      <c r="FK505" s="454"/>
      <c r="FL505" s="454"/>
      <c r="FM505" s="454"/>
      <c r="FN505" s="454"/>
      <c r="FO505" s="454"/>
      <c r="FP505" s="454"/>
      <c r="FQ505" s="454"/>
      <c r="FR505" s="454"/>
      <c r="FS505" s="454"/>
      <c r="FT505" s="454"/>
      <c r="FU505" s="454"/>
      <c r="FV505" s="454"/>
      <c r="FW505" s="454"/>
      <c r="FX505" s="454"/>
      <c r="FY505" s="454"/>
      <c r="FZ505" s="454"/>
      <c r="GA505" s="454"/>
      <c r="GB505" s="454"/>
      <c r="GC505" s="454"/>
      <c r="GD505" s="454"/>
      <c r="GE505" s="454"/>
      <c r="GF505" s="454"/>
      <c r="GG505" s="454"/>
      <c r="GH505" s="454"/>
      <c r="GI505" s="454"/>
      <c r="GJ505" s="454"/>
      <c r="GK505" s="454"/>
      <c r="GL505" s="454"/>
      <c r="GM505" s="454"/>
      <c r="GN505" s="454"/>
      <c r="GO505" s="454"/>
      <c r="GP505" s="454"/>
      <c r="GQ505" s="454"/>
      <c r="GR505" s="454"/>
      <c r="GS505" s="454"/>
      <c r="GT505" s="454"/>
      <c r="GU505" s="454"/>
      <c r="GV505" s="454"/>
      <c r="GW505" s="454"/>
      <c r="GX505" s="454"/>
      <c r="GY505" s="454"/>
      <c r="GZ505" s="454"/>
      <c r="HA505" s="454"/>
      <c r="HB505" s="454"/>
      <c r="HC505" s="454"/>
      <c r="HD505" s="454"/>
      <c r="HE505" s="454"/>
      <c r="HF505" s="454"/>
      <c r="HG505" s="454"/>
      <c r="HH505" s="454"/>
      <c r="HI505" s="454"/>
      <c r="HJ505" s="454"/>
      <c r="HK505" s="454"/>
      <c r="HL505" s="454"/>
      <c r="HM505" s="454"/>
      <c r="HN505" s="454"/>
      <c r="HO505" s="454"/>
      <c r="HP505" s="454"/>
      <c r="HQ505" s="454"/>
      <c r="HR505" s="454"/>
      <c r="HS505" s="454"/>
      <c r="HT505" s="454"/>
      <c r="HU505" s="454"/>
      <c r="HV505" s="454"/>
      <c r="HW505" s="454"/>
      <c r="HX505" s="454"/>
      <c r="HY505" s="454"/>
      <c r="HZ505" s="454"/>
      <c r="IA505" s="454"/>
      <c r="IB505" s="454"/>
      <c r="IC505" s="454"/>
      <c r="ID505" s="454"/>
      <c r="IE505" s="454"/>
      <c r="IF505" s="454"/>
      <c r="IG505" s="454"/>
      <c r="IH505" s="454"/>
      <c r="II505" s="454"/>
      <c r="IJ505" s="454"/>
      <c r="IK505" s="454"/>
      <c r="IL505" s="454"/>
      <c r="IM505" s="454"/>
      <c r="IN505" s="454"/>
      <c r="IO505" s="454"/>
      <c r="IP505" s="454"/>
      <c r="IQ505" s="454"/>
      <c r="IR505" s="454"/>
      <c r="IS505" s="454"/>
      <c r="IT505" s="454"/>
      <c r="IU505" s="454"/>
      <c r="IV505" s="454"/>
      <c r="IW505" s="454"/>
    </row>
    <row r="506" customFormat="false" ht="12.75" hidden="false" customHeight="false" outlineLevel="1" collapsed="false">
      <c r="A506" s="339"/>
      <c r="B506" s="461"/>
      <c r="C506" s="461"/>
      <c r="D506" s="461"/>
      <c r="E506" s="461"/>
      <c r="F506" s="461"/>
      <c r="G506" s="461"/>
      <c r="H506" s="461"/>
      <c r="I506" s="461"/>
      <c r="J506" s="461"/>
      <c r="K506" s="461"/>
      <c r="L506" s="461"/>
      <c r="M506" s="461"/>
      <c r="N506" s="461"/>
      <c r="O506" s="461"/>
      <c r="P506" s="461"/>
      <c r="Q506" s="461"/>
      <c r="R506" s="461"/>
      <c r="S506" s="461"/>
      <c r="T506" s="461"/>
      <c r="U506" s="461"/>
      <c r="V506" s="454"/>
      <c r="W506" s="454"/>
      <c r="X506" s="454"/>
      <c r="Y506" s="454"/>
      <c r="Z506" s="454"/>
      <c r="AA506" s="454"/>
      <c r="AB506" s="454"/>
      <c r="AC506" s="454"/>
      <c r="AD506" s="454"/>
      <c r="AE506" s="454"/>
      <c r="AF506" s="454"/>
      <c r="AG506" s="454"/>
      <c r="AH506" s="454"/>
      <c r="AI506" s="454"/>
      <c r="AJ506" s="454"/>
      <c r="AK506" s="454"/>
      <c r="AL506" s="454"/>
      <c r="AM506" s="454"/>
      <c r="AN506" s="454"/>
      <c r="AO506" s="454"/>
      <c r="AP506" s="454"/>
      <c r="AQ506" s="454"/>
      <c r="AR506" s="454"/>
      <c r="AS506" s="454"/>
      <c r="AT506" s="454"/>
      <c r="AU506" s="454"/>
      <c r="AV506" s="454"/>
      <c r="AW506" s="454"/>
      <c r="AX506" s="454"/>
      <c r="AY506" s="454"/>
      <c r="AZ506" s="454"/>
      <c r="BA506" s="454"/>
      <c r="BB506" s="454"/>
      <c r="BC506" s="454"/>
      <c r="BD506" s="454"/>
      <c r="BE506" s="454"/>
      <c r="BF506" s="454"/>
      <c r="BG506" s="454"/>
      <c r="BH506" s="454"/>
      <c r="BI506" s="454"/>
      <c r="BJ506" s="454"/>
      <c r="BK506" s="454"/>
      <c r="BL506" s="454"/>
      <c r="BM506" s="454"/>
      <c r="BN506" s="454"/>
      <c r="BO506" s="454"/>
      <c r="BP506" s="454"/>
      <c r="BQ506" s="454"/>
      <c r="BR506" s="454"/>
      <c r="BS506" s="454"/>
      <c r="BT506" s="454"/>
      <c r="BU506" s="454"/>
      <c r="BV506" s="454"/>
      <c r="BW506" s="454"/>
      <c r="BX506" s="454"/>
      <c r="BY506" s="454"/>
      <c r="BZ506" s="454"/>
      <c r="CA506" s="454"/>
      <c r="CB506" s="454"/>
      <c r="CC506" s="454"/>
      <c r="CD506" s="454"/>
      <c r="CE506" s="454"/>
      <c r="CF506" s="454"/>
      <c r="CG506" s="454"/>
      <c r="CH506" s="454"/>
      <c r="CI506" s="454"/>
      <c r="CJ506" s="454"/>
      <c r="CK506" s="454"/>
      <c r="CL506" s="454"/>
      <c r="CM506" s="454"/>
      <c r="CN506" s="454"/>
      <c r="CO506" s="454"/>
      <c r="CP506" s="454"/>
      <c r="CQ506" s="454"/>
      <c r="CR506" s="454"/>
      <c r="CS506" s="454"/>
      <c r="CT506" s="454"/>
      <c r="CU506" s="454"/>
      <c r="CV506" s="454"/>
      <c r="CW506" s="454"/>
      <c r="CX506" s="454"/>
      <c r="CY506" s="454"/>
      <c r="CZ506" s="454"/>
      <c r="DA506" s="454"/>
      <c r="DB506" s="454"/>
      <c r="DC506" s="454"/>
      <c r="DD506" s="454"/>
      <c r="DE506" s="454"/>
      <c r="DF506" s="454"/>
      <c r="DG506" s="454"/>
      <c r="DH506" s="454"/>
      <c r="DI506" s="454"/>
      <c r="DJ506" s="454"/>
      <c r="DK506" s="454"/>
      <c r="DL506" s="454"/>
      <c r="DM506" s="454"/>
      <c r="DN506" s="454"/>
      <c r="DO506" s="454"/>
      <c r="DP506" s="454"/>
      <c r="DQ506" s="454"/>
      <c r="DR506" s="454"/>
      <c r="DS506" s="454"/>
      <c r="DT506" s="454"/>
      <c r="DU506" s="454"/>
      <c r="DV506" s="454"/>
      <c r="DW506" s="454"/>
      <c r="DX506" s="454"/>
      <c r="DY506" s="454"/>
      <c r="DZ506" s="454"/>
      <c r="EA506" s="454"/>
      <c r="EB506" s="454"/>
      <c r="EC506" s="454"/>
      <c r="ED506" s="454"/>
      <c r="EE506" s="454"/>
      <c r="EF506" s="454"/>
      <c r="EG506" s="454"/>
      <c r="EH506" s="454"/>
      <c r="EI506" s="454"/>
      <c r="EJ506" s="454"/>
      <c r="EK506" s="454"/>
      <c r="EL506" s="454"/>
      <c r="EM506" s="454"/>
      <c r="EN506" s="454"/>
      <c r="EO506" s="454"/>
      <c r="EP506" s="454"/>
      <c r="EQ506" s="454"/>
      <c r="ER506" s="454"/>
      <c r="ES506" s="454"/>
      <c r="ET506" s="454"/>
      <c r="EU506" s="454"/>
      <c r="EV506" s="454"/>
      <c r="EW506" s="454"/>
      <c r="EX506" s="454"/>
      <c r="EY506" s="454"/>
      <c r="EZ506" s="454"/>
      <c r="FA506" s="454"/>
      <c r="FB506" s="454"/>
      <c r="FC506" s="454"/>
      <c r="FD506" s="454"/>
      <c r="FE506" s="454"/>
      <c r="FF506" s="454"/>
      <c r="FG506" s="454"/>
      <c r="FH506" s="454"/>
      <c r="FI506" s="454"/>
      <c r="FJ506" s="454"/>
      <c r="FK506" s="454"/>
      <c r="FL506" s="454"/>
      <c r="FM506" s="454"/>
      <c r="FN506" s="454"/>
      <c r="FO506" s="454"/>
      <c r="FP506" s="454"/>
      <c r="FQ506" s="454"/>
      <c r="FR506" s="454"/>
      <c r="FS506" s="454"/>
      <c r="FT506" s="454"/>
      <c r="FU506" s="454"/>
      <c r="FV506" s="454"/>
      <c r="FW506" s="454"/>
      <c r="FX506" s="454"/>
      <c r="FY506" s="454"/>
      <c r="FZ506" s="454"/>
      <c r="GA506" s="454"/>
      <c r="GB506" s="454"/>
      <c r="GC506" s="454"/>
      <c r="GD506" s="454"/>
      <c r="GE506" s="454"/>
      <c r="GF506" s="454"/>
      <c r="GG506" s="454"/>
      <c r="GH506" s="454"/>
      <c r="GI506" s="454"/>
      <c r="GJ506" s="454"/>
      <c r="GK506" s="454"/>
      <c r="GL506" s="454"/>
      <c r="GM506" s="454"/>
      <c r="GN506" s="454"/>
      <c r="GO506" s="454"/>
      <c r="GP506" s="454"/>
      <c r="GQ506" s="454"/>
      <c r="GR506" s="454"/>
      <c r="GS506" s="454"/>
      <c r="GT506" s="454"/>
      <c r="GU506" s="454"/>
      <c r="GV506" s="454"/>
      <c r="GW506" s="454"/>
      <c r="GX506" s="454"/>
      <c r="GY506" s="454"/>
      <c r="GZ506" s="454"/>
      <c r="HA506" s="454"/>
      <c r="HB506" s="454"/>
      <c r="HC506" s="454"/>
      <c r="HD506" s="454"/>
      <c r="HE506" s="454"/>
      <c r="HF506" s="454"/>
      <c r="HG506" s="454"/>
      <c r="HH506" s="454"/>
      <c r="HI506" s="454"/>
      <c r="HJ506" s="454"/>
      <c r="HK506" s="454"/>
      <c r="HL506" s="454"/>
      <c r="HM506" s="454"/>
      <c r="HN506" s="454"/>
      <c r="HO506" s="454"/>
      <c r="HP506" s="454"/>
      <c r="HQ506" s="454"/>
      <c r="HR506" s="454"/>
      <c r="HS506" s="454"/>
      <c r="HT506" s="454"/>
      <c r="HU506" s="454"/>
      <c r="HV506" s="454"/>
      <c r="HW506" s="454"/>
      <c r="HX506" s="454"/>
      <c r="HY506" s="454"/>
      <c r="HZ506" s="454"/>
      <c r="IA506" s="454"/>
      <c r="IB506" s="454"/>
      <c r="IC506" s="454"/>
      <c r="ID506" s="454"/>
      <c r="IE506" s="454"/>
      <c r="IF506" s="454"/>
      <c r="IG506" s="454"/>
      <c r="IH506" s="454"/>
      <c r="II506" s="454"/>
      <c r="IJ506" s="454"/>
      <c r="IK506" s="454"/>
      <c r="IL506" s="454"/>
      <c r="IM506" s="454"/>
      <c r="IN506" s="454"/>
      <c r="IO506" s="454"/>
      <c r="IP506" s="454"/>
      <c r="IQ506" s="454"/>
      <c r="IR506" s="454"/>
      <c r="IS506" s="454"/>
      <c r="IT506" s="454"/>
      <c r="IU506" s="454"/>
      <c r="IV506" s="454"/>
      <c r="IW506" s="454"/>
    </row>
    <row r="507" customFormat="false" ht="12.75" hidden="false" customHeight="false" outlineLevel="1" collapsed="false">
      <c r="A507" s="464"/>
      <c r="B507" s="461"/>
      <c r="C507" s="461"/>
      <c r="D507" s="461"/>
      <c r="E507" s="461"/>
      <c r="F507" s="461"/>
      <c r="G507" s="461"/>
      <c r="H507" s="461"/>
      <c r="I507" s="461"/>
      <c r="J507" s="461"/>
      <c r="K507" s="461"/>
      <c r="L507" s="461"/>
      <c r="M507" s="461"/>
      <c r="N507" s="461"/>
      <c r="O507" s="461"/>
      <c r="P507" s="461"/>
      <c r="Q507" s="461"/>
      <c r="R507" s="461"/>
      <c r="S507" s="461"/>
      <c r="T507" s="461"/>
      <c r="U507" s="461"/>
      <c r="V507" s="465"/>
      <c r="W507" s="465"/>
      <c r="X507" s="465"/>
      <c r="Y507" s="465"/>
      <c r="Z507" s="465"/>
      <c r="AA507" s="465"/>
      <c r="AB507" s="465"/>
      <c r="AC507" s="465"/>
      <c r="AD507" s="465"/>
      <c r="AE507" s="465"/>
      <c r="AF507" s="465"/>
      <c r="AG507" s="465"/>
      <c r="AH507" s="465"/>
      <c r="AI507" s="465"/>
      <c r="AJ507" s="465"/>
      <c r="AK507" s="465"/>
      <c r="AL507" s="465"/>
      <c r="AM507" s="465"/>
      <c r="AN507" s="465"/>
      <c r="AO507" s="465"/>
      <c r="AP507" s="465"/>
      <c r="AQ507" s="465"/>
      <c r="AR507" s="465"/>
      <c r="AS507" s="465"/>
      <c r="AT507" s="465"/>
      <c r="AU507" s="465"/>
      <c r="AV507" s="465"/>
      <c r="AW507" s="465"/>
      <c r="AX507" s="465"/>
      <c r="AY507" s="465"/>
      <c r="AZ507" s="465"/>
      <c r="BA507" s="465"/>
      <c r="BB507" s="465"/>
      <c r="BC507" s="465"/>
      <c r="BD507" s="465"/>
      <c r="BE507" s="465"/>
      <c r="BF507" s="465"/>
      <c r="BG507" s="465"/>
      <c r="BH507" s="465"/>
      <c r="BI507" s="465"/>
      <c r="BJ507" s="465"/>
      <c r="BK507" s="465"/>
      <c r="BL507" s="465"/>
      <c r="BM507" s="465"/>
      <c r="BN507" s="465"/>
      <c r="BO507" s="465"/>
      <c r="BP507" s="465"/>
      <c r="BQ507" s="465"/>
      <c r="BR507" s="465"/>
      <c r="BS507" s="465"/>
      <c r="BT507" s="465"/>
      <c r="BU507" s="465"/>
      <c r="BV507" s="465"/>
      <c r="BW507" s="465"/>
      <c r="BX507" s="465"/>
      <c r="BY507" s="465"/>
      <c r="BZ507" s="465"/>
      <c r="CA507" s="465"/>
      <c r="CB507" s="465"/>
      <c r="CC507" s="465"/>
      <c r="CD507" s="465"/>
      <c r="CE507" s="465"/>
      <c r="CF507" s="465"/>
      <c r="CG507" s="465"/>
      <c r="CH507" s="465"/>
      <c r="CI507" s="465"/>
      <c r="CJ507" s="465"/>
      <c r="CK507" s="465"/>
      <c r="CL507" s="465"/>
      <c r="CM507" s="465"/>
      <c r="CN507" s="465"/>
      <c r="CO507" s="465"/>
      <c r="CP507" s="465"/>
      <c r="CQ507" s="465"/>
      <c r="CR507" s="465"/>
      <c r="CS507" s="465"/>
      <c r="CT507" s="465"/>
      <c r="CU507" s="465"/>
      <c r="CV507" s="465"/>
      <c r="CW507" s="465"/>
      <c r="CX507" s="465"/>
      <c r="CY507" s="465"/>
      <c r="CZ507" s="465"/>
      <c r="DA507" s="465"/>
      <c r="DB507" s="465"/>
      <c r="DC507" s="465"/>
      <c r="DD507" s="465"/>
      <c r="DE507" s="465"/>
      <c r="DF507" s="465"/>
      <c r="DG507" s="465"/>
      <c r="DH507" s="465"/>
      <c r="DI507" s="465"/>
      <c r="DJ507" s="465"/>
      <c r="DK507" s="465"/>
      <c r="DL507" s="465"/>
      <c r="DM507" s="465"/>
      <c r="DN507" s="465"/>
      <c r="DO507" s="465"/>
      <c r="DP507" s="465"/>
      <c r="DQ507" s="465"/>
      <c r="DR507" s="465"/>
      <c r="DS507" s="465"/>
      <c r="DT507" s="465"/>
      <c r="DU507" s="465"/>
      <c r="DV507" s="465"/>
      <c r="DW507" s="465"/>
      <c r="DX507" s="465"/>
      <c r="DY507" s="465"/>
      <c r="DZ507" s="465"/>
      <c r="EA507" s="465"/>
      <c r="EB507" s="465"/>
      <c r="EC507" s="465"/>
      <c r="ED507" s="465"/>
      <c r="EE507" s="465"/>
      <c r="EF507" s="465"/>
      <c r="EG507" s="465"/>
      <c r="EH507" s="465"/>
      <c r="EI507" s="465"/>
      <c r="EJ507" s="465"/>
      <c r="EK507" s="465"/>
      <c r="EL507" s="465"/>
      <c r="EM507" s="465"/>
      <c r="EN507" s="465"/>
      <c r="EO507" s="465"/>
      <c r="EP507" s="465"/>
      <c r="EQ507" s="465"/>
      <c r="ER507" s="465"/>
      <c r="ES507" s="465"/>
      <c r="ET507" s="465"/>
      <c r="EU507" s="465"/>
      <c r="EV507" s="465"/>
      <c r="EW507" s="465"/>
      <c r="EX507" s="465"/>
      <c r="EY507" s="465"/>
      <c r="EZ507" s="465"/>
      <c r="FA507" s="465"/>
      <c r="FB507" s="465"/>
      <c r="FC507" s="465"/>
      <c r="FD507" s="465"/>
      <c r="FE507" s="465"/>
      <c r="FF507" s="465"/>
      <c r="FG507" s="465"/>
      <c r="FH507" s="465"/>
      <c r="FI507" s="465"/>
      <c r="FJ507" s="465"/>
      <c r="FK507" s="465"/>
      <c r="FL507" s="465"/>
      <c r="FM507" s="465"/>
      <c r="FN507" s="465"/>
      <c r="FO507" s="465"/>
      <c r="FP507" s="465"/>
      <c r="FQ507" s="465"/>
      <c r="FR507" s="465"/>
      <c r="FS507" s="465"/>
      <c r="FT507" s="465"/>
      <c r="FU507" s="465"/>
      <c r="FV507" s="465"/>
      <c r="FW507" s="465"/>
      <c r="FX507" s="465"/>
      <c r="FY507" s="465"/>
      <c r="FZ507" s="465"/>
      <c r="GA507" s="465"/>
      <c r="GB507" s="465"/>
      <c r="GC507" s="465"/>
      <c r="GD507" s="465"/>
      <c r="GE507" s="465"/>
      <c r="GF507" s="465"/>
      <c r="GG507" s="465"/>
      <c r="GH507" s="465"/>
      <c r="GI507" s="465"/>
      <c r="GJ507" s="465"/>
      <c r="GK507" s="465"/>
      <c r="GL507" s="465"/>
      <c r="GM507" s="465"/>
      <c r="GN507" s="465"/>
      <c r="GO507" s="465"/>
      <c r="GP507" s="465"/>
      <c r="GQ507" s="465"/>
      <c r="GR507" s="465"/>
      <c r="GS507" s="465"/>
      <c r="GT507" s="465"/>
      <c r="GU507" s="465"/>
      <c r="GV507" s="465"/>
      <c r="GW507" s="465"/>
      <c r="GX507" s="465"/>
      <c r="GY507" s="465"/>
      <c r="GZ507" s="465"/>
      <c r="HA507" s="465"/>
      <c r="HB507" s="465"/>
      <c r="HC507" s="465"/>
      <c r="HD507" s="465"/>
      <c r="HE507" s="465"/>
      <c r="HF507" s="465"/>
      <c r="HG507" s="465"/>
      <c r="HH507" s="465"/>
      <c r="HI507" s="465"/>
      <c r="HJ507" s="465"/>
      <c r="HK507" s="465"/>
      <c r="HL507" s="465"/>
      <c r="HM507" s="465"/>
      <c r="HN507" s="465"/>
      <c r="HO507" s="465"/>
      <c r="HP507" s="465"/>
      <c r="HQ507" s="465"/>
      <c r="HR507" s="465"/>
      <c r="HS507" s="465"/>
      <c r="HT507" s="465"/>
      <c r="HU507" s="465"/>
      <c r="HV507" s="465"/>
      <c r="HW507" s="465"/>
      <c r="HX507" s="465"/>
      <c r="HY507" s="465"/>
      <c r="HZ507" s="465"/>
      <c r="IA507" s="465"/>
      <c r="IB507" s="465"/>
      <c r="IC507" s="465"/>
      <c r="ID507" s="465"/>
      <c r="IE507" s="465"/>
      <c r="IF507" s="465"/>
      <c r="IG507" s="465"/>
      <c r="IH507" s="465"/>
      <c r="II507" s="465"/>
      <c r="IJ507" s="465"/>
      <c r="IK507" s="465"/>
      <c r="IL507" s="465"/>
      <c r="IM507" s="465"/>
      <c r="IN507" s="465"/>
      <c r="IO507" s="465"/>
      <c r="IP507" s="465"/>
      <c r="IQ507" s="465"/>
      <c r="IR507" s="465"/>
      <c r="IS507" s="465"/>
      <c r="IT507" s="465"/>
      <c r="IU507" s="465"/>
      <c r="IV507" s="465"/>
      <c r="IW507" s="465"/>
    </row>
    <row r="508" customFormat="false" ht="12.75" hidden="false" customHeight="false" outlineLevel="1" collapsed="false">
      <c r="A508" s="339"/>
      <c r="B508" s="461"/>
      <c r="C508" s="461"/>
      <c r="D508" s="461"/>
      <c r="E508" s="461"/>
      <c r="F508" s="461"/>
      <c r="G508" s="461"/>
      <c r="H508" s="461"/>
      <c r="I508" s="461"/>
      <c r="J508" s="461"/>
      <c r="K508" s="461"/>
      <c r="L508" s="461"/>
      <c r="M508" s="461"/>
      <c r="N508" s="461"/>
      <c r="O508" s="461"/>
      <c r="P508" s="461"/>
      <c r="Q508" s="461"/>
      <c r="R508" s="461"/>
      <c r="S508" s="461"/>
      <c r="T508" s="461"/>
      <c r="U508" s="461"/>
      <c r="V508" s="454"/>
      <c r="W508" s="454"/>
      <c r="X508" s="454"/>
      <c r="Y508" s="454"/>
      <c r="Z508" s="454"/>
      <c r="AA508" s="454"/>
      <c r="AB508" s="454"/>
      <c r="AC508" s="454"/>
      <c r="AD508" s="454"/>
      <c r="AE508" s="454"/>
      <c r="AF508" s="454"/>
      <c r="AG508" s="454"/>
      <c r="AH508" s="454"/>
      <c r="AI508" s="454"/>
      <c r="AJ508" s="454"/>
      <c r="AK508" s="454"/>
      <c r="AL508" s="454"/>
      <c r="AM508" s="454"/>
      <c r="AN508" s="454"/>
      <c r="AO508" s="454"/>
      <c r="AP508" s="454"/>
      <c r="AQ508" s="454"/>
      <c r="AR508" s="454"/>
      <c r="AS508" s="454"/>
      <c r="AT508" s="454"/>
      <c r="AU508" s="454"/>
      <c r="AV508" s="454"/>
      <c r="AW508" s="454"/>
      <c r="AX508" s="454"/>
      <c r="AY508" s="454"/>
      <c r="AZ508" s="454"/>
      <c r="BA508" s="454"/>
      <c r="BB508" s="454"/>
      <c r="BC508" s="454"/>
      <c r="BD508" s="454"/>
      <c r="BE508" s="454"/>
      <c r="BF508" s="454"/>
      <c r="BG508" s="454"/>
      <c r="BH508" s="454"/>
      <c r="BI508" s="454"/>
      <c r="BJ508" s="454"/>
      <c r="BK508" s="454"/>
      <c r="BL508" s="454"/>
      <c r="BM508" s="454"/>
      <c r="BN508" s="454"/>
      <c r="BO508" s="454"/>
      <c r="BP508" s="454"/>
      <c r="BQ508" s="454"/>
      <c r="BR508" s="454"/>
      <c r="BS508" s="454"/>
      <c r="BT508" s="454"/>
      <c r="BU508" s="454"/>
      <c r="BV508" s="454"/>
      <c r="BW508" s="454"/>
      <c r="BX508" s="454"/>
      <c r="BY508" s="454"/>
      <c r="BZ508" s="454"/>
      <c r="CA508" s="454"/>
      <c r="CB508" s="454"/>
      <c r="CC508" s="454"/>
      <c r="CD508" s="454"/>
      <c r="CE508" s="454"/>
      <c r="CF508" s="454"/>
      <c r="CG508" s="454"/>
      <c r="CH508" s="454"/>
      <c r="CI508" s="454"/>
      <c r="CJ508" s="454"/>
      <c r="CK508" s="454"/>
      <c r="CL508" s="454"/>
      <c r="CM508" s="454"/>
      <c r="CN508" s="454"/>
      <c r="CO508" s="454"/>
      <c r="CP508" s="454"/>
      <c r="CQ508" s="454"/>
      <c r="CR508" s="454"/>
      <c r="CS508" s="454"/>
      <c r="CT508" s="454"/>
      <c r="CU508" s="454"/>
      <c r="CV508" s="454"/>
      <c r="CW508" s="454"/>
      <c r="CX508" s="454"/>
      <c r="CY508" s="454"/>
      <c r="CZ508" s="454"/>
      <c r="DA508" s="454"/>
      <c r="DB508" s="454"/>
      <c r="DC508" s="454"/>
      <c r="DD508" s="454"/>
      <c r="DE508" s="454"/>
      <c r="DF508" s="454"/>
      <c r="DG508" s="454"/>
      <c r="DH508" s="454"/>
      <c r="DI508" s="454"/>
      <c r="DJ508" s="454"/>
      <c r="DK508" s="454"/>
      <c r="DL508" s="454"/>
      <c r="DM508" s="454"/>
      <c r="DN508" s="454"/>
      <c r="DO508" s="454"/>
      <c r="DP508" s="454"/>
      <c r="DQ508" s="454"/>
      <c r="DR508" s="454"/>
      <c r="DS508" s="454"/>
      <c r="DT508" s="454"/>
      <c r="DU508" s="454"/>
      <c r="DV508" s="454"/>
      <c r="DW508" s="454"/>
      <c r="DX508" s="454"/>
      <c r="DY508" s="454"/>
      <c r="DZ508" s="454"/>
      <c r="EA508" s="454"/>
      <c r="EB508" s="454"/>
      <c r="EC508" s="454"/>
      <c r="ED508" s="454"/>
      <c r="EE508" s="454"/>
      <c r="EF508" s="454"/>
      <c r="EG508" s="454"/>
      <c r="EH508" s="454"/>
      <c r="EI508" s="454"/>
      <c r="EJ508" s="454"/>
      <c r="EK508" s="454"/>
      <c r="EL508" s="454"/>
      <c r="EM508" s="454"/>
      <c r="EN508" s="454"/>
      <c r="EO508" s="454"/>
      <c r="EP508" s="454"/>
      <c r="EQ508" s="454"/>
      <c r="ER508" s="454"/>
      <c r="ES508" s="454"/>
      <c r="ET508" s="454"/>
      <c r="EU508" s="454"/>
      <c r="EV508" s="454"/>
      <c r="EW508" s="454"/>
      <c r="EX508" s="454"/>
      <c r="EY508" s="454"/>
      <c r="EZ508" s="454"/>
      <c r="FA508" s="454"/>
      <c r="FB508" s="454"/>
      <c r="FC508" s="454"/>
      <c r="FD508" s="454"/>
      <c r="FE508" s="454"/>
      <c r="FF508" s="454"/>
      <c r="FG508" s="454"/>
      <c r="FH508" s="454"/>
      <c r="FI508" s="454"/>
      <c r="FJ508" s="454"/>
      <c r="FK508" s="454"/>
      <c r="FL508" s="454"/>
      <c r="FM508" s="454"/>
      <c r="FN508" s="454"/>
      <c r="FO508" s="454"/>
      <c r="FP508" s="454"/>
      <c r="FQ508" s="454"/>
      <c r="FR508" s="454"/>
      <c r="FS508" s="454"/>
      <c r="FT508" s="454"/>
      <c r="FU508" s="454"/>
      <c r="FV508" s="454"/>
      <c r="FW508" s="454"/>
      <c r="FX508" s="454"/>
      <c r="FY508" s="454"/>
      <c r="FZ508" s="454"/>
      <c r="GA508" s="454"/>
      <c r="GB508" s="454"/>
      <c r="GC508" s="454"/>
      <c r="GD508" s="454"/>
      <c r="GE508" s="454"/>
      <c r="GF508" s="454"/>
      <c r="GG508" s="454"/>
      <c r="GH508" s="454"/>
      <c r="GI508" s="454"/>
      <c r="GJ508" s="454"/>
      <c r="GK508" s="454"/>
      <c r="GL508" s="454"/>
      <c r="GM508" s="454"/>
      <c r="GN508" s="454"/>
      <c r="GO508" s="454"/>
      <c r="GP508" s="454"/>
      <c r="GQ508" s="454"/>
      <c r="GR508" s="454"/>
      <c r="GS508" s="454"/>
      <c r="GT508" s="454"/>
      <c r="GU508" s="454"/>
      <c r="GV508" s="454"/>
      <c r="GW508" s="454"/>
      <c r="GX508" s="454"/>
      <c r="GY508" s="454"/>
      <c r="GZ508" s="454"/>
      <c r="HA508" s="454"/>
      <c r="HB508" s="454"/>
      <c r="HC508" s="454"/>
      <c r="HD508" s="454"/>
      <c r="HE508" s="454"/>
      <c r="HF508" s="454"/>
      <c r="HG508" s="454"/>
      <c r="HH508" s="454"/>
      <c r="HI508" s="454"/>
      <c r="HJ508" s="454"/>
      <c r="HK508" s="454"/>
      <c r="HL508" s="454"/>
      <c r="HM508" s="454"/>
      <c r="HN508" s="454"/>
      <c r="HO508" s="454"/>
      <c r="HP508" s="454"/>
      <c r="HQ508" s="454"/>
      <c r="HR508" s="454"/>
      <c r="HS508" s="454"/>
      <c r="HT508" s="454"/>
      <c r="HU508" s="454"/>
      <c r="HV508" s="454"/>
      <c r="HW508" s="454"/>
      <c r="HX508" s="454"/>
      <c r="HY508" s="454"/>
      <c r="HZ508" s="454"/>
      <c r="IA508" s="454"/>
      <c r="IB508" s="454"/>
      <c r="IC508" s="454"/>
      <c r="ID508" s="454"/>
      <c r="IE508" s="454"/>
      <c r="IF508" s="454"/>
      <c r="IG508" s="454"/>
      <c r="IH508" s="454"/>
      <c r="II508" s="454"/>
      <c r="IJ508" s="454"/>
      <c r="IK508" s="454"/>
      <c r="IL508" s="454"/>
      <c r="IM508" s="454"/>
      <c r="IN508" s="454"/>
      <c r="IO508" s="454"/>
      <c r="IP508" s="454"/>
      <c r="IQ508" s="454"/>
      <c r="IR508" s="454"/>
      <c r="IS508" s="454"/>
      <c r="IT508" s="454"/>
      <c r="IU508" s="454"/>
      <c r="IV508" s="454"/>
      <c r="IW508" s="454"/>
    </row>
    <row r="509" customFormat="false" ht="12.75" hidden="false" customHeight="false" outlineLevel="1" collapsed="false">
      <c r="A509" s="436"/>
      <c r="B509" s="461"/>
      <c r="C509" s="461"/>
      <c r="D509" s="461"/>
      <c r="E509" s="461"/>
      <c r="F509" s="461"/>
      <c r="G509" s="461"/>
      <c r="H509" s="461"/>
      <c r="I509" s="461"/>
      <c r="J509" s="461"/>
      <c r="K509" s="461"/>
      <c r="L509" s="461"/>
      <c r="M509" s="461"/>
      <c r="N509" s="461"/>
      <c r="O509" s="461"/>
      <c r="P509" s="461"/>
      <c r="Q509" s="461"/>
      <c r="R509" s="461"/>
      <c r="S509" s="461"/>
      <c r="T509" s="461"/>
      <c r="U509" s="461"/>
      <c r="V509" s="454"/>
      <c r="W509" s="454"/>
      <c r="X509" s="454"/>
      <c r="Y509" s="454"/>
      <c r="Z509" s="454"/>
      <c r="AA509" s="454"/>
      <c r="AB509" s="454"/>
      <c r="AC509" s="454"/>
      <c r="AD509" s="454"/>
      <c r="AE509" s="454"/>
      <c r="AF509" s="454"/>
      <c r="AG509" s="454"/>
      <c r="AH509" s="454"/>
      <c r="AI509" s="454"/>
      <c r="AJ509" s="454"/>
      <c r="AK509" s="454"/>
      <c r="AL509" s="454"/>
      <c r="AM509" s="454"/>
      <c r="AN509" s="454"/>
      <c r="AO509" s="454"/>
      <c r="AP509" s="454"/>
      <c r="AQ509" s="454"/>
      <c r="AR509" s="454"/>
      <c r="AS509" s="454"/>
      <c r="AT509" s="454"/>
      <c r="AU509" s="454"/>
      <c r="AV509" s="454"/>
      <c r="AW509" s="454"/>
      <c r="AX509" s="454"/>
      <c r="AY509" s="454"/>
      <c r="AZ509" s="454"/>
      <c r="BA509" s="454"/>
      <c r="BB509" s="454"/>
      <c r="BC509" s="454"/>
      <c r="BD509" s="454"/>
      <c r="BE509" s="454"/>
      <c r="BF509" s="454"/>
      <c r="BG509" s="454"/>
      <c r="BH509" s="454"/>
      <c r="BI509" s="454"/>
      <c r="BJ509" s="454"/>
      <c r="BK509" s="454"/>
      <c r="BL509" s="454"/>
      <c r="BM509" s="454"/>
      <c r="BN509" s="454"/>
      <c r="BO509" s="454"/>
      <c r="BP509" s="454"/>
      <c r="BQ509" s="454"/>
      <c r="BR509" s="454"/>
      <c r="BS509" s="454"/>
      <c r="BT509" s="454"/>
      <c r="BU509" s="454"/>
      <c r="BV509" s="454"/>
      <c r="BW509" s="454"/>
      <c r="BX509" s="454"/>
      <c r="BY509" s="454"/>
      <c r="BZ509" s="454"/>
      <c r="CA509" s="454"/>
      <c r="CB509" s="454"/>
      <c r="CC509" s="454"/>
      <c r="CD509" s="454"/>
      <c r="CE509" s="454"/>
      <c r="CF509" s="454"/>
      <c r="CG509" s="454"/>
      <c r="CH509" s="454"/>
      <c r="CI509" s="454"/>
      <c r="CJ509" s="454"/>
      <c r="CK509" s="454"/>
      <c r="CL509" s="454"/>
      <c r="CM509" s="454"/>
      <c r="CN509" s="454"/>
      <c r="CO509" s="454"/>
      <c r="CP509" s="454"/>
      <c r="CQ509" s="454"/>
      <c r="CR509" s="454"/>
      <c r="CS509" s="454"/>
      <c r="CT509" s="454"/>
      <c r="CU509" s="454"/>
      <c r="CV509" s="454"/>
      <c r="CW509" s="454"/>
      <c r="CX509" s="454"/>
      <c r="CY509" s="454"/>
      <c r="CZ509" s="454"/>
      <c r="DA509" s="454"/>
      <c r="DB509" s="454"/>
      <c r="DC509" s="454"/>
      <c r="DD509" s="454"/>
      <c r="DE509" s="454"/>
      <c r="DF509" s="454"/>
      <c r="DG509" s="454"/>
      <c r="DH509" s="454"/>
      <c r="DI509" s="454"/>
      <c r="DJ509" s="454"/>
      <c r="DK509" s="454"/>
      <c r="DL509" s="454"/>
      <c r="DM509" s="454"/>
      <c r="DN509" s="454"/>
      <c r="DO509" s="454"/>
      <c r="DP509" s="454"/>
      <c r="DQ509" s="454"/>
      <c r="DR509" s="454"/>
      <c r="DS509" s="454"/>
      <c r="DT509" s="454"/>
      <c r="DU509" s="454"/>
      <c r="DV509" s="454"/>
      <c r="DW509" s="454"/>
      <c r="DX509" s="454"/>
      <c r="DY509" s="454"/>
      <c r="DZ509" s="454"/>
      <c r="EA509" s="454"/>
      <c r="EB509" s="454"/>
      <c r="EC509" s="454"/>
      <c r="ED509" s="454"/>
      <c r="EE509" s="454"/>
      <c r="EF509" s="454"/>
      <c r="EG509" s="454"/>
      <c r="EH509" s="454"/>
      <c r="EI509" s="454"/>
      <c r="EJ509" s="454"/>
      <c r="EK509" s="454"/>
      <c r="EL509" s="454"/>
      <c r="EM509" s="454"/>
      <c r="EN509" s="454"/>
      <c r="EO509" s="454"/>
      <c r="EP509" s="454"/>
      <c r="EQ509" s="454"/>
      <c r="ER509" s="454"/>
      <c r="ES509" s="454"/>
      <c r="ET509" s="454"/>
      <c r="EU509" s="454"/>
      <c r="EV509" s="454"/>
      <c r="EW509" s="454"/>
      <c r="EX509" s="454"/>
      <c r="EY509" s="454"/>
      <c r="EZ509" s="454"/>
      <c r="FA509" s="454"/>
      <c r="FB509" s="454"/>
      <c r="FC509" s="454"/>
      <c r="FD509" s="454"/>
      <c r="FE509" s="454"/>
      <c r="FF509" s="454"/>
      <c r="FG509" s="454"/>
      <c r="FH509" s="454"/>
      <c r="FI509" s="454"/>
      <c r="FJ509" s="454"/>
      <c r="FK509" s="454"/>
      <c r="FL509" s="454"/>
      <c r="FM509" s="454"/>
      <c r="FN509" s="454"/>
      <c r="FO509" s="454"/>
      <c r="FP509" s="454"/>
      <c r="FQ509" s="454"/>
      <c r="FR509" s="454"/>
      <c r="FS509" s="454"/>
      <c r="FT509" s="454"/>
      <c r="FU509" s="454"/>
      <c r="FV509" s="454"/>
      <c r="FW509" s="454"/>
      <c r="FX509" s="454"/>
      <c r="FY509" s="454"/>
      <c r="FZ509" s="454"/>
      <c r="GA509" s="454"/>
      <c r="GB509" s="454"/>
      <c r="GC509" s="454"/>
      <c r="GD509" s="454"/>
      <c r="GE509" s="454"/>
      <c r="GF509" s="454"/>
      <c r="GG509" s="454"/>
      <c r="GH509" s="454"/>
      <c r="GI509" s="454"/>
      <c r="GJ509" s="454"/>
      <c r="GK509" s="454"/>
      <c r="GL509" s="454"/>
      <c r="GM509" s="454"/>
      <c r="GN509" s="454"/>
      <c r="GO509" s="454"/>
      <c r="GP509" s="454"/>
      <c r="GQ509" s="454"/>
      <c r="GR509" s="454"/>
      <c r="GS509" s="454"/>
      <c r="GT509" s="454"/>
      <c r="GU509" s="454"/>
      <c r="GV509" s="454"/>
      <c r="GW509" s="454"/>
      <c r="GX509" s="454"/>
      <c r="GY509" s="454"/>
      <c r="GZ509" s="454"/>
      <c r="HA509" s="454"/>
      <c r="HB509" s="454"/>
      <c r="HC509" s="454"/>
      <c r="HD509" s="454"/>
      <c r="HE509" s="454"/>
      <c r="HF509" s="454"/>
      <c r="HG509" s="454"/>
      <c r="HH509" s="454"/>
      <c r="HI509" s="454"/>
      <c r="HJ509" s="454"/>
      <c r="HK509" s="454"/>
      <c r="HL509" s="454"/>
      <c r="HM509" s="454"/>
      <c r="HN509" s="454"/>
      <c r="HO509" s="454"/>
      <c r="HP509" s="454"/>
      <c r="HQ509" s="454"/>
      <c r="HR509" s="454"/>
      <c r="HS509" s="454"/>
      <c r="HT509" s="454"/>
      <c r="HU509" s="454"/>
      <c r="HV509" s="454"/>
      <c r="HW509" s="454"/>
      <c r="HX509" s="454"/>
      <c r="HY509" s="454"/>
      <c r="HZ509" s="454"/>
      <c r="IA509" s="454"/>
      <c r="IB509" s="454"/>
      <c r="IC509" s="454"/>
      <c r="ID509" s="454"/>
      <c r="IE509" s="454"/>
      <c r="IF509" s="454"/>
      <c r="IG509" s="454"/>
      <c r="IH509" s="454"/>
      <c r="II509" s="454"/>
      <c r="IJ509" s="454"/>
      <c r="IK509" s="454"/>
      <c r="IL509" s="454"/>
      <c r="IM509" s="454"/>
      <c r="IN509" s="454"/>
      <c r="IO509" s="454"/>
      <c r="IP509" s="454"/>
      <c r="IQ509" s="454"/>
      <c r="IR509" s="454"/>
      <c r="IS509" s="454"/>
      <c r="IT509" s="454"/>
      <c r="IU509" s="454"/>
      <c r="IV509" s="454"/>
      <c r="IW509" s="454"/>
    </row>
    <row r="510" customFormat="false" ht="12.75" hidden="false" customHeight="false" outlineLevel="1" collapsed="false">
      <c r="A510" s="336"/>
      <c r="B510" s="461"/>
      <c r="C510" s="461"/>
      <c r="D510" s="461"/>
      <c r="E510" s="461"/>
      <c r="F510" s="461"/>
      <c r="G510" s="461"/>
      <c r="H510" s="461"/>
      <c r="I510" s="461"/>
      <c r="J510" s="461"/>
      <c r="K510" s="461"/>
      <c r="L510" s="461"/>
      <c r="M510" s="461"/>
      <c r="N510" s="461"/>
      <c r="O510" s="461"/>
      <c r="P510" s="461"/>
      <c r="Q510" s="461"/>
      <c r="R510" s="461"/>
      <c r="S510" s="461"/>
      <c r="T510" s="461"/>
      <c r="U510" s="461"/>
      <c r="V510" s="454"/>
      <c r="W510" s="454"/>
      <c r="X510" s="454"/>
      <c r="Y510" s="454"/>
      <c r="Z510" s="454"/>
      <c r="AA510" s="454"/>
      <c r="AB510" s="454"/>
      <c r="AC510" s="454"/>
      <c r="AD510" s="454"/>
      <c r="AE510" s="454"/>
      <c r="AF510" s="454"/>
      <c r="AG510" s="454"/>
      <c r="AH510" s="454"/>
      <c r="AI510" s="454"/>
      <c r="AJ510" s="454"/>
      <c r="AK510" s="454"/>
      <c r="AL510" s="454"/>
      <c r="AM510" s="454"/>
      <c r="AN510" s="454"/>
      <c r="AO510" s="454"/>
      <c r="AP510" s="454"/>
      <c r="AQ510" s="454"/>
      <c r="AR510" s="454"/>
      <c r="AS510" s="454"/>
      <c r="AT510" s="454"/>
      <c r="AU510" s="454"/>
      <c r="AV510" s="454"/>
      <c r="AW510" s="454"/>
      <c r="AX510" s="454"/>
      <c r="AY510" s="454"/>
      <c r="AZ510" s="454"/>
      <c r="BA510" s="454"/>
      <c r="BB510" s="454"/>
      <c r="BC510" s="454"/>
      <c r="BD510" s="454"/>
      <c r="BE510" s="454"/>
      <c r="BF510" s="454"/>
      <c r="BG510" s="454"/>
      <c r="BH510" s="454"/>
      <c r="BI510" s="454"/>
      <c r="BJ510" s="454"/>
      <c r="BK510" s="454"/>
      <c r="BL510" s="454"/>
      <c r="BM510" s="454"/>
      <c r="BN510" s="454"/>
      <c r="BO510" s="454"/>
      <c r="BP510" s="454"/>
      <c r="BQ510" s="454"/>
      <c r="BR510" s="454"/>
      <c r="BS510" s="454"/>
      <c r="BT510" s="454"/>
      <c r="BU510" s="454"/>
      <c r="BV510" s="454"/>
      <c r="BW510" s="454"/>
      <c r="BX510" s="454"/>
      <c r="BY510" s="454"/>
      <c r="BZ510" s="454"/>
      <c r="CA510" s="454"/>
      <c r="CB510" s="454"/>
      <c r="CC510" s="454"/>
      <c r="CD510" s="454"/>
      <c r="CE510" s="454"/>
      <c r="CF510" s="454"/>
      <c r="CG510" s="454"/>
      <c r="CH510" s="454"/>
      <c r="CI510" s="454"/>
      <c r="CJ510" s="454"/>
      <c r="CK510" s="454"/>
      <c r="CL510" s="454"/>
      <c r="CM510" s="454"/>
      <c r="CN510" s="454"/>
      <c r="CO510" s="454"/>
      <c r="CP510" s="454"/>
      <c r="CQ510" s="454"/>
      <c r="CR510" s="454"/>
      <c r="CS510" s="454"/>
      <c r="CT510" s="454"/>
      <c r="CU510" s="454"/>
      <c r="CV510" s="454"/>
      <c r="CW510" s="454"/>
      <c r="CX510" s="454"/>
      <c r="CY510" s="454"/>
      <c r="CZ510" s="454"/>
      <c r="DA510" s="454"/>
      <c r="DB510" s="454"/>
      <c r="DC510" s="454"/>
      <c r="DD510" s="454"/>
      <c r="DE510" s="454"/>
      <c r="DF510" s="454"/>
      <c r="DG510" s="454"/>
      <c r="DH510" s="454"/>
      <c r="DI510" s="454"/>
      <c r="DJ510" s="454"/>
      <c r="DK510" s="454"/>
      <c r="DL510" s="454"/>
      <c r="DM510" s="454"/>
      <c r="DN510" s="454"/>
      <c r="DO510" s="454"/>
      <c r="DP510" s="454"/>
      <c r="DQ510" s="454"/>
      <c r="DR510" s="454"/>
      <c r="DS510" s="454"/>
      <c r="DT510" s="454"/>
      <c r="DU510" s="454"/>
      <c r="DV510" s="454"/>
      <c r="DW510" s="454"/>
      <c r="DX510" s="454"/>
      <c r="DY510" s="454"/>
      <c r="DZ510" s="454"/>
      <c r="EA510" s="454"/>
      <c r="EB510" s="454"/>
      <c r="EC510" s="454"/>
      <c r="ED510" s="454"/>
      <c r="EE510" s="454"/>
      <c r="EF510" s="454"/>
      <c r="EG510" s="454"/>
      <c r="EH510" s="454"/>
      <c r="EI510" s="454"/>
      <c r="EJ510" s="454"/>
      <c r="EK510" s="454"/>
      <c r="EL510" s="454"/>
      <c r="EM510" s="454"/>
      <c r="EN510" s="454"/>
      <c r="EO510" s="454"/>
      <c r="EP510" s="454"/>
      <c r="EQ510" s="454"/>
      <c r="ER510" s="454"/>
      <c r="ES510" s="454"/>
      <c r="ET510" s="454"/>
      <c r="EU510" s="454"/>
      <c r="EV510" s="454"/>
      <c r="EW510" s="454"/>
      <c r="EX510" s="454"/>
      <c r="EY510" s="454"/>
      <c r="EZ510" s="454"/>
      <c r="FA510" s="454"/>
      <c r="FB510" s="454"/>
      <c r="FC510" s="454"/>
      <c r="FD510" s="454"/>
      <c r="FE510" s="454"/>
      <c r="FF510" s="454"/>
      <c r="FG510" s="454"/>
      <c r="FH510" s="454"/>
      <c r="FI510" s="454"/>
      <c r="FJ510" s="454"/>
      <c r="FK510" s="454"/>
      <c r="FL510" s="454"/>
      <c r="FM510" s="454"/>
      <c r="FN510" s="454"/>
      <c r="FO510" s="454"/>
      <c r="FP510" s="454"/>
      <c r="FQ510" s="454"/>
      <c r="FR510" s="454"/>
      <c r="FS510" s="454"/>
      <c r="FT510" s="454"/>
      <c r="FU510" s="454"/>
      <c r="FV510" s="454"/>
      <c r="FW510" s="454"/>
      <c r="FX510" s="454"/>
      <c r="FY510" s="454"/>
      <c r="FZ510" s="454"/>
      <c r="GA510" s="454"/>
      <c r="GB510" s="454"/>
      <c r="GC510" s="454"/>
      <c r="GD510" s="454"/>
      <c r="GE510" s="454"/>
      <c r="GF510" s="454"/>
      <c r="GG510" s="454"/>
      <c r="GH510" s="454"/>
      <c r="GI510" s="454"/>
      <c r="GJ510" s="454"/>
      <c r="GK510" s="454"/>
      <c r="GL510" s="454"/>
      <c r="GM510" s="454"/>
      <c r="GN510" s="454"/>
      <c r="GO510" s="454"/>
      <c r="GP510" s="454"/>
      <c r="GQ510" s="454"/>
      <c r="GR510" s="454"/>
      <c r="GS510" s="454"/>
      <c r="GT510" s="454"/>
      <c r="GU510" s="454"/>
      <c r="GV510" s="454"/>
      <c r="GW510" s="454"/>
      <c r="GX510" s="454"/>
      <c r="GY510" s="454"/>
      <c r="GZ510" s="454"/>
      <c r="HA510" s="454"/>
      <c r="HB510" s="454"/>
      <c r="HC510" s="454"/>
      <c r="HD510" s="454"/>
      <c r="HE510" s="454"/>
      <c r="HF510" s="454"/>
      <c r="HG510" s="454"/>
      <c r="HH510" s="454"/>
      <c r="HI510" s="454"/>
      <c r="HJ510" s="454"/>
      <c r="HK510" s="454"/>
      <c r="HL510" s="454"/>
      <c r="HM510" s="454"/>
      <c r="HN510" s="454"/>
      <c r="HO510" s="454"/>
      <c r="HP510" s="454"/>
      <c r="HQ510" s="454"/>
      <c r="HR510" s="454"/>
      <c r="HS510" s="454"/>
      <c r="HT510" s="454"/>
      <c r="HU510" s="454"/>
      <c r="HV510" s="454"/>
      <c r="HW510" s="454"/>
      <c r="HX510" s="454"/>
      <c r="HY510" s="454"/>
      <c r="HZ510" s="454"/>
      <c r="IA510" s="454"/>
      <c r="IB510" s="454"/>
      <c r="IC510" s="454"/>
      <c r="ID510" s="454"/>
      <c r="IE510" s="454"/>
      <c r="IF510" s="454"/>
      <c r="IG510" s="454"/>
      <c r="IH510" s="454"/>
      <c r="II510" s="454"/>
      <c r="IJ510" s="454"/>
      <c r="IK510" s="454"/>
      <c r="IL510" s="454"/>
      <c r="IM510" s="454"/>
      <c r="IN510" s="454"/>
      <c r="IO510" s="454"/>
      <c r="IP510" s="454"/>
      <c r="IQ510" s="454"/>
      <c r="IR510" s="454"/>
      <c r="IS510" s="454"/>
      <c r="IT510" s="454"/>
      <c r="IU510" s="454"/>
      <c r="IV510" s="454"/>
      <c r="IW510" s="454"/>
    </row>
    <row r="511" customFormat="false" ht="12.75" hidden="false" customHeight="false" outlineLevel="1" collapsed="false">
      <c r="A511" s="466"/>
      <c r="B511" s="461"/>
      <c r="C511" s="461"/>
      <c r="D511" s="461"/>
      <c r="E511" s="461"/>
      <c r="F511" s="461"/>
      <c r="G511" s="461"/>
      <c r="H511" s="461"/>
      <c r="I511" s="461"/>
      <c r="J511" s="461"/>
      <c r="K511" s="461"/>
      <c r="L511" s="461"/>
      <c r="M511" s="461"/>
      <c r="N511" s="461"/>
      <c r="O511" s="461"/>
      <c r="P511" s="461"/>
      <c r="Q511" s="461"/>
      <c r="R511" s="461"/>
      <c r="S511" s="461"/>
      <c r="T511" s="461"/>
      <c r="U511" s="461"/>
      <c r="V511" s="465"/>
      <c r="W511" s="465"/>
      <c r="X511" s="465"/>
      <c r="Y511" s="465"/>
      <c r="Z511" s="465"/>
      <c r="AA511" s="465"/>
      <c r="AB511" s="465"/>
      <c r="AC511" s="465"/>
      <c r="AD511" s="465"/>
      <c r="AE511" s="465"/>
      <c r="AF511" s="465"/>
      <c r="AG511" s="465"/>
      <c r="AH511" s="465"/>
      <c r="AI511" s="465"/>
      <c r="AJ511" s="465"/>
      <c r="AK511" s="465"/>
      <c r="AL511" s="465"/>
      <c r="AM511" s="465"/>
      <c r="AN511" s="465"/>
      <c r="AO511" s="465"/>
      <c r="AP511" s="465"/>
      <c r="AQ511" s="465"/>
      <c r="AR511" s="465"/>
      <c r="AS511" s="465"/>
      <c r="AT511" s="465"/>
      <c r="AU511" s="465"/>
      <c r="AV511" s="465"/>
      <c r="AW511" s="465"/>
      <c r="AX511" s="465"/>
      <c r="AY511" s="465"/>
      <c r="AZ511" s="465"/>
      <c r="BA511" s="465"/>
      <c r="BB511" s="465"/>
      <c r="BC511" s="465"/>
      <c r="BD511" s="465"/>
      <c r="BE511" s="465"/>
      <c r="BF511" s="465"/>
      <c r="BG511" s="465"/>
      <c r="BH511" s="465"/>
      <c r="BI511" s="465"/>
      <c r="BJ511" s="465"/>
      <c r="BK511" s="465"/>
      <c r="BL511" s="465"/>
      <c r="BM511" s="465"/>
      <c r="BN511" s="465"/>
      <c r="BO511" s="465"/>
      <c r="BP511" s="465"/>
      <c r="BQ511" s="465"/>
      <c r="BR511" s="465"/>
      <c r="BS511" s="465"/>
      <c r="BT511" s="465"/>
      <c r="BU511" s="465"/>
      <c r="BV511" s="465"/>
      <c r="BW511" s="465"/>
      <c r="BX511" s="465"/>
      <c r="BY511" s="465"/>
      <c r="BZ511" s="465"/>
      <c r="CA511" s="465"/>
      <c r="CB511" s="465"/>
      <c r="CC511" s="465"/>
      <c r="CD511" s="465"/>
      <c r="CE511" s="465"/>
      <c r="CF511" s="465"/>
      <c r="CG511" s="465"/>
      <c r="CH511" s="465"/>
      <c r="CI511" s="465"/>
      <c r="CJ511" s="465"/>
      <c r="CK511" s="465"/>
      <c r="CL511" s="465"/>
      <c r="CM511" s="465"/>
      <c r="CN511" s="465"/>
      <c r="CO511" s="465"/>
      <c r="CP511" s="465"/>
      <c r="CQ511" s="465"/>
      <c r="CR511" s="465"/>
      <c r="CS511" s="465"/>
      <c r="CT511" s="465"/>
      <c r="CU511" s="465"/>
      <c r="CV511" s="465"/>
      <c r="CW511" s="465"/>
      <c r="CX511" s="465"/>
      <c r="CY511" s="465"/>
      <c r="CZ511" s="465"/>
      <c r="DA511" s="465"/>
      <c r="DB511" s="465"/>
      <c r="DC511" s="465"/>
      <c r="DD511" s="465"/>
      <c r="DE511" s="465"/>
      <c r="DF511" s="465"/>
      <c r="DG511" s="465"/>
      <c r="DH511" s="465"/>
      <c r="DI511" s="465"/>
      <c r="DJ511" s="465"/>
      <c r="DK511" s="465"/>
      <c r="DL511" s="465"/>
      <c r="DM511" s="465"/>
      <c r="DN511" s="465"/>
      <c r="DO511" s="465"/>
      <c r="DP511" s="465"/>
      <c r="DQ511" s="465"/>
      <c r="DR511" s="465"/>
      <c r="DS511" s="465"/>
      <c r="DT511" s="465"/>
      <c r="DU511" s="465"/>
      <c r="DV511" s="465"/>
      <c r="DW511" s="465"/>
      <c r="DX511" s="465"/>
      <c r="DY511" s="465"/>
      <c r="DZ511" s="465"/>
      <c r="EA511" s="465"/>
      <c r="EB511" s="465"/>
      <c r="EC511" s="465"/>
      <c r="ED511" s="465"/>
      <c r="EE511" s="465"/>
      <c r="EF511" s="465"/>
      <c r="EG511" s="465"/>
      <c r="EH511" s="465"/>
      <c r="EI511" s="465"/>
      <c r="EJ511" s="465"/>
      <c r="EK511" s="465"/>
      <c r="EL511" s="465"/>
      <c r="EM511" s="465"/>
      <c r="EN511" s="465"/>
      <c r="EO511" s="465"/>
      <c r="EP511" s="465"/>
      <c r="EQ511" s="465"/>
      <c r="ER511" s="465"/>
      <c r="ES511" s="465"/>
      <c r="ET511" s="465"/>
      <c r="EU511" s="465"/>
      <c r="EV511" s="465"/>
      <c r="EW511" s="465"/>
      <c r="EX511" s="465"/>
      <c r="EY511" s="465"/>
      <c r="EZ511" s="465"/>
      <c r="FA511" s="465"/>
      <c r="FB511" s="465"/>
      <c r="FC511" s="465"/>
      <c r="FD511" s="465"/>
      <c r="FE511" s="465"/>
      <c r="FF511" s="465"/>
      <c r="FG511" s="465"/>
      <c r="FH511" s="465"/>
      <c r="FI511" s="465"/>
      <c r="FJ511" s="465"/>
      <c r="FK511" s="465"/>
      <c r="FL511" s="465"/>
      <c r="FM511" s="465"/>
      <c r="FN511" s="465"/>
      <c r="FO511" s="465"/>
      <c r="FP511" s="465"/>
      <c r="FQ511" s="465"/>
      <c r="FR511" s="465"/>
      <c r="FS511" s="465"/>
      <c r="FT511" s="465"/>
      <c r="FU511" s="465"/>
      <c r="FV511" s="465"/>
      <c r="FW511" s="465"/>
      <c r="FX511" s="465"/>
      <c r="FY511" s="465"/>
      <c r="FZ511" s="465"/>
      <c r="GA511" s="465"/>
      <c r="GB511" s="465"/>
      <c r="GC511" s="465"/>
      <c r="GD511" s="465"/>
      <c r="GE511" s="465"/>
      <c r="GF511" s="465"/>
      <c r="GG511" s="465"/>
      <c r="GH511" s="465"/>
      <c r="GI511" s="465"/>
      <c r="GJ511" s="465"/>
      <c r="GK511" s="465"/>
      <c r="GL511" s="465"/>
      <c r="GM511" s="465"/>
      <c r="GN511" s="465"/>
      <c r="GO511" s="465"/>
      <c r="GP511" s="465"/>
      <c r="GQ511" s="465"/>
      <c r="GR511" s="465"/>
      <c r="GS511" s="465"/>
      <c r="GT511" s="465"/>
      <c r="GU511" s="465"/>
      <c r="GV511" s="465"/>
      <c r="GW511" s="465"/>
      <c r="GX511" s="465"/>
      <c r="GY511" s="465"/>
      <c r="GZ511" s="465"/>
      <c r="HA511" s="465"/>
      <c r="HB511" s="465"/>
      <c r="HC511" s="465"/>
      <c r="HD511" s="465"/>
      <c r="HE511" s="465"/>
      <c r="HF511" s="465"/>
      <c r="HG511" s="465"/>
      <c r="HH511" s="465"/>
      <c r="HI511" s="465"/>
      <c r="HJ511" s="465"/>
      <c r="HK511" s="465"/>
      <c r="HL511" s="465"/>
      <c r="HM511" s="465"/>
      <c r="HN511" s="465"/>
      <c r="HO511" s="465"/>
      <c r="HP511" s="465"/>
      <c r="HQ511" s="465"/>
      <c r="HR511" s="465"/>
      <c r="HS511" s="465"/>
      <c r="HT511" s="465"/>
      <c r="HU511" s="465"/>
      <c r="HV511" s="465"/>
      <c r="HW511" s="465"/>
      <c r="HX511" s="465"/>
      <c r="HY511" s="465"/>
      <c r="HZ511" s="465"/>
      <c r="IA511" s="465"/>
      <c r="IB511" s="465"/>
      <c r="IC511" s="465"/>
      <c r="ID511" s="465"/>
      <c r="IE511" s="465"/>
      <c r="IF511" s="465"/>
      <c r="IG511" s="465"/>
      <c r="IH511" s="465"/>
      <c r="II511" s="465"/>
      <c r="IJ511" s="465"/>
      <c r="IK511" s="465"/>
      <c r="IL511" s="465"/>
      <c r="IM511" s="465"/>
      <c r="IN511" s="465"/>
      <c r="IO511" s="465"/>
      <c r="IP511" s="465"/>
      <c r="IQ511" s="465"/>
      <c r="IR511" s="465"/>
      <c r="IS511" s="465"/>
      <c r="IT511" s="465"/>
      <c r="IU511" s="465"/>
      <c r="IV511" s="465"/>
      <c r="IW511" s="465"/>
    </row>
    <row r="512" customFormat="false" ht="12.75" hidden="false" customHeight="false" outlineLevel="1" collapsed="false">
      <c r="A512" s="419"/>
      <c r="B512" s="461"/>
      <c r="C512" s="461"/>
      <c r="D512" s="461"/>
      <c r="E512" s="461"/>
      <c r="F512" s="461"/>
      <c r="G512" s="461"/>
      <c r="H512" s="461"/>
      <c r="I512" s="461"/>
      <c r="J512" s="461"/>
      <c r="K512" s="461"/>
      <c r="L512" s="461"/>
      <c r="M512" s="461"/>
      <c r="N512" s="461"/>
      <c r="O512" s="461"/>
      <c r="P512" s="461"/>
      <c r="Q512" s="461"/>
      <c r="R512" s="461"/>
      <c r="S512" s="461"/>
      <c r="T512" s="461"/>
      <c r="U512" s="461"/>
      <c r="V512" s="454"/>
      <c r="W512" s="454"/>
      <c r="X512" s="454"/>
      <c r="Y512" s="454"/>
      <c r="Z512" s="454"/>
      <c r="AA512" s="454"/>
      <c r="AB512" s="454"/>
      <c r="AC512" s="454"/>
      <c r="AD512" s="454"/>
      <c r="AE512" s="454"/>
      <c r="AF512" s="454"/>
      <c r="AG512" s="454"/>
      <c r="AH512" s="454"/>
      <c r="AI512" s="454"/>
      <c r="AJ512" s="454"/>
      <c r="AK512" s="454"/>
      <c r="AL512" s="454"/>
      <c r="AM512" s="454"/>
      <c r="AN512" s="454"/>
      <c r="AO512" s="454"/>
      <c r="AP512" s="454"/>
      <c r="AQ512" s="454"/>
      <c r="AR512" s="454"/>
      <c r="AS512" s="454"/>
      <c r="AT512" s="454"/>
      <c r="AU512" s="454"/>
      <c r="AV512" s="454"/>
      <c r="AW512" s="454"/>
      <c r="AX512" s="454"/>
      <c r="AY512" s="454"/>
      <c r="AZ512" s="454"/>
      <c r="BA512" s="454"/>
      <c r="BB512" s="454"/>
      <c r="BC512" s="454"/>
      <c r="BD512" s="454"/>
      <c r="BE512" s="454"/>
      <c r="BF512" s="454"/>
      <c r="BG512" s="454"/>
      <c r="BH512" s="454"/>
      <c r="BI512" s="454"/>
      <c r="BJ512" s="454"/>
      <c r="BK512" s="454"/>
      <c r="BL512" s="454"/>
      <c r="BM512" s="454"/>
      <c r="BN512" s="454"/>
      <c r="BO512" s="454"/>
      <c r="BP512" s="454"/>
      <c r="BQ512" s="454"/>
      <c r="BR512" s="454"/>
      <c r="BS512" s="454"/>
      <c r="BT512" s="454"/>
      <c r="BU512" s="454"/>
      <c r="BV512" s="454"/>
      <c r="BW512" s="454"/>
      <c r="BX512" s="454"/>
      <c r="BY512" s="454"/>
      <c r="BZ512" s="454"/>
      <c r="CA512" s="454"/>
      <c r="CB512" s="454"/>
      <c r="CC512" s="454"/>
      <c r="CD512" s="454"/>
      <c r="CE512" s="454"/>
      <c r="CF512" s="454"/>
      <c r="CG512" s="454"/>
      <c r="CH512" s="454"/>
      <c r="CI512" s="454"/>
      <c r="CJ512" s="454"/>
      <c r="CK512" s="454"/>
      <c r="CL512" s="454"/>
      <c r="CM512" s="454"/>
      <c r="CN512" s="454"/>
      <c r="CO512" s="454"/>
      <c r="CP512" s="454"/>
      <c r="CQ512" s="454"/>
      <c r="CR512" s="454"/>
      <c r="CS512" s="454"/>
      <c r="CT512" s="454"/>
      <c r="CU512" s="454"/>
      <c r="CV512" s="454"/>
      <c r="CW512" s="454"/>
      <c r="CX512" s="454"/>
      <c r="CY512" s="454"/>
      <c r="CZ512" s="454"/>
      <c r="DA512" s="454"/>
      <c r="DB512" s="454"/>
      <c r="DC512" s="454"/>
      <c r="DD512" s="454"/>
      <c r="DE512" s="454"/>
      <c r="DF512" s="454"/>
      <c r="DG512" s="454"/>
      <c r="DH512" s="454"/>
      <c r="DI512" s="454"/>
      <c r="DJ512" s="454"/>
      <c r="DK512" s="454"/>
      <c r="DL512" s="454"/>
      <c r="DM512" s="454"/>
      <c r="DN512" s="454"/>
      <c r="DO512" s="454"/>
      <c r="DP512" s="454"/>
      <c r="DQ512" s="454"/>
      <c r="DR512" s="454"/>
      <c r="DS512" s="454"/>
      <c r="DT512" s="454"/>
      <c r="DU512" s="454"/>
      <c r="DV512" s="454"/>
      <c r="DW512" s="454"/>
      <c r="DX512" s="454"/>
      <c r="DY512" s="454"/>
      <c r="DZ512" s="454"/>
      <c r="EA512" s="454"/>
      <c r="EB512" s="454"/>
      <c r="EC512" s="454"/>
      <c r="ED512" s="454"/>
      <c r="EE512" s="454"/>
      <c r="EF512" s="454"/>
      <c r="EG512" s="454"/>
      <c r="EH512" s="454"/>
      <c r="EI512" s="454"/>
      <c r="EJ512" s="454"/>
      <c r="EK512" s="454"/>
      <c r="EL512" s="454"/>
      <c r="EM512" s="454"/>
      <c r="EN512" s="454"/>
      <c r="EO512" s="454"/>
      <c r="EP512" s="454"/>
      <c r="EQ512" s="454"/>
      <c r="ER512" s="454"/>
      <c r="ES512" s="454"/>
      <c r="ET512" s="454"/>
      <c r="EU512" s="454"/>
      <c r="EV512" s="454"/>
      <c r="EW512" s="454"/>
      <c r="EX512" s="454"/>
      <c r="EY512" s="454"/>
      <c r="EZ512" s="454"/>
      <c r="FA512" s="454"/>
      <c r="FB512" s="454"/>
      <c r="FC512" s="454"/>
      <c r="FD512" s="454"/>
      <c r="FE512" s="454"/>
      <c r="FF512" s="454"/>
      <c r="FG512" s="454"/>
      <c r="FH512" s="454"/>
      <c r="FI512" s="454"/>
      <c r="FJ512" s="454"/>
      <c r="FK512" s="454"/>
      <c r="FL512" s="454"/>
      <c r="FM512" s="454"/>
      <c r="FN512" s="454"/>
      <c r="FO512" s="454"/>
      <c r="FP512" s="454"/>
      <c r="FQ512" s="454"/>
      <c r="FR512" s="454"/>
      <c r="FS512" s="454"/>
      <c r="FT512" s="454"/>
      <c r="FU512" s="454"/>
      <c r="FV512" s="454"/>
      <c r="FW512" s="454"/>
      <c r="FX512" s="454"/>
      <c r="FY512" s="454"/>
      <c r="FZ512" s="454"/>
      <c r="GA512" s="454"/>
      <c r="GB512" s="454"/>
      <c r="GC512" s="454"/>
      <c r="GD512" s="454"/>
      <c r="GE512" s="454"/>
      <c r="GF512" s="454"/>
      <c r="GG512" s="454"/>
      <c r="GH512" s="454"/>
      <c r="GI512" s="454"/>
      <c r="GJ512" s="454"/>
      <c r="GK512" s="454"/>
      <c r="GL512" s="454"/>
      <c r="GM512" s="454"/>
      <c r="GN512" s="454"/>
      <c r="GO512" s="454"/>
      <c r="GP512" s="454"/>
      <c r="GQ512" s="454"/>
      <c r="GR512" s="454"/>
      <c r="GS512" s="454"/>
      <c r="GT512" s="454"/>
      <c r="GU512" s="454"/>
      <c r="GV512" s="454"/>
      <c r="GW512" s="454"/>
      <c r="GX512" s="454"/>
      <c r="GY512" s="454"/>
      <c r="GZ512" s="454"/>
      <c r="HA512" s="454"/>
      <c r="HB512" s="454"/>
      <c r="HC512" s="454"/>
      <c r="HD512" s="454"/>
      <c r="HE512" s="454"/>
      <c r="HF512" s="454"/>
      <c r="HG512" s="454"/>
      <c r="HH512" s="454"/>
      <c r="HI512" s="454"/>
      <c r="HJ512" s="454"/>
      <c r="HK512" s="454"/>
      <c r="HL512" s="454"/>
      <c r="HM512" s="454"/>
      <c r="HN512" s="454"/>
      <c r="HO512" s="454"/>
      <c r="HP512" s="454"/>
      <c r="HQ512" s="454"/>
      <c r="HR512" s="454"/>
      <c r="HS512" s="454"/>
      <c r="HT512" s="454"/>
      <c r="HU512" s="454"/>
      <c r="HV512" s="454"/>
      <c r="HW512" s="454"/>
      <c r="HX512" s="454"/>
      <c r="HY512" s="454"/>
      <c r="HZ512" s="454"/>
      <c r="IA512" s="454"/>
      <c r="IB512" s="454"/>
      <c r="IC512" s="454"/>
      <c r="ID512" s="454"/>
      <c r="IE512" s="454"/>
      <c r="IF512" s="454"/>
      <c r="IG512" s="454"/>
      <c r="IH512" s="454"/>
      <c r="II512" s="454"/>
      <c r="IJ512" s="454"/>
      <c r="IK512" s="454"/>
      <c r="IL512" s="454"/>
      <c r="IM512" s="454"/>
      <c r="IN512" s="454"/>
      <c r="IO512" s="454"/>
      <c r="IP512" s="454"/>
      <c r="IQ512" s="454"/>
      <c r="IR512" s="454"/>
      <c r="IS512" s="454"/>
      <c r="IT512" s="454"/>
      <c r="IU512" s="454"/>
      <c r="IV512" s="454"/>
      <c r="IW512" s="454"/>
    </row>
    <row r="513" customFormat="false" ht="12.75" hidden="false" customHeight="false" outlineLevel="1" collapsed="false">
      <c r="A513" s="466"/>
      <c r="B513" s="461"/>
      <c r="C513" s="461"/>
      <c r="D513" s="461"/>
      <c r="E513" s="461"/>
      <c r="F513" s="461"/>
      <c r="G513" s="461"/>
      <c r="H513" s="461"/>
      <c r="I513" s="461"/>
      <c r="J513" s="461"/>
      <c r="K513" s="461"/>
      <c r="L513" s="461"/>
      <c r="M513" s="461"/>
      <c r="N513" s="461"/>
      <c r="O513" s="461"/>
      <c r="P513" s="461"/>
      <c r="Q513" s="461"/>
      <c r="R513" s="461"/>
      <c r="S513" s="461"/>
      <c r="T513" s="461"/>
      <c r="U513" s="461"/>
      <c r="V513" s="465"/>
      <c r="W513" s="465"/>
      <c r="X513" s="465"/>
      <c r="Y513" s="465"/>
      <c r="Z513" s="465"/>
      <c r="AA513" s="465"/>
      <c r="AB513" s="465"/>
      <c r="AC513" s="465"/>
      <c r="AD513" s="465"/>
      <c r="AE513" s="465"/>
      <c r="AF513" s="465"/>
      <c r="AG513" s="465"/>
      <c r="AH513" s="465"/>
      <c r="AI513" s="465"/>
      <c r="AJ513" s="465"/>
      <c r="AK513" s="465"/>
      <c r="AL513" s="465"/>
      <c r="AM513" s="465"/>
      <c r="AN513" s="465"/>
      <c r="AO513" s="465"/>
      <c r="AP513" s="465"/>
      <c r="AQ513" s="465"/>
      <c r="AR513" s="465"/>
      <c r="AS513" s="465"/>
      <c r="AT513" s="465"/>
      <c r="AU513" s="465"/>
      <c r="AV513" s="465"/>
      <c r="AW513" s="465"/>
      <c r="AX513" s="465"/>
      <c r="AY513" s="465"/>
      <c r="AZ513" s="465"/>
      <c r="BA513" s="465"/>
      <c r="BB513" s="465"/>
      <c r="BC513" s="465"/>
      <c r="BD513" s="465"/>
      <c r="BE513" s="465"/>
      <c r="BF513" s="465"/>
      <c r="BG513" s="465"/>
      <c r="BH513" s="465"/>
      <c r="BI513" s="465"/>
      <c r="BJ513" s="465"/>
      <c r="BK513" s="465"/>
      <c r="BL513" s="465"/>
      <c r="BM513" s="465"/>
      <c r="BN513" s="465"/>
      <c r="BO513" s="465"/>
      <c r="BP513" s="465"/>
      <c r="BQ513" s="465"/>
      <c r="BR513" s="465"/>
      <c r="BS513" s="465"/>
      <c r="BT513" s="465"/>
      <c r="BU513" s="465"/>
      <c r="BV513" s="465"/>
      <c r="BW513" s="465"/>
      <c r="BX513" s="465"/>
      <c r="BY513" s="465"/>
      <c r="BZ513" s="465"/>
      <c r="CA513" s="465"/>
      <c r="CB513" s="465"/>
      <c r="CC513" s="465"/>
      <c r="CD513" s="465"/>
      <c r="CE513" s="465"/>
      <c r="CF513" s="465"/>
      <c r="CG513" s="465"/>
      <c r="CH513" s="465"/>
      <c r="CI513" s="465"/>
      <c r="CJ513" s="465"/>
      <c r="CK513" s="465"/>
      <c r="CL513" s="465"/>
      <c r="CM513" s="465"/>
      <c r="CN513" s="465"/>
      <c r="CO513" s="465"/>
      <c r="CP513" s="465"/>
      <c r="CQ513" s="465"/>
      <c r="CR513" s="465"/>
      <c r="CS513" s="465"/>
      <c r="CT513" s="465"/>
      <c r="CU513" s="465"/>
      <c r="CV513" s="465"/>
      <c r="CW513" s="465"/>
      <c r="CX513" s="465"/>
      <c r="CY513" s="465"/>
      <c r="CZ513" s="465"/>
      <c r="DA513" s="465"/>
      <c r="DB513" s="465"/>
      <c r="DC513" s="465"/>
      <c r="DD513" s="465"/>
      <c r="DE513" s="465"/>
      <c r="DF513" s="465"/>
      <c r="DG513" s="465"/>
      <c r="DH513" s="465"/>
      <c r="DI513" s="465"/>
      <c r="DJ513" s="465"/>
      <c r="DK513" s="465"/>
      <c r="DL513" s="465"/>
      <c r="DM513" s="465"/>
      <c r="DN513" s="465"/>
      <c r="DO513" s="465"/>
      <c r="DP513" s="465"/>
      <c r="DQ513" s="465"/>
      <c r="DR513" s="465"/>
      <c r="DS513" s="465"/>
      <c r="DT513" s="465"/>
      <c r="DU513" s="465"/>
      <c r="DV513" s="465"/>
      <c r="DW513" s="465"/>
      <c r="DX513" s="465"/>
      <c r="DY513" s="465"/>
      <c r="DZ513" s="465"/>
      <c r="EA513" s="465"/>
      <c r="EB513" s="465"/>
      <c r="EC513" s="465"/>
      <c r="ED513" s="465"/>
      <c r="EE513" s="465"/>
      <c r="EF513" s="465"/>
      <c r="EG513" s="465"/>
      <c r="EH513" s="465"/>
      <c r="EI513" s="465"/>
      <c r="EJ513" s="465"/>
      <c r="EK513" s="465"/>
      <c r="EL513" s="465"/>
      <c r="EM513" s="465"/>
      <c r="EN513" s="465"/>
      <c r="EO513" s="465"/>
      <c r="EP513" s="465"/>
      <c r="EQ513" s="465"/>
      <c r="ER513" s="465"/>
      <c r="ES513" s="465"/>
      <c r="ET513" s="465"/>
      <c r="EU513" s="465"/>
      <c r="EV513" s="465"/>
      <c r="EW513" s="465"/>
      <c r="EX513" s="465"/>
      <c r="EY513" s="465"/>
      <c r="EZ513" s="465"/>
      <c r="FA513" s="465"/>
      <c r="FB513" s="465"/>
      <c r="FC513" s="465"/>
      <c r="FD513" s="465"/>
      <c r="FE513" s="465"/>
      <c r="FF513" s="465"/>
      <c r="FG513" s="465"/>
      <c r="FH513" s="465"/>
      <c r="FI513" s="465"/>
      <c r="FJ513" s="465"/>
      <c r="FK513" s="465"/>
      <c r="FL513" s="465"/>
      <c r="FM513" s="465"/>
      <c r="FN513" s="465"/>
      <c r="FO513" s="465"/>
      <c r="FP513" s="465"/>
      <c r="FQ513" s="465"/>
      <c r="FR513" s="465"/>
      <c r="FS513" s="465"/>
      <c r="FT513" s="465"/>
      <c r="FU513" s="465"/>
      <c r="FV513" s="465"/>
      <c r="FW513" s="465"/>
      <c r="FX513" s="465"/>
      <c r="FY513" s="465"/>
      <c r="FZ513" s="465"/>
      <c r="GA513" s="465"/>
      <c r="GB513" s="465"/>
      <c r="GC513" s="465"/>
      <c r="GD513" s="465"/>
      <c r="GE513" s="465"/>
      <c r="GF513" s="465"/>
      <c r="GG513" s="465"/>
      <c r="GH513" s="465"/>
      <c r="GI513" s="465"/>
      <c r="GJ513" s="465"/>
      <c r="GK513" s="465"/>
      <c r="GL513" s="465"/>
      <c r="GM513" s="465"/>
      <c r="GN513" s="465"/>
      <c r="GO513" s="465"/>
      <c r="GP513" s="465"/>
      <c r="GQ513" s="465"/>
      <c r="GR513" s="465"/>
      <c r="GS513" s="465"/>
      <c r="GT513" s="465"/>
      <c r="GU513" s="465"/>
      <c r="GV513" s="465"/>
      <c r="GW513" s="465"/>
      <c r="GX513" s="465"/>
      <c r="GY513" s="465"/>
      <c r="GZ513" s="465"/>
      <c r="HA513" s="465"/>
      <c r="HB513" s="465"/>
      <c r="HC513" s="465"/>
      <c r="HD513" s="465"/>
      <c r="HE513" s="465"/>
      <c r="HF513" s="465"/>
      <c r="HG513" s="465"/>
      <c r="HH513" s="465"/>
      <c r="HI513" s="465"/>
      <c r="HJ513" s="465"/>
      <c r="HK513" s="465"/>
      <c r="HL513" s="465"/>
      <c r="HM513" s="465"/>
      <c r="HN513" s="465"/>
      <c r="HO513" s="465"/>
      <c r="HP513" s="465"/>
      <c r="HQ513" s="465"/>
      <c r="HR513" s="465"/>
      <c r="HS513" s="465"/>
      <c r="HT513" s="465"/>
      <c r="HU513" s="465"/>
      <c r="HV513" s="465"/>
      <c r="HW513" s="465"/>
      <c r="HX513" s="465"/>
      <c r="HY513" s="465"/>
      <c r="HZ513" s="465"/>
      <c r="IA513" s="465"/>
      <c r="IB513" s="465"/>
      <c r="IC513" s="465"/>
      <c r="ID513" s="465"/>
      <c r="IE513" s="465"/>
      <c r="IF513" s="465"/>
      <c r="IG513" s="465"/>
      <c r="IH513" s="465"/>
      <c r="II513" s="465"/>
      <c r="IJ513" s="465"/>
      <c r="IK513" s="465"/>
      <c r="IL513" s="465"/>
      <c r="IM513" s="465"/>
      <c r="IN513" s="465"/>
      <c r="IO513" s="465"/>
      <c r="IP513" s="465"/>
      <c r="IQ513" s="465"/>
      <c r="IR513" s="465"/>
      <c r="IS513" s="465"/>
      <c r="IT513" s="465"/>
      <c r="IU513" s="465"/>
      <c r="IV513" s="465"/>
      <c r="IW513" s="465"/>
    </row>
    <row r="514" customFormat="false" ht="12.75" hidden="false" customHeight="false" outlineLevel="1" collapsed="false">
      <c r="A514" s="419"/>
      <c r="B514" s="461"/>
      <c r="C514" s="461"/>
      <c r="D514" s="461"/>
      <c r="E514" s="461"/>
      <c r="F514" s="461"/>
      <c r="G514" s="461"/>
      <c r="H514" s="461"/>
      <c r="I514" s="461"/>
      <c r="J514" s="461"/>
      <c r="K514" s="461"/>
      <c r="L514" s="461"/>
      <c r="M514" s="461"/>
      <c r="N514" s="461"/>
      <c r="O514" s="461"/>
      <c r="P514" s="461"/>
      <c r="Q514" s="461"/>
      <c r="R514" s="461"/>
      <c r="S514" s="461"/>
      <c r="T514" s="461"/>
      <c r="U514" s="461"/>
      <c r="V514" s="454"/>
      <c r="W514" s="454"/>
      <c r="X514" s="454"/>
      <c r="Y514" s="454"/>
      <c r="Z514" s="454"/>
      <c r="AA514" s="454"/>
      <c r="AB514" s="454"/>
      <c r="AC514" s="454"/>
      <c r="AD514" s="454"/>
      <c r="AE514" s="454"/>
      <c r="AF514" s="454"/>
      <c r="AG514" s="454"/>
      <c r="AH514" s="454"/>
      <c r="AI514" s="454"/>
      <c r="AJ514" s="454"/>
      <c r="AK514" s="454"/>
      <c r="AL514" s="454"/>
      <c r="AM514" s="454"/>
      <c r="AN514" s="454"/>
      <c r="AO514" s="454"/>
      <c r="AP514" s="454"/>
      <c r="AQ514" s="454"/>
      <c r="AR514" s="454"/>
      <c r="AS514" s="454"/>
      <c r="AT514" s="454"/>
      <c r="AU514" s="454"/>
      <c r="AV514" s="454"/>
      <c r="AW514" s="454"/>
      <c r="AX514" s="454"/>
      <c r="AY514" s="454"/>
      <c r="AZ514" s="454"/>
      <c r="BA514" s="454"/>
      <c r="BB514" s="454"/>
      <c r="BC514" s="454"/>
      <c r="BD514" s="454"/>
      <c r="BE514" s="454"/>
      <c r="BF514" s="454"/>
      <c r="BG514" s="454"/>
      <c r="BH514" s="454"/>
      <c r="BI514" s="454"/>
      <c r="BJ514" s="454"/>
      <c r="BK514" s="454"/>
      <c r="BL514" s="454"/>
      <c r="BM514" s="454"/>
      <c r="BN514" s="454"/>
      <c r="BO514" s="454"/>
      <c r="BP514" s="454"/>
      <c r="BQ514" s="454"/>
      <c r="BR514" s="454"/>
      <c r="BS514" s="454"/>
      <c r="BT514" s="454"/>
      <c r="BU514" s="454"/>
      <c r="BV514" s="454"/>
      <c r="BW514" s="454"/>
      <c r="BX514" s="454"/>
      <c r="BY514" s="454"/>
      <c r="BZ514" s="454"/>
      <c r="CA514" s="454"/>
      <c r="CB514" s="454"/>
      <c r="CC514" s="454"/>
      <c r="CD514" s="454"/>
      <c r="CE514" s="454"/>
      <c r="CF514" s="454"/>
      <c r="CG514" s="454"/>
      <c r="CH514" s="454"/>
      <c r="CI514" s="454"/>
      <c r="CJ514" s="454"/>
      <c r="CK514" s="454"/>
      <c r="CL514" s="454"/>
      <c r="CM514" s="454"/>
      <c r="CN514" s="454"/>
      <c r="CO514" s="454"/>
      <c r="CP514" s="454"/>
      <c r="CQ514" s="454"/>
      <c r="CR514" s="454"/>
      <c r="CS514" s="454"/>
      <c r="CT514" s="454"/>
      <c r="CU514" s="454"/>
      <c r="CV514" s="454"/>
      <c r="CW514" s="454"/>
      <c r="CX514" s="454"/>
      <c r="CY514" s="454"/>
      <c r="CZ514" s="454"/>
      <c r="DA514" s="454"/>
      <c r="DB514" s="454"/>
      <c r="DC514" s="454"/>
      <c r="DD514" s="454"/>
      <c r="DE514" s="454"/>
      <c r="DF514" s="454"/>
      <c r="DG514" s="454"/>
      <c r="DH514" s="454"/>
      <c r="DI514" s="454"/>
      <c r="DJ514" s="454"/>
      <c r="DK514" s="454"/>
      <c r="DL514" s="454"/>
      <c r="DM514" s="454"/>
      <c r="DN514" s="454"/>
      <c r="DO514" s="454"/>
      <c r="DP514" s="454"/>
      <c r="DQ514" s="454"/>
      <c r="DR514" s="454"/>
      <c r="DS514" s="454"/>
      <c r="DT514" s="454"/>
      <c r="DU514" s="454"/>
      <c r="DV514" s="454"/>
      <c r="DW514" s="454"/>
      <c r="DX514" s="454"/>
      <c r="DY514" s="454"/>
      <c r="DZ514" s="454"/>
      <c r="EA514" s="454"/>
      <c r="EB514" s="454"/>
      <c r="EC514" s="454"/>
      <c r="ED514" s="454"/>
      <c r="EE514" s="454"/>
      <c r="EF514" s="454"/>
      <c r="EG514" s="454"/>
      <c r="EH514" s="454"/>
      <c r="EI514" s="454"/>
      <c r="EJ514" s="454"/>
      <c r="EK514" s="454"/>
      <c r="EL514" s="454"/>
      <c r="EM514" s="454"/>
      <c r="EN514" s="454"/>
      <c r="EO514" s="454"/>
      <c r="EP514" s="454"/>
      <c r="EQ514" s="454"/>
      <c r="ER514" s="454"/>
      <c r="ES514" s="454"/>
      <c r="ET514" s="454"/>
      <c r="EU514" s="454"/>
      <c r="EV514" s="454"/>
      <c r="EW514" s="454"/>
      <c r="EX514" s="454"/>
      <c r="EY514" s="454"/>
      <c r="EZ514" s="454"/>
      <c r="FA514" s="454"/>
      <c r="FB514" s="454"/>
      <c r="FC514" s="454"/>
      <c r="FD514" s="454"/>
      <c r="FE514" s="454"/>
      <c r="FF514" s="454"/>
      <c r="FG514" s="454"/>
      <c r="FH514" s="454"/>
      <c r="FI514" s="454"/>
      <c r="FJ514" s="454"/>
      <c r="FK514" s="454"/>
      <c r="FL514" s="454"/>
      <c r="FM514" s="454"/>
      <c r="FN514" s="454"/>
      <c r="FO514" s="454"/>
      <c r="FP514" s="454"/>
      <c r="FQ514" s="454"/>
      <c r="FR514" s="454"/>
      <c r="FS514" s="454"/>
      <c r="FT514" s="454"/>
      <c r="FU514" s="454"/>
      <c r="FV514" s="454"/>
      <c r="FW514" s="454"/>
      <c r="FX514" s="454"/>
      <c r="FY514" s="454"/>
      <c r="FZ514" s="454"/>
      <c r="GA514" s="454"/>
      <c r="GB514" s="454"/>
      <c r="GC514" s="454"/>
      <c r="GD514" s="454"/>
      <c r="GE514" s="454"/>
      <c r="GF514" s="454"/>
      <c r="GG514" s="454"/>
      <c r="GH514" s="454"/>
      <c r="GI514" s="454"/>
      <c r="GJ514" s="454"/>
      <c r="GK514" s="454"/>
      <c r="GL514" s="454"/>
      <c r="GM514" s="454"/>
      <c r="GN514" s="454"/>
      <c r="GO514" s="454"/>
      <c r="GP514" s="454"/>
      <c r="GQ514" s="454"/>
      <c r="GR514" s="454"/>
      <c r="GS514" s="454"/>
      <c r="GT514" s="454"/>
      <c r="GU514" s="454"/>
      <c r="GV514" s="454"/>
      <c r="GW514" s="454"/>
      <c r="GX514" s="454"/>
      <c r="GY514" s="454"/>
      <c r="GZ514" s="454"/>
      <c r="HA514" s="454"/>
      <c r="HB514" s="454"/>
      <c r="HC514" s="454"/>
      <c r="HD514" s="454"/>
      <c r="HE514" s="454"/>
      <c r="HF514" s="454"/>
      <c r="HG514" s="454"/>
      <c r="HH514" s="454"/>
      <c r="HI514" s="454"/>
      <c r="HJ514" s="454"/>
      <c r="HK514" s="454"/>
      <c r="HL514" s="454"/>
      <c r="HM514" s="454"/>
      <c r="HN514" s="454"/>
      <c r="HO514" s="454"/>
      <c r="HP514" s="454"/>
      <c r="HQ514" s="454"/>
      <c r="HR514" s="454"/>
      <c r="HS514" s="454"/>
      <c r="HT514" s="454"/>
      <c r="HU514" s="454"/>
      <c r="HV514" s="454"/>
      <c r="HW514" s="454"/>
      <c r="HX514" s="454"/>
      <c r="HY514" s="454"/>
      <c r="HZ514" s="454"/>
      <c r="IA514" s="454"/>
      <c r="IB514" s="454"/>
      <c r="IC514" s="454"/>
      <c r="ID514" s="454"/>
      <c r="IE514" s="454"/>
      <c r="IF514" s="454"/>
      <c r="IG514" s="454"/>
      <c r="IH514" s="454"/>
      <c r="II514" s="454"/>
      <c r="IJ514" s="454"/>
      <c r="IK514" s="454"/>
      <c r="IL514" s="454"/>
      <c r="IM514" s="454"/>
      <c r="IN514" s="454"/>
      <c r="IO514" s="454"/>
      <c r="IP514" s="454"/>
      <c r="IQ514" s="454"/>
      <c r="IR514" s="454"/>
      <c r="IS514" s="454"/>
      <c r="IT514" s="454"/>
      <c r="IU514" s="454"/>
      <c r="IV514" s="454"/>
      <c r="IW514" s="454"/>
    </row>
    <row r="515" customFormat="false" ht="12.75" hidden="false" customHeight="false" outlineLevel="1" collapsed="false">
      <c r="A515" s="419"/>
      <c r="B515" s="461"/>
      <c r="C515" s="461"/>
      <c r="D515" s="461"/>
      <c r="E515" s="461"/>
      <c r="F515" s="461"/>
      <c r="G515" s="461"/>
      <c r="H515" s="461"/>
      <c r="I515" s="461"/>
      <c r="J515" s="461"/>
      <c r="K515" s="461"/>
      <c r="L515" s="461"/>
      <c r="M515" s="461"/>
      <c r="N515" s="461"/>
      <c r="O515" s="461"/>
      <c r="P515" s="461"/>
      <c r="Q515" s="461"/>
      <c r="R515" s="461"/>
      <c r="S515" s="461"/>
      <c r="T515" s="461"/>
      <c r="U515" s="461"/>
      <c r="V515" s="454"/>
      <c r="W515" s="454"/>
      <c r="X515" s="454"/>
      <c r="Y515" s="454"/>
      <c r="Z515" s="454"/>
      <c r="AA515" s="454"/>
      <c r="AB515" s="454"/>
      <c r="AC515" s="454"/>
      <c r="AD515" s="454"/>
      <c r="AE515" s="454"/>
      <c r="AF515" s="454"/>
      <c r="AG515" s="454"/>
      <c r="AH515" s="454"/>
      <c r="AI515" s="454"/>
      <c r="AJ515" s="454"/>
      <c r="AK515" s="454"/>
      <c r="AL515" s="454"/>
      <c r="AM515" s="454"/>
      <c r="AN515" s="454"/>
      <c r="AO515" s="454"/>
      <c r="AP515" s="454"/>
      <c r="AQ515" s="454"/>
      <c r="AR515" s="454"/>
      <c r="AS515" s="454"/>
      <c r="AT515" s="454"/>
      <c r="AU515" s="454"/>
      <c r="AV515" s="454"/>
      <c r="AW515" s="454"/>
      <c r="AX515" s="454"/>
      <c r="AY515" s="454"/>
      <c r="AZ515" s="454"/>
      <c r="BA515" s="454"/>
      <c r="BB515" s="454"/>
      <c r="BC515" s="454"/>
      <c r="BD515" s="454"/>
      <c r="BE515" s="454"/>
      <c r="BF515" s="454"/>
      <c r="BG515" s="454"/>
      <c r="BH515" s="454"/>
      <c r="BI515" s="454"/>
      <c r="BJ515" s="454"/>
      <c r="BK515" s="454"/>
      <c r="BL515" s="454"/>
      <c r="BM515" s="454"/>
      <c r="BN515" s="454"/>
      <c r="BO515" s="454"/>
      <c r="BP515" s="454"/>
      <c r="BQ515" s="454"/>
      <c r="BR515" s="454"/>
      <c r="BS515" s="454"/>
      <c r="BT515" s="454"/>
      <c r="BU515" s="454"/>
      <c r="BV515" s="454"/>
      <c r="BW515" s="454"/>
      <c r="BX515" s="454"/>
      <c r="BY515" s="454"/>
      <c r="BZ515" s="454"/>
      <c r="CA515" s="454"/>
      <c r="CB515" s="454"/>
      <c r="CC515" s="454"/>
      <c r="CD515" s="454"/>
      <c r="CE515" s="454"/>
      <c r="CF515" s="454"/>
      <c r="CG515" s="454"/>
      <c r="CH515" s="454"/>
      <c r="CI515" s="454"/>
      <c r="CJ515" s="454"/>
      <c r="CK515" s="454"/>
      <c r="CL515" s="454"/>
      <c r="CM515" s="454"/>
      <c r="CN515" s="454"/>
      <c r="CO515" s="454"/>
      <c r="CP515" s="454"/>
      <c r="CQ515" s="454"/>
      <c r="CR515" s="454"/>
      <c r="CS515" s="454"/>
      <c r="CT515" s="454"/>
      <c r="CU515" s="454"/>
      <c r="CV515" s="454"/>
      <c r="CW515" s="454"/>
      <c r="CX515" s="454"/>
      <c r="CY515" s="454"/>
      <c r="CZ515" s="454"/>
      <c r="DA515" s="454"/>
      <c r="DB515" s="454"/>
      <c r="DC515" s="454"/>
      <c r="DD515" s="454"/>
      <c r="DE515" s="454"/>
      <c r="DF515" s="454"/>
      <c r="DG515" s="454"/>
      <c r="DH515" s="454"/>
      <c r="DI515" s="454"/>
      <c r="DJ515" s="454"/>
      <c r="DK515" s="454"/>
      <c r="DL515" s="454"/>
      <c r="DM515" s="454"/>
      <c r="DN515" s="454"/>
      <c r="DO515" s="454"/>
      <c r="DP515" s="454"/>
      <c r="DQ515" s="454"/>
      <c r="DR515" s="454"/>
      <c r="DS515" s="454"/>
      <c r="DT515" s="454"/>
      <c r="DU515" s="454"/>
      <c r="DV515" s="454"/>
      <c r="DW515" s="454"/>
      <c r="DX515" s="454"/>
      <c r="DY515" s="454"/>
      <c r="DZ515" s="454"/>
      <c r="EA515" s="454"/>
      <c r="EB515" s="454"/>
      <c r="EC515" s="454"/>
      <c r="ED515" s="454"/>
      <c r="EE515" s="454"/>
      <c r="EF515" s="454"/>
      <c r="EG515" s="454"/>
      <c r="EH515" s="454"/>
      <c r="EI515" s="454"/>
      <c r="EJ515" s="454"/>
      <c r="EK515" s="454"/>
      <c r="EL515" s="454"/>
      <c r="EM515" s="454"/>
      <c r="EN515" s="454"/>
      <c r="EO515" s="454"/>
      <c r="EP515" s="454"/>
      <c r="EQ515" s="454"/>
      <c r="ER515" s="454"/>
      <c r="ES515" s="454"/>
      <c r="ET515" s="454"/>
      <c r="EU515" s="454"/>
      <c r="EV515" s="454"/>
      <c r="EW515" s="454"/>
      <c r="EX515" s="454"/>
      <c r="EY515" s="454"/>
      <c r="EZ515" s="454"/>
      <c r="FA515" s="454"/>
      <c r="FB515" s="454"/>
      <c r="FC515" s="454"/>
      <c r="FD515" s="454"/>
      <c r="FE515" s="454"/>
      <c r="FF515" s="454"/>
      <c r="FG515" s="454"/>
      <c r="FH515" s="454"/>
      <c r="FI515" s="454"/>
      <c r="FJ515" s="454"/>
      <c r="FK515" s="454"/>
      <c r="FL515" s="454"/>
      <c r="FM515" s="454"/>
      <c r="FN515" s="454"/>
      <c r="FO515" s="454"/>
      <c r="FP515" s="454"/>
      <c r="FQ515" s="454"/>
      <c r="FR515" s="454"/>
      <c r="FS515" s="454"/>
      <c r="FT515" s="454"/>
      <c r="FU515" s="454"/>
      <c r="FV515" s="454"/>
      <c r="FW515" s="454"/>
      <c r="FX515" s="454"/>
      <c r="FY515" s="454"/>
      <c r="FZ515" s="454"/>
      <c r="GA515" s="454"/>
      <c r="GB515" s="454"/>
      <c r="GC515" s="454"/>
      <c r="GD515" s="454"/>
      <c r="GE515" s="454"/>
      <c r="GF515" s="454"/>
      <c r="GG515" s="454"/>
      <c r="GH515" s="454"/>
      <c r="GI515" s="454"/>
      <c r="GJ515" s="454"/>
      <c r="GK515" s="454"/>
      <c r="GL515" s="454"/>
      <c r="GM515" s="454"/>
      <c r="GN515" s="454"/>
      <c r="GO515" s="454"/>
      <c r="GP515" s="454"/>
      <c r="GQ515" s="454"/>
      <c r="GR515" s="454"/>
      <c r="GS515" s="454"/>
      <c r="GT515" s="454"/>
      <c r="GU515" s="454"/>
      <c r="GV515" s="454"/>
      <c r="GW515" s="454"/>
      <c r="GX515" s="454"/>
      <c r="GY515" s="454"/>
      <c r="GZ515" s="454"/>
      <c r="HA515" s="454"/>
      <c r="HB515" s="454"/>
      <c r="HC515" s="454"/>
      <c r="HD515" s="454"/>
      <c r="HE515" s="454"/>
      <c r="HF515" s="454"/>
      <c r="HG515" s="454"/>
      <c r="HH515" s="454"/>
      <c r="HI515" s="454"/>
      <c r="HJ515" s="454"/>
      <c r="HK515" s="454"/>
      <c r="HL515" s="454"/>
      <c r="HM515" s="454"/>
      <c r="HN515" s="454"/>
      <c r="HO515" s="454"/>
      <c r="HP515" s="454"/>
      <c r="HQ515" s="454"/>
      <c r="HR515" s="454"/>
      <c r="HS515" s="454"/>
      <c r="HT515" s="454"/>
      <c r="HU515" s="454"/>
      <c r="HV515" s="454"/>
      <c r="HW515" s="454"/>
      <c r="HX515" s="454"/>
      <c r="HY515" s="454"/>
      <c r="HZ515" s="454"/>
      <c r="IA515" s="454"/>
      <c r="IB515" s="454"/>
      <c r="IC515" s="454"/>
      <c r="ID515" s="454"/>
      <c r="IE515" s="454"/>
      <c r="IF515" s="454"/>
      <c r="IG515" s="454"/>
      <c r="IH515" s="454"/>
      <c r="II515" s="454"/>
      <c r="IJ515" s="454"/>
      <c r="IK515" s="454"/>
      <c r="IL515" s="454"/>
      <c r="IM515" s="454"/>
      <c r="IN515" s="454"/>
      <c r="IO515" s="454"/>
      <c r="IP515" s="454"/>
      <c r="IQ515" s="454"/>
      <c r="IR515" s="454"/>
      <c r="IS515" s="454"/>
      <c r="IT515" s="454"/>
      <c r="IU515" s="454"/>
      <c r="IV515" s="454"/>
      <c r="IW515" s="454"/>
    </row>
    <row r="516" customFormat="false" ht="12.75" hidden="false" customHeight="false" outlineLevel="1" collapsed="false">
      <c r="A516" s="419"/>
      <c r="B516" s="461"/>
      <c r="C516" s="461"/>
      <c r="D516" s="461"/>
      <c r="E516" s="461"/>
      <c r="F516" s="461"/>
      <c r="G516" s="461"/>
      <c r="H516" s="461"/>
      <c r="I516" s="461"/>
      <c r="J516" s="461"/>
      <c r="K516" s="461"/>
      <c r="L516" s="461"/>
      <c r="M516" s="461"/>
      <c r="N516" s="461"/>
      <c r="O516" s="461"/>
      <c r="P516" s="461"/>
      <c r="Q516" s="461"/>
      <c r="R516" s="461"/>
      <c r="S516" s="461"/>
      <c r="T516" s="461"/>
      <c r="U516" s="461"/>
      <c r="V516" s="454"/>
      <c r="W516" s="454"/>
      <c r="X516" s="454"/>
      <c r="Y516" s="454"/>
      <c r="Z516" s="454"/>
      <c r="AA516" s="454"/>
      <c r="AB516" s="454"/>
      <c r="AC516" s="454"/>
      <c r="AD516" s="454"/>
      <c r="AE516" s="454"/>
      <c r="AF516" s="454"/>
      <c r="AG516" s="454"/>
      <c r="AH516" s="454"/>
      <c r="AI516" s="454"/>
      <c r="AJ516" s="454"/>
      <c r="AK516" s="454"/>
      <c r="AL516" s="454"/>
      <c r="AM516" s="454"/>
      <c r="AN516" s="454"/>
      <c r="AO516" s="454"/>
      <c r="AP516" s="454"/>
      <c r="AQ516" s="454"/>
      <c r="AR516" s="454"/>
      <c r="AS516" s="454"/>
      <c r="AT516" s="454"/>
      <c r="AU516" s="454"/>
      <c r="AV516" s="454"/>
      <c r="AW516" s="454"/>
      <c r="AX516" s="454"/>
      <c r="AY516" s="454"/>
      <c r="AZ516" s="454"/>
      <c r="BA516" s="454"/>
      <c r="BB516" s="454"/>
      <c r="BC516" s="454"/>
      <c r="BD516" s="454"/>
      <c r="BE516" s="454"/>
      <c r="BF516" s="454"/>
      <c r="BG516" s="454"/>
      <c r="BH516" s="454"/>
      <c r="BI516" s="454"/>
      <c r="BJ516" s="454"/>
      <c r="BK516" s="454"/>
      <c r="BL516" s="454"/>
      <c r="BM516" s="454"/>
      <c r="BN516" s="454"/>
      <c r="BO516" s="454"/>
      <c r="BP516" s="454"/>
      <c r="BQ516" s="454"/>
      <c r="BR516" s="454"/>
      <c r="BS516" s="454"/>
      <c r="BT516" s="454"/>
      <c r="BU516" s="454"/>
      <c r="BV516" s="454"/>
      <c r="BW516" s="454"/>
      <c r="BX516" s="454"/>
      <c r="BY516" s="454"/>
      <c r="BZ516" s="454"/>
      <c r="CA516" s="454"/>
      <c r="CB516" s="454"/>
      <c r="CC516" s="454"/>
      <c r="CD516" s="454"/>
      <c r="CE516" s="454"/>
      <c r="CF516" s="454"/>
      <c r="CG516" s="454"/>
      <c r="CH516" s="454"/>
      <c r="CI516" s="454"/>
      <c r="CJ516" s="454"/>
      <c r="CK516" s="454"/>
      <c r="CL516" s="454"/>
      <c r="CM516" s="454"/>
      <c r="CN516" s="454"/>
      <c r="CO516" s="454"/>
      <c r="CP516" s="454"/>
      <c r="CQ516" s="454"/>
      <c r="CR516" s="454"/>
      <c r="CS516" s="454"/>
      <c r="CT516" s="454"/>
      <c r="CU516" s="454"/>
      <c r="CV516" s="454"/>
      <c r="CW516" s="454"/>
      <c r="CX516" s="454"/>
      <c r="CY516" s="454"/>
      <c r="CZ516" s="454"/>
      <c r="DA516" s="454"/>
      <c r="DB516" s="454"/>
      <c r="DC516" s="454"/>
      <c r="DD516" s="454"/>
      <c r="DE516" s="454"/>
      <c r="DF516" s="454"/>
      <c r="DG516" s="454"/>
      <c r="DH516" s="454"/>
      <c r="DI516" s="454"/>
      <c r="DJ516" s="454"/>
      <c r="DK516" s="454"/>
      <c r="DL516" s="454"/>
      <c r="DM516" s="454"/>
      <c r="DN516" s="454"/>
      <c r="DO516" s="454"/>
      <c r="DP516" s="454"/>
      <c r="DQ516" s="454"/>
      <c r="DR516" s="454"/>
      <c r="DS516" s="454"/>
      <c r="DT516" s="454"/>
      <c r="DU516" s="454"/>
      <c r="DV516" s="454"/>
      <c r="DW516" s="454"/>
      <c r="DX516" s="454"/>
      <c r="DY516" s="454"/>
      <c r="DZ516" s="454"/>
      <c r="EA516" s="454"/>
      <c r="EB516" s="454"/>
      <c r="EC516" s="454"/>
      <c r="ED516" s="454"/>
      <c r="EE516" s="454"/>
      <c r="EF516" s="454"/>
      <c r="EG516" s="454"/>
      <c r="EH516" s="454"/>
      <c r="EI516" s="454"/>
      <c r="EJ516" s="454"/>
      <c r="EK516" s="454"/>
      <c r="EL516" s="454"/>
      <c r="EM516" s="454"/>
      <c r="EN516" s="454"/>
      <c r="EO516" s="454"/>
      <c r="EP516" s="454"/>
      <c r="EQ516" s="454"/>
      <c r="ER516" s="454"/>
      <c r="ES516" s="454"/>
      <c r="ET516" s="454"/>
      <c r="EU516" s="454"/>
      <c r="EV516" s="454"/>
      <c r="EW516" s="454"/>
      <c r="EX516" s="454"/>
      <c r="EY516" s="454"/>
      <c r="EZ516" s="454"/>
      <c r="FA516" s="454"/>
      <c r="FB516" s="454"/>
      <c r="FC516" s="454"/>
      <c r="FD516" s="454"/>
      <c r="FE516" s="454"/>
      <c r="FF516" s="454"/>
      <c r="FG516" s="454"/>
      <c r="FH516" s="454"/>
      <c r="FI516" s="454"/>
      <c r="FJ516" s="454"/>
      <c r="FK516" s="454"/>
      <c r="FL516" s="454"/>
      <c r="FM516" s="454"/>
      <c r="FN516" s="454"/>
      <c r="FO516" s="454"/>
      <c r="FP516" s="454"/>
      <c r="FQ516" s="454"/>
      <c r="FR516" s="454"/>
      <c r="FS516" s="454"/>
      <c r="FT516" s="454"/>
      <c r="FU516" s="454"/>
      <c r="FV516" s="454"/>
      <c r="FW516" s="454"/>
      <c r="FX516" s="454"/>
      <c r="FY516" s="454"/>
      <c r="FZ516" s="454"/>
      <c r="GA516" s="454"/>
      <c r="GB516" s="454"/>
      <c r="GC516" s="454"/>
      <c r="GD516" s="454"/>
      <c r="GE516" s="454"/>
      <c r="GF516" s="454"/>
      <c r="GG516" s="454"/>
      <c r="GH516" s="454"/>
      <c r="GI516" s="454"/>
      <c r="GJ516" s="454"/>
      <c r="GK516" s="454"/>
      <c r="GL516" s="454"/>
      <c r="GM516" s="454"/>
      <c r="GN516" s="454"/>
      <c r="GO516" s="454"/>
      <c r="GP516" s="454"/>
      <c r="GQ516" s="454"/>
      <c r="GR516" s="454"/>
      <c r="GS516" s="454"/>
      <c r="GT516" s="454"/>
      <c r="GU516" s="454"/>
      <c r="GV516" s="454"/>
      <c r="GW516" s="454"/>
      <c r="GX516" s="454"/>
      <c r="GY516" s="454"/>
      <c r="GZ516" s="454"/>
      <c r="HA516" s="454"/>
      <c r="HB516" s="454"/>
      <c r="HC516" s="454"/>
      <c r="HD516" s="454"/>
      <c r="HE516" s="454"/>
      <c r="HF516" s="454"/>
      <c r="HG516" s="454"/>
      <c r="HH516" s="454"/>
      <c r="HI516" s="454"/>
      <c r="HJ516" s="454"/>
      <c r="HK516" s="454"/>
      <c r="HL516" s="454"/>
      <c r="HM516" s="454"/>
      <c r="HN516" s="454"/>
      <c r="HO516" s="454"/>
      <c r="HP516" s="454"/>
      <c r="HQ516" s="454"/>
      <c r="HR516" s="454"/>
      <c r="HS516" s="454"/>
      <c r="HT516" s="454"/>
      <c r="HU516" s="454"/>
      <c r="HV516" s="454"/>
      <c r="HW516" s="454"/>
      <c r="HX516" s="454"/>
      <c r="HY516" s="454"/>
      <c r="HZ516" s="454"/>
      <c r="IA516" s="454"/>
      <c r="IB516" s="454"/>
      <c r="IC516" s="454"/>
      <c r="ID516" s="454"/>
      <c r="IE516" s="454"/>
      <c r="IF516" s="454"/>
      <c r="IG516" s="454"/>
      <c r="IH516" s="454"/>
      <c r="II516" s="454"/>
      <c r="IJ516" s="454"/>
      <c r="IK516" s="454"/>
      <c r="IL516" s="454"/>
      <c r="IM516" s="454"/>
      <c r="IN516" s="454"/>
      <c r="IO516" s="454"/>
      <c r="IP516" s="454"/>
      <c r="IQ516" s="454"/>
      <c r="IR516" s="454"/>
      <c r="IS516" s="454"/>
      <c r="IT516" s="454"/>
      <c r="IU516" s="454"/>
      <c r="IV516" s="454"/>
      <c r="IW516" s="454"/>
    </row>
    <row r="517" customFormat="false" ht="12.75" hidden="false" customHeight="false" outlineLevel="1" collapsed="false">
      <c r="A517" s="142"/>
      <c r="B517" s="142"/>
      <c r="C517" s="142"/>
      <c r="D517" s="142"/>
      <c r="E517" s="142"/>
      <c r="F517" s="142"/>
      <c r="G517" s="142"/>
      <c r="H517" s="142"/>
      <c r="I517" s="142"/>
      <c r="J517" s="142"/>
      <c r="K517" s="142"/>
      <c r="L517" s="142"/>
      <c r="M517" s="142"/>
      <c r="N517" s="142"/>
      <c r="O517" s="142"/>
      <c r="P517" s="142"/>
      <c r="Q517" s="142"/>
      <c r="R517" s="142"/>
      <c r="S517" s="142"/>
      <c r="T517" s="142"/>
      <c r="U517" s="142"/>
    </row>
    <row r="518" customFormat="false" ht="12.75" hidden="false" customHeight="false" outlineLevel="1" collapsed="false">
      <c r="A518" s="142"/>
      <c r="B518" s="142"/>
      <c r="C518" s="142"/>
      <c r="D518" s="142"/>
      <c r="E518" s="142"/>
      <c r="F518" s="142"/>
      <c r="G518" s="142"/>
      <c r="H518" s="142"/>
      <c r="I518" s="142"/>
      <c r="J518" s="142"/>
      <c r="K518" s="142"/>
      <c r="L518" s="142"/>
      <c r="M518" s="142"/>
      <c r="N518" s="142"/>
      <c r="O518" s="142"/>
      <c r="P518" s="142"/>
      <c r="Q518" s="142"/>
      <c r="R518" s="142"/>
      <c r="S518" s="142"/>
      <c r="T518" s="142"/>
      <c r="U518" s="142"/>
    </row>
    <row r="519" customFormat="false" ht="12.75" hidden="false" customHeight="false" outlineLevel="1" collapsed="false">
      <c r="A519" s="142"/>
      <c r="B519" s="142"/>
      <c r="C519" s="142"/>
      <c r="D519" s="142"/>
      <c r="E519" s="142"/>
      <c r="F519" s="142"/>
      <c r="G519" s="142"/>
      <c r="H519" s="142"/>
      <c r="I519" s="142"/>
      <c r="J519" s="142"/>
      <c r="K519" s="142"/>
      <c r="L519" s="142"/>
      <c r="M519" s="142"/>
      <c r="N519" s="142"/>
      <c r="O519" s="142"/>
      <c r="P519" s="142"/>
      <c r="Q519" s="142"/>
      <c r="R519" s="142"/>
      <c r="S519" s="142"/>
      <c r="T519" s="142"/>
      <c r="U519" s="142"/>
    </row>
    <row r="520" customFormat="false" ht="18.75" hidden="false" customHeight="false" outlineLevel="1" collapsed="false">
      <c r="A520" s="438"/>
      <c r="B520" s="142"/>
      <c r="C520" s="142"/>
      <c r="D520" s="142"/>
      <c r="E520" s="142"/>
      <c r="F520" s="142"/>
      <c r="G520" s="142"/>
      <c r="H520" s="142"/>
      <c r="I520" s="142"/>
      <c r="J520" s="142"/>
      <c r="K520" s="142"/>
      <c r="L520" s="142"/>
      <c r="M520" s="142"/>
      <c r="N520" s="142"/>
      <c r="O520" s="142"/>
      <c r="P520" s="142"/>
      <c r="Q520" s="142"/>
      <c r="R520" s="142"/>
      <c r="S520" s="142"/>
      <c r="T520" s="142"/>
      <c r="U520" s="142"/>
    </row>
    <row r="521" customFormat="false" ht="12.75" hidden="false" customHeight="false" outlineLevel="1" collapsed="false">
      <c r="A521" s="376"/>
      <c r="B521" s="142"/>
      <c r="C521" s="142"/>
      <c r="D521" s="142"/>
      <c r="E521" s="142"/>
      <c r="F521" s="142"/>
      <c r="G521" s="142"/>
      <c r="H521" s="142"/>
      <c r="I521" s="142"/>
      <c r="J521" s="142"/>
      <c r="K521" s="142"/>
      <c r="L521" s="142"/>
      <c r="M521" s="142"/>
      <c r="N521" s="142"/>
      <c r="O521" s="142"/>
      <c r="P521" s="142"/>
      <c r="Q521" s="142"/>
      <c r="R521" s="142"/>
      <c r="S521" s="142"/>
      <c r="T521" s="142"/>
      <c r="U521" s="142"/>
    </row>
    <row r="522" customFormat="false" ht="12.75" hidden="false" customHeight="false" outlineLevel="1" collapsed="false">
      <c r="A522" s="467"/>
      <c r="B522" s="468"/>
      <c r="C522" s="468"/>
      <c r="D522" s="468"/>
      <c r="E522" s="468"/>
      <c r="F522" s="468"/>
      <c r="G522" s="468"/>
      <c r="H522" s="468"/>
      <c r="I522" s="468"/>
      <c r="J522" s="468"/>
      <c r="K522" s="468"/>
      <c r="L522" s="468"/>
      <c r="M522" s="142"/>
      <c r="N522" s="142"/>
      <c r="O522" s="142"/>
      <c r="P522" s="142"/>
      <c r="Q522" s="142"/>
      <c r="R522" s="142"/>
      <c r="S522" s="142"/>
      <c r="T522" s="142"/>
      <c r="U522" s="142"/>
    </row>
    <row r="523" customFormat="false" ht="12.75" hidden="false" customHeight="false" outlineLevel="1" collapsed="false">
      <c r="A523" s="142"/>
      <c r="B523" s="142"/>
      <c r="C523" s="142"/>
      <c r="D523" s="142"/>
      <c r="E523" s="142"/>
      <c r="F523" s="142"/>
      <c r="G523" s="142"/>
      <c r="H523" s="142"/>
      <c r="I523" s="142"/>
      <c r="J523" s="142"/>
      <c r="K523" s="142"/>
      <c r="L523" s="142"/>
      <c r="M523" s="142"/>
      <c r="N523" s="142"/>
      <c r="O523" s="142"/>
      <c r="P523" s="142"/>
      <c r="Q523" s="142"/>
      <c r="R523" s="142"/>
      <c r="S523" s="142"/>
      <c r="T523" s="142"/>
      <c r="U523" s="142"/>
    </row>
    <row r="524" customFormat="false" ht="12.75" hidden="false" customHeight="false" outlineLevel="1" collapsed="false">
      <c r="A524" s="227"/>
      <c r="B524" s="226"/>
      <c r="C524" s="226"/>
      <c r="D524" s="226"/>
      <c r="E524" s="226"/>
      <c r="F524" s="226"/>
      <c r="G524" s="226"/>
      <c r="H524" s="226"/>
      <c r="I524" s="226"/>
      <c r="J524" s="226"/>
      <c r="K524" s="226"/>
      <c r="L524" s="226"/>
      <c r="M524" s="142"/>
      <c r="N524" s="142"/>
      <c r="O524" s="142"/>
      <c r="P524" s="142"/>
      <c r="Q524" s="142"/>
      <c r="R524" s="142"/>
      <c r="S524" s="142"/>
      <c r="T524" s="142"/>
      <c r="U524" s="142"/>
    </row>
    <row r="525" customFormat="false" ht="12.75" hidden="true" customHeight="false" outlineLevel="2" collapsed="false">
      <c r="A525" s="376"/>
      <c r="B525" s="142"/>
      <c r="C525" s="142"/>
      <c r="D525" s="142"/>
      <c r="E525" s="142"/>
      <c r="F525" s="142"/>
      <c r="G525" s="142"/>
      <c r="H525" s="142"/>
      <c r="I525" s="142"/>
      <c r="J525" s="142"/>
      <c r="K525" s="142"/>
      <c r="L525" s="142"/>
      <c r="M525" s="142"/>
      <c r="N525" s="142"/>
      <c r="O525" s="142"/>
      <c r="P525" s="142"/>
      <c r="Q525" s="142"/>
      <c r="R525" s="142"/>
      <c r="S525" s="142"/>
      <c r="T525" s="142"/>
      <c r="U525" s="142"/>
    </row>
    <row r="526" customFormat="false" ht="12.75" hidden="true" customHeight="false" outlineLevel="2" collapsed="false">
      <c r="A526" s="188"/>
      <c r="B526" s="439"/>
      <c r="C526" s="439"/>
      <c r="D526" s="439"/>
      <c r="E526" s="439"/>
      <c r="F526" s="439"/>
      <c r="G526" s="439"/>
      <c r="H526" s="439"/>
      <c r="I526" s="439"/>
      <c r="J526" s="439"/>
      <c r="K526" s="439"/>
      <c r="L526" s="439"/>
      <c r="M526" s="142"/>
      <c r="N526" s="142"/>
      <c r="O526" s="142"/>
      <c r="P526" s="142"/>
      <c r="Q526" s="142"/>
      <c r="R526" s="142"/>
      <c r="S526" s="142"/>
      <c r="T526" s="142"/>
      <c r="U526" s="142"/>
    </row>
    <row r="527" customFormat="false" ht="12.75" hidden="true" customHeight="false" outlineLevel="2" collapsed="false">
      <c r="A527" s="188"/>
      <c r="B527" s="439"/>
      <c r="C527" s="439"/>
      <c r="D527" s="439"/>
      <c r="E527" s="439"/>
      <c r="F527" s="439"/>
      <c r="G527" s="439"/>
      <c r="H527" s="439"/>
      <c r="I527" s="439"/>
      <c r="J527" s="439"/>
      <c r="K527" s="439"/>
      <c r="L527" s="439"/>
      <c r="M527" s="142"/>
      <c r="N527" s="142"/>
      <c r="O527" s="142"/>
      <c r="P527" s="142"/>
      <c r="Q527" s="142"/>
      <c r="R527" s="142"/>
      <c r="S527" s="142"/>
      <c r="T527" s="142"/>
      <c r="U527" s="142"/>
    </row>
    <row r="528" customFormat="false" ht="12.75" hidden="true" customHeight="false" outlineLevel="2" collapsed="false">
      <c r="A528" s="469"/>
      <c r="B528" s="439"/>
      <c r="C528" s="439"/>
      <c r="D528" s="439"/>
      <c r="E528" s="439"/>
      <c r="F528" s="439"/>
      <c r="G528" s="439"/>
      <c r="H528" s="439"/>
      <c r="I528" s="439"/>
      <c r="J528" s="439"/>
      <c r="K528" s="439"/>
      <c r="L528" s="439"/>
      <c r="M528" s="142"/>
      <c r="N528" s="142"/>
      <c r="O528" s="142"/>
      <c r="P528" s="142"/>
      <c r="Q528" s="142"/>
      <c r="R528" s="142"/>
      <c r="S528" s="142"/>
      <c r="T528" s="142"/>
      <c r="U528" s="142"/>
    </row>
    <row r="529" customFormat="false" ht="12.75" hidden="true" customHeight="false" outlineLevel="2" collapsed="false">
      <c r="A529" s="188"/>
      <c r="B529" s="439"/>
      <c r="C529" s="439"/>
      <c r="D529" s="439"/>
      <c r="E529" s="439"/>
      <c r="F529" s="439"/>
      <c r="G529" s="439"/>
      <c r="H529" s="439"/>
      <c r="I529" s="439"/>
      <c r="J529" s="439"/>
      <c r="K529" s="439"/>
      <c r="L529" s="439"/>
      <c r="M529" s="142"/>
      <c r="N529" s="142"/>
      <c r="O529" s="142"/>
      <c r="P529" s="142"/>
      <c r="Q529" s="142"/>
      <c r="R529" s="142"/>
      <c r="S529" s="142"/>
      <c r="T529" s="142"/>
      <c r="U529" s="142"/>
    </row>
    <row r="530" customFormat="false" ht="12.75" hidden="true" customHeight="false" outlineLevel="2" collapsed="false">
      <c r="A530" s="142"/>
      <c r="B530" s="439"/>
      <c r="C530" s="439"/>
      <c r="D530" s="439"/>
      <c r="E530" s="439"/>
      <c r="F530" s="439"/>
      <c r="G530" s="439"/>
      <c r="H530" s="439"/>
      <c r="I530" s="439"/>
      <c r="J530" s="439"/>
      <c r="K530" s="439"/>
      <c r="L530" s="439"/>
      <c r="M530" s="142"/>
      <c r="N530" s="142"/>
      <c r="O530" s="142"/>
      <c r="P530" s="142"/>
      <c r="Q530" s="142"/>
      <c r="R530" s="142"/>
      <c r="S530" s="142"/>
      <c r="T530" s="142"/>
      <c r="U530" s="142"/>
    </row>
    <row r="531" customFormat="false" ht="12.75" hidden="true" customHeight="false" outlineLevel="2" collapsed="false">
      <c r="A531" s="376"/>
      <c r="B531" s="439"/>
      <c r="C531" s="439"/>
      <c r="D531" s="439"/>
      <c r="E531" s="439"/>
      <c r="F531" s="439"/>
      <c r="G531" s="439"/>
      <c r="H531" s="439"/>
      <c r="I531" s="439"/>
      <c r="J531" s="439"/>
      <c r="K531" s="439"/>
      <c r="L531" s="439"/>
      <c r="M531" s="142"/>
      <c r="N531" s="142"/>
      <c r="O531" s="142"/>
      <c r="P531" s="142"/>
      <c r="Q531" s="142"/>
      <c r="R531" s="142"/>
      <c r="S531" s="142"/>
      <c r="T531" s="142"/>
      <c r="U531" s="142"/>
    </row>
    <row r="532" customFormat="false" ht="12.75" hidden="true" customHeight="false" outlineLevel="2" collapsed="false">
      <c r="A532" s="188"/>
      <c r="B532" s="439"/>
      <c r="C532" s="439"/>
      <c r="D532" s="439"/>
      <c r="E532" s="439"/>
      <c r="F532" s="439"/>
      <c r="G532" s="439"/>
      <c r="H532" s="439"/>
      <c r="I532" s="439"/>
      <c r="J532" s="439"/>
      <c r="K532" s="439"/>
      <c r="L532" s="439"/>
      <c r="M532" s="142"/>
      <c r="N532" s="142"/>
      <c r="O532" s="142"/>
      <c r="P532" s="142"/>
      <c r="Q532" s="142"/>
      <c r="R532" s="142"/>
      <c r="S532" s="142"/>
      <c r="T532" s="142"/>
      <c r="U532" s="142"/>
    </row>
    <row r="533" customFormat="false" ht="12.75" hidden="true" customHeight="false" outlineLevel="2" collapsed="false">
      <c r="A533" s="188"/>
      <c r="B533" s="439"/>
      <c r="C533" s="439"/>
      <c r="D533" s="439"/>
      <c r="E533" s="439"/>
      <c r="F533" s="439"/>
      <c r="G533" s="439"/>
      <c r="H533" s="439"/>
      <c r="I533" s="439"/>
      <c r="J533" s="439"/>
      <c r="K533" s="439"/>
      <c r="L533" s="439"/>
      <c r="M533" s="142"/>
      <c r="N533" s="142"/>
      <c r="O533" s="142"/>
      <c r="P533" s="142"/>
      <c r="Q533" s="142"/>
      <c r="R533" s="142"/>
      <c r="S533" s="142"/>
      <c r="T533" s="142"/>
      <c r="U533" s="142"/>
    </row>
    <row r="534" customFormat="false" ht="12.75" hidden="true" customHeight="false" outlineLevel="2" collapsed="false">
      <c r="A534" s="188"/>
      <c r="B534" s="439"/>
      <c r="C534" s="439"/>
      <c r="D534" s="439"/>
      <c r="E534" s="439"/>
      <c r="F534" s="439"/>
      <c r="G534" s="439"/>
      <c r="H534" s="439"/>
      <c r="I534" s="439"/>
      <c r="J534" s="439"/>
      <c r="K534" s="439"/>
      <c r="L534" s="439"/>
      <c r="M534" s="142"/>
      <c r="N534" s="142"/>
      <c r="O534" s="142"/>
      <c r="P534" s="142"/>
      <c r="Q534" s="142"/>
      <c r="R534" s="142"/>
      <c r="S534" s="142"/>
      <c r="T534" s="142"/>
      <c r="U534" s="142"/>
    </row>
    <row r="535" customFormat="false" ht="12.75" hidden="true" customHeight="false" outlineLevel="2" collapsed="false">
      <c r="A535" s="188"/>
      <c r="B535" s="439"/>
      <c r="C535" s="439"/>
      <c r="D535" s="439"/>
      <c r="E535" s="439"/>
      <c r="F535" s="439"/>
      <c r="G535" s="439"/>
      <c r="H535" s="439"/>
      <c r="I535" s="439"/>
      <c r="J535" s="439"/>
      <c r="K535" s="439"/>
      <c r="L535" s="439"/>
      <c r="M535" s="142"/>
      <c r="N535" s="142"/>
      <c r="O535" s="142"/>
      <c r="P535" s="142"/>
      <c r="Q535" s="142"/>
      <c r="R535" s="142"/>
      <c r="S535" s="142"/>
      <c r="T535" s="142"/>
      <c r="U535" s="142"/>
    </row>
    <row r="536" customFormat="false" ht="12.75" hidden="true" customHeight="false" outlineLevel="2" collapsed="false">
      <c r="A536" s="188"/>
      <c r="B536" s="439"/>
      <c r="C536" s="439"/>
      <c r="D536" s="439"/>
      <c r="E536" s="439"/>
      <c r="F536" s="439"/>
      <c r="G536" s="439"/>
      <c r="H536" s="439"/>
      <c r="I536" s="439"/>
      <c r="J536" s="439"/>
      <c r="K536" s="439"/>
      <c r="L536" s="439"/>
      <c r="M536" s="142"/>
      <c r="N536" s="142"/>
      <c r="O536" s="142"/>
      <c r="P536" s="142"/>
      <c r="Q536" s="142"/>
      <c r="R536" s="142"/>
      <c r="S536" s="142"/>
      <c r="T536" s="142"/>
      <c r="U536" s="142"/>
    </row>
    <row r="537" customFormat="false" ht="12.75" hidden="true" customHeight="false" outlineLevel="2" collapsed="false">
      <c r="A537" s="188"/>
      <c r="B537" s="439"/>
      <c r="C537" s="439"/>
      <c r="D537" s="439"/>
      <c r="E537" s="439"/>
      <c r="F537" s="439"/>
      <c r="G537" s="439"/>
      <c r="H537" s="439"/>
      <c r="I537" s="439"/>
      <c r="J537" s="439"/>
      <c r="K537" s="439"/>
      <c r="L537" s="439"/>
      <c r="M537" s="142"/>
      <c r="N537" s="142"/>
      <c r="O537" s="142"/>
      <c r="P537" s="142"/>
      <c r="Q537" s="142"/>
      <c r="R537" s="142"/>
      <c r="S537" s="142"/>
      <c r="T537" s="142"/>
      <c r="U537" s="142"/>
    </row>
    <row r="538" customFormat="false" ht="12.75" hidden="true" customHeight="false" outlineLevel="2" collapsed="false">
      <c r="A538" s="188"/>
      <c r="B538" s="439"/>
      <c r="C538" s="439"/>
      <c r="D538" s="439"/>
      <c r="E538" s="439"/>
      <c r="F538" s="439"/>
      <c r="G538" s="439"/>
      <c r="H538" s="439"/>
      <c r="I538" s="439"/>
      <c r="J538" s="439"/>
      <c r="K538" s="439"/>
      <c r="L538" s="439"/>
      <c r="M538" s="142"/>
      <c r="N538" s="142"/>
      <c r="O538" s="142"/>
      <c r="P538" s="142"/>
      <c r="Q538" s="142"/>
      <c r="R538" s="142"/>
      <c r="S538" s="142"/>
      <c r="T538" s="142"/>
      <c r="U538" s="142"/>
    </row>
    <row r="539" customFormat="false" ht="12.75" hidden="true" customHeight="false" outlineLevel="2" collapsed="false">
      <c r="A539" s="188"/>
      <c r="B539" s="439"/>
      <c r="C539" s="439"/>
      <c r="D539" s="439"/>
      <c r="E539" s="439"/>
      <c r="F539" s="439"/>
      <c r="G539" s="439"/>
      <c r="H539" s="439"/>
      <c r="I539" s="439"/>
      <c r="J539" s="439"/>
      <c r="K539" s="439"/>
      <c r="L539" s="439"/>
      <c r="M539" s="142"/>
      <c r="N539" s="142"/>
      <c r="O539" s="142"/>
      <c r="P539" s="142"/>
      <c r="Q539" s="142"/>
      <c r="R539" s="142"/>
      <c r="S539" s="142"/>
      <c r="T539" s="142"/>
      <c r="U539" s="142"/>
    </row>
    <row r="540" customFormat="false" ht="12.75" hidden="true" customHeight="false" outlineLevel="2" collapsed="false">
      <c r="A540" s="188"/>
      <c r="B540" s="439"/>
      <c r="C540" s="439"/>
      <c r="D540" s="439"/>
      <c r="E540" s="439"/>
      <c r="F540" s="439"/>
      <c r="G540" s="439"/>
      <c r="H540" s="439"/>
      <c r="I540" s="439"/>
      <c r="J540" s="439"/>
      <c r="K540" s="439"/>
      <c r="L540" s="439"/>
      <c r="M540" s="142"/>
      <c r="N540" s="142"/>
      <c r="O540" s="142"/>
      <c r="P540" s="142"/>
      <c r="Q540" s="142"/>
      <c r="R540" s="142"/>
      <c r="S540" s="142"/>
      <c r="T540" s="142"/>
      <c r="U540" s="142"/>
    </row>
    <row r="541" customFormat="false" ht="12.75" hidden="true" customHeight="false" outlineLevel="2" collapsed="false">
      <c r="A541" s="188"/>
      <c r="B541" s="439"/>
      <c r="C541" s="439"/>
      <c r="D541" s="439"/>
      <c r="E541" s="439"/>
      <c r="F541" s="439"/>
      <c r="G541" s="439"/>
      <c r="H541" s="439"/>
      <c r="I541" s="439"/>
      <c r="J541" s="439"/>
      <c r="K541" s="439"/>
      <c r="L541" s="439"/>
      <c r="M541" s="142"/>
      <c r="N541" s="142"/>
      <c r="O541" s="142"/>
      <c r="P541" s="142"/>
      <c r="Q541" s="142"/>
      <c r="R541" s="142"/>
      <c r="S541" s="142"/>
      <c r="T541" s="142"/>
      <c r="U541" s="142"/>
    </row>
    <row r="542" customFormat="false" ht="12.75" hidden="true" customHeight="false" outlineLevel="2" collapsed="false">
      <c r="A542" s="142"/>
      <c r="B542" s="439"/>
      <c r="C542" s="439"/>
      <c r="D542" s="439"/>
      <c r="E542" s="439"/>
      <c r="F542" s="439"/>
      <c r="G542" s="439"/>
      <c r="H542" s="439"/>
      <c r="I542" s="439"/>
      <c r="J542" s="439"/>
      <c r="K542" s="439"/>
      <c r="L542" s="439"/>
      <c r="M542" s="142"/>
      <c r="N542" s="142"/>
      <c r="O542" s="142"/>
      <c r="P542" s="142"/>
      <c r="Q542" s="142"/>
      <c r="R542" s="142"/>
      <c r="S542" s="142"/>
      <c r="T542" s="142"/>
      <c r="U542" s="142"/>
    </row>
    <row r="543" customFormat="false" ht="12.75" hidden="true" customHeight="false" outlineLevel="2" collapsed="false">
      <c r="A543" s="142"/>
      <c r="B543" s="439"/>
      <c r="C543" s="439"/>
      <c r="D543" s="439"/>
      <c r="E543" s="439"/>
      <c r="F543" s="439"/>
      <c r="G543" s="439"/>
      <c r="H543" s="439"/>
      <c r="I543" s="439"/>
      <c r="J543" s="439"/>
      <c r="K543" s="439"/>
      <c r="L543" s="439"/>
      <c r="M543" s="142"/>
      <c r="N543" s="142"/>
      <c r="O543" s="142"/>
      <c r="P543" s="142"/>
      <c r="Q543" s="142"/>
      <c r="R543" s="142"/>
      <c r="S543" s="142"/>
      <c r="T543" s="142"/>
      <c r="U543" s="142"/>
    </row>
    <row r="544" customFormat="false" ht="12.75" hidden="true" customHeight="false" outlineLevel="2" collapsed="false">
      <c r="A544" s="142"/>
      <c r="B544" s="439"/>
      <c r="C544" s="439"/>
      <c r="D544" s="439"/>
      <c r="E544" s="439"/>
      <c r="F544" s="439"/>
      <c r="G544" s="439"/>
      <c r="H544" s="439"/>
      <c r="I544" s="439"/>
      <c r="J544" s="439"/>
      <c r="K544" s="439"/>
      <c r="L544" s="439"/>
      <c r="M544" s="142"/>
      <c r="N544" s="142"/>
      <c r="O544" s="142"/>
      <c r="P544" s="142"/>
      <c r="Q544" s="142"/>
      <c r="R544" s="142"/>
      <c r="S544" s="142"/>
      <c r="T544" s="142"/>
      <c r="U544" s="142"/>
    </row>
    <row r="545" customFormat="false" ht="12.75" hidden="true" customHeight="false" outlineLevel="2" collapsed="false">
      <c r="A545" s="188"/>
      <c r="B545" s="439"/>
      <c r="C545" s="439"/>
      <c r="D545" s="439"/>
      <c r="E545" s="439"/>
      <c r="F545" s="439"/>
      <c r="G545" s="439"/>
      <c r="H545" s="439"/>
      <c r="I545" s="439"/>
      <c r="J545" s="439"/>
      <c r="K545" s="439"/>
      <c r="L545" s="439"/>
      <c r="M545" s="142"/>
      <c r="N545" s="142"/>
      <c r="O545" s="142"/>
      <c r="P545" s="142"/>
      <c r="Q545" s="142"/>
      <c r="R545" s="142"/>
      <c r="S545" s="142"/>
      <c r="T545" s="142"/>
      <c r="U545" s="142"/>
    </row>
    <row r="546" customFormat="false" ht="12.75" hidden="true" customHeight="false" outlineLevel="2" collapsed="false">
      <c r="A546" s="142"/>
      <c r="B546" s="439"/>
      <c r="C546" s="439"/>
      <c r="D546" s="439"/>
      <c r="E546" s="439"/>
      <c r="F546" s="439"/>
      <c r="G546" s="439"/>
      <c r="H546" s="439"/>
      <c r="I546" s="439"/>
      <c r="J546" s="439"/>
      <c r="K546" s="439"/>
      <c r="L546" s="439"/>
      <c r="M546" s="142"/>
      <c r="N546" s="142"/>
      <c r="O546" s="142"/>
      <c r="P546" s="142"/>
      <c r="Q546" s="142"/>
      <c r="R546" s="142"/>
      <c r="S546" s="142"/>
      <c r="T546" s="142"/>
      <c r="U546" s="142"/>
    </row>
    <row r="547" customFormat="false" ht="12.75" hidden="true" customHeight="false" outlineLevel="2" collapsed="false">
      <c r="A547" s="142"/>
      <c r="B547" s="439"/>
      <c r="C547" s="439"/>
      <c r="D547" s="439"/>
      <c r="E547" s="439"/>
      <c r="F547" s="439"/>
      <c r="G547" s="439"/>
      <c r="H547" s="439"/>
      <c r="I547" s="439"/>
      <c r="J547" s="439"/>
      <c r="K547" s="439"/>
      <c r="L547" s="439"/>
      <c r="M547" s="142"/>
      <c r="N547" s="142"/>
      <c r="O547" s="142"/>
      <c r="P547" s="142"/>
      <c r="Q547" s="142"/>
      <c r="R547" s="142"/>
      <c r="S547" s="142"/>
      <c r="T547" s="142"/>
      <c r="U547" s="142"/>
    </row>
    <row r="548" customFormat="false" ht="12.75" hidden="true" customHeight="false" outlineLevel="2" collapsed="false">
      <c r="A548" s="376"/>
      <c r="B548" s="439"/>
      <c r="C548" s="439"/>
      <c r="D548" s="439"/>
      <c r="E548" s="439"/>
      <c r="F548" s="439"/>
      <c r="G548" s="439"/>
      <c r="H548" s="439"/>
      <c r="I548" s="439"/>
      <c r="J548" s="439"/>
      <c r="K548" s="439"/>
      <c r="L548" s="439"/>
      <c r="M548" s="142"/>
      <c r="N548" s="142"/>
      <c r="O548" s="142"/>
      <c r="P548" s="142"/>
      <c r="Q548" s="142"/>
      <c r="R548" s="142"/>
      <c r="S548" s="142"/>
      <c r="T548" s="142"/>
      <c r="U548" s="142"/>
    </row>
    <row r="549" customFormat="false" ht="12.75" hidden="true" customHeight="false" outlineLevel="2" collapsed="false">
      <c r="A549" s="188"/>
      <c r="B549" s="439"/>
      <c r="C549" s="439"/>
      <c r="D549" s="439"/>
      <c r="E549" s="439"/>
      <c r="F549" s="439"/>
      <c r="G549" s="439"/>
      <c r="H549" s="439"/>
      <c r="I549" s="439"/>
      <c r="J549" s="439"/>
      <c r="K549" s="439"/>
      <c r="L549" s="439"/>
      <c r="M549" s="142"/>
      <c r="N549" s="142"/>
      <c r="O549" s="142"/>
      <c r="P549" s="142"/>
      <c r="Q549" s="142"/>
      <c r="R549" s="142"/>
      <c r="S549" s="142"/>
      <c r="T549" s="142"/>
      <c r="U549" s="142"/>
    </row>
    <row r="550" customFormat="false" ht="12.75" hidden="false" customHeight="false" outlineLevel="1" collapsed="true">
      <c r="A550" s="376"/>
      <c r="B550" s="439"/>
      <c r="C550" s="439"/>
      <c r="D550" s="439"/>
      <c r="E550" s="439"/>
      <c r="F550" s="439"/>
      <c r="G550" s="439"/>
      <c r="H550" s="439"/>
      <c r="I550" s="439"/>
      <c r="J550" s="439"/>
      <c r="K550" s="439"/>
      <c r="L550" s="439"/>
      <c r="M550" s="142"/>
      <c r="N550" s="142"/>
      <c r="O550" s="142"/>
      <c r="P550" s="142"/>
      <c r="Q550" s="142"/>
      <c r="R550" s="142"/>
      <c r="S550" s="142"/>
      <c r="T550" s="142"/>
      <c r="U550" s="142"/>
    </row>
    <row r="551" customFormat="false" ht="12.75" hidden="false" customHeight="false" outlineLevel="1" collapsed="false">
      <c r="A551" s="376"/>
      <c r="B551" s="439"/>
      <c r="C551" s="439"/>
      <c r="D551" s="439"/>
      <c r="E551" s="439"/>
      <c r="F551" s="439"/>
      <c r="G551" s="439"/>
      <c r="H551" s="439"/>
      <c r="I551" s="439"/>
      <c r="J551" s="439"/>
      <c r="K551" s="439"/>
      <c r="L551" s="439"/>
      <c r="M551" s="142"/>
      <c r="N551" s="142"/>
      <c r="O551" s="142"/>
      <c r="P551" s="142"/>
      <c r="Q551" s="142"/>
      <c r="R551" s="142"/>
      <c r="S551" s="142"/>
      <c r="T551" s="142"/>
      <c r="U551" s="142"/>
    </row>
    <row r="552" customFormat="false" ht="12.75" hidden="false" customHeight="false" outlineLevel="1" collapsed="false">
      <c r="A552" s="376"/>
      <c r="B552" s="439"/>
      <c r="C552" s="439"/>
      <c r="D552" s="439"/>
      <c r="E552" s="439"/>
      <c r="F552" s="439"/>
      <c r="G552" s="439"/>
      <c r="H552" s="439"/>
      <c r="I552" s="439"/>
      <c r="J552" s="439"/>
      <c r="K552" s="439"/>
      <c r="L552" s="439"/>
      <c r="M552" s="142"/>
      <c r="N552" s="142"/>
      <c r="O552" s="142"/>
      <c r="P552" s="142"/>
      <c r="Q552" s="142"/>
      <c r="R552" s="142"/>
      <c r="S552" s="142"/>
      <c r="T552" s="142"/>
      <c r="U552" s="142"/>
    </row>
    <row r="553" customFormat="false" ht="12.75" hidden="false" customHeight="false" outlineLevel="1" collapsed="false">
      <c r="A553" s="142"/>
      <c r="B553" s="439"/>
      <c r="C553" s="439"/>
      <c r="D553" s="439"/>
      <c r="E553" s="439"/>
      <c r="F553" s="439"/>
      <c r="G553" s="439"/>
      <c r="H553" s="439"/>
      <c r="I553" s="439"/>
      <c r="J553" s="439"/>
      <c r="K553" s="439"/>
      <c r="L553" s="439"/>
      <c r="M553" s="142"/>
      <c r="N553" s="142"/>
      <c r="O553" s="142"/>
      <c r="P553" s="142"/>
      <c r="Q553" s="142"/>
      <c r="R553" s="142"/>
      <c r="S553" s="142"/>
      <c r="T553" s="142"/>
      <c r="U553" s="142"/>
    </row>
    <row r="554" customFormat="false" ht="12.75" hidden="false" customHeight="false" outlineLevel="1" collapsed="false">
      <c r="A554" s="142"/>
      <c r="B554" s="439"/>
      <c r="C554" s="439"/>
      <c r="D554" s="439"/>
      <c r="E554" s="439"/>
      <c r="F554" s="439"/>
      <c r="G554" s="439"/>
      <c r="H554" s="439"/>
      <c r="I554" s="439"/>
      <c r="J554" s="439"/>
      <c r="K554" s="439"/>
      <c r="L554" s="439"/>
      <c r="M554" s="142"/>
      <c r="N554" s="142"/>
      <c r="O554" s="142"/>
      <c r="P554" s="142"/>
      <c r="Q554" s="142"/>
      <c r="R554" s="142"/>
      <c r="S554" s="142"/>
      <c r="T554" s="142"/>
      <c r="U554" s="142"/>
    </row>
    <row r="555" customFormat="false" ht="12.75" hidden="false" customHeight="false" outlineLevel="1" collapsed="false">
      <c r="A555" s="376"/>
      <c r="B555" s="439"/>
      <c r="C555" s="439"/>
      <c r="D555" s="439"/>
      <c r="E555" s="439"/>
      <c r="F555" s="439"/>
      <c r="G555" s="439"/>
      <c r="H555" s="439"/>
      <c r="I555" s="439"/>
      <c r="J555" s="439"/>
      <c r="K555" s="439"/>
      <c r="L555" s="439"/>
      <c r="M555" s="142"/>
      <c r="N555" s="142"/>
      <c r="O555" s="142"/>
      <c r="P555" s="142"/>
      <c r="Q555" s="142"/>
      <c r="R555" s="142"/>
      <c r="S555" s="142"/>
      <c r="T555" s="142"/>
      <c r="U555" s="142"/>
    </row>
    <row r="556" customFormat="false" ht="12.75" hidden="false" customHeight="false" outlineLevel="1" collapsed="false">
      <c r="A556" s="376"/>
      <c r="B556" s="439"/>
      <c r="C556" s="439"/>
      <c r="D556" s="439"/>
      <c r="E556" s="439"/>
      <c r="F556" s="439"/>
      <c r="G556" s="439"/>
      <c r="H556" s="439"/>
      <c r="I556" s="439"/>
      <c r="J556" s="439"/>
      <c r="K556" s="439"/>
      <c r="L556" s="439"/>
      <c r="M556" s="142"/>
      <c r="N556" s="142"/>
      <c r="O556" s="142"/>
      <c r="P556" s="142"/>
      <c r="Q556" s="142"/>
      <c r="R556" s="142"/>
      <c r="S556" s="142"/>
      <c r="T556" s="142"/>
      <c r="U556" s="142"/>
    </row>
    <row r="557" customFormat="false" ht="12.75" hidden="false" customHeight="false" outlineLevel="1" collapsed="false">
      <c r="A557" s="376"/>
      <c r="B557" s="439"/>
      <c r="C557" s="439"/>
      <c r="D557" s="439"/>
      <c r="E557" s="439"/>
      <c r="F557" s="439"/>
      <c r="G557" s="439"/>
      <c r="H557" s="439"/>
      <c r="I557" s="439"/>
      <c r="J557" s="439"/>
      <c r="K557" s="439"/>
      <c r="L557" s="439"/>
      <c r="M557" s="142"/>
      <c r="N557" s="142"/>
      <c r="O557" s="142"/>
      <c r="P557" s="142"/>
      <c r="Q557" s="142"/>
      <c r="R557" s="142"/>
      <c r="S557" s="142"/>
      <c r="T557" s="142"/>
      <c r="U557" s="142"/>
    </row>
    <row r="558" customFormat="false" ht="12.75" hidden="false" customHeight="false" outlineLevel="1" collapsed="false">
      <c r="A558" s="376"/>
      <c r="B558" s="439"/>
      <c r="C558" s="439"/>
      <c r="D558" s="439"/>
      <c r="E558" s="439"/>
      <c r="F558" s="439"/>
      <c r="G558" s="439"/>
      <c r="H558" s="439"/>
      <c r="I558" s="439"/>
      <c r="J558" s="439"/>
      <c r="K558" s="439"/>
      <c r="L558" s="439"/>
      <c r="M558" s="142"/>
      <c r="N558" s="142"/>
      <c r="O558" s="142"/>
      <c r="P558" s="142"/>
      <c r="Q558" s="142"/>
      <c r="R558" s="142"/>
      <c r="S558" s="142"/>
      <c r="T558" s="142"/>
      <c r="U558" s="142"/>
    </row>
    <row r="559" customFormat="false" ht="12.75" hidden="false" customHeight="false" outlineLevel="0" collapsed="false">
      <c r="A559" s="142"/>
      <c r="B559" s="142"/>
      <c r="C559" s="142"/>
      <c r="D559" s="439"/>
      <c r="E559" s="439"/>
      <c r="F559" s="439"/>
      <c r="G559" s="439"/>
      <c r="H559" s="439"/>
      <c r="I559" s="439"/>
      <c r="J559" s="439"/>
      <c r="K559" s="439"/>
      <c r="L559" s="439"/>
      <c r="M559" s="142"/>
      <c r="N559" s="142"/>
      <c r="O559" s="142"/>
      <c r="P559" s="142"/>
      <c r="Q559" s="142"/>
      <c r="R559" s="142"/>
      <c r="S559" s="142"/>
      <c r="T559" s="142"/>
      <c r="U559" s="142"/>
    </row>
    <row r="560" customFormat="false" ht="12.75" hidden="false" customHeight="false" outlineLevel="0" collapsed="false">
      <c r="A560" s="142"/>
      <c r="B560" s="142"/>
      <c r="C560" s="142"/>
      <c r="D560" s="439"/>
      <c r="E560" s="439"/>
      <c r="F560" s="439"/>
      <c r="G560" s="439"/>
      <c r="H560" s="439"/>
      <c r="I560" s="439"/>
      <c r="J560" s="439"/>
      <c r="K560" s="439"/>
      <c r="L560" s="439"/>
      <c r="M560" s="142"/>
      <c r="N560" s="142"/>
      <c r="O560" s="142"/>
      <c r="P560" s="142"/>
      <c r="Q560" s="142"/>
      <c r="R560" s="142"/>
      <c r="S560" s="142"/>
      <c r="T560" s="142"/>
      <c r="U560" s="142"/>
    </row>
    <row r="561" customFormat="false" ht="12.75" hidden="false" customHeight="false" outlineLevel="0" collapsed="false">
      <c r="A561" s="142"/>
      <c r="B561" s="142"/>
      <c r="C561" s="142"/>
      <c r="D561" s="439"/>
      <c r="E561" s="439"/>
      <c r="F561" s="439"/>
      <c r="G561" s="439"/>
      <c r="H561" s="439"/>
      <c r="I561" s="439"/>
      <c r="J561" s="439"/>
      <c r="K561" s="439"/>
      <c r="L561" s="439"/>
      <c r="M561" s="142"/>
      <c r="N561" s="142"/>
      <c r="O561" s="142"/>
      <c r="P561" s="142"/>
      <c r="Q561" s="142"/>
      <c r="R561" s="142"/>
      <c r="S561" s="142"/>
      <c r="T561" s="142"/>
      <c r="U561" s="142"/>
    </row>
    <row r="562" customFormat="false" ht="12.75" hidden="false" customHeight="false" outlineLevel="0" collapsed="false">
      <c r="A562" s="142"/>
      <c r="B562" s="142"/>
      <c r="C562" s="142"/>
      <c r="D562" s="439"/>
      <c r="E562" s="439"/>
      <c r="F562" s="439"/>
      <c r="G562" s="439"/>
      <c r="H562" s="439"/>
      <c r="I562" s="439"/>
      <c r="J562" s="439"/>
      <c r="K562" s="439"/>
      <c r="L562" s="439"/>
      <c r="M562" s="142"/>
      <c r="N562" s="142"/>
      <c r="O562" s="142"/>
      <c r="P562" s="142"/>
      <c r="Q562" s="142"/>
      <c r="R562" s="142"/>
      <c r="S562" s="142"/>
      <c r="T562" s="142"/>
      <c r="U562" s="142"/>
    </row>
    <row r="563" customFormat="false" ht="12.75" hidden="false" customHeight="false" outlineLevel="0" collapsed="false">
      <c r="A563" s="142"/>
      <c r="B563" s="142"/>
      <c r="C563" s="142"/>
      <c r="D563" s="439"/>
      <c r="E563" s="439"/>
      <c r="F563" s="439"/>
      <c r="G563" s="439"/>
      <c r="H563" s="439"/>
      <c r="I563" s="439"/>
      <c r="J563" s="439"/>
      <c r="K563" s="439"/>
      <c r="L563" s="439"/>
      <c r="M563" s="142"/>
      <c r="N563" s="142"/>
      <c r="O563" s="142"/>
      <c r="P563" s="142"/>
      <c r="Q563" s="142"/>
      <c r="R563" s="142"/>
      <c r="S563" s="142"/>
      <c r="T563" s="142"/>
      <c r="U563" s="142"/>
    </row>
    <row r="564" customFormat="false" ht="12.75" hidden="false" customHeight="false" outlineLevel="0" collapsed="false">
      <c r="A564" s="142"/>
      <c r="B564" s="142"/>
      <c r="C564" s="142"/>
      <c r="D564" s="142"/>
      <c r="E564" s="142"/>
      <c r="F564" s="142"/>
      <c r="G564" s="142"/>
      <c r="H564" s="142"/>
      <c r="I564" s="142"/>
      <c r="J564" s="142"/>
      <c r="K564" s="142"/>
      <c r="L564" s="142"/>
      <c r="M564" s="142"/>
      <c r="N564" s="142"/>
      <c r="O564" s="142"/>
      <c r="P564" s="142"/>
      <c r="Q564" s="142"/>
      <c r="R564" s="142"/>
      <c r="S564" s="142"/>
      <c r="T564" s="142"/>
      <c r="U564" s="142"/>
    </row>
    <row r="565" customFormat="false" ht="12.75" hidden="false" customHeight="false" outlineLevel="0" collapsed="false">
      <c r="A565" s="142"/>
      <c r="B565" s="142"/>
      <c r="C565" s="142"/>
      <c r="D565" s="142"/>
      <c r="E565" s="142"/>
      <c r="F565" s="142"/>
      <c r="G565" s="142"/>
      <c r="H565" s="142"/>
      <c r="I565" s="142"/>
      <c r="J565" s="142"/>
      <c r="K565" s="142"/>
      <c r="L565" s="142"/>
      <c r="M565" s="142"/>
      <c r="N565" s="142"/>
      <c r="O565" s="142"/>
      <c r="P565" s="142"/>
      <c r="Q565" s="142"/>
      <c r="R565" s="142"/>
      <c r="S565" s="142"/>
      <c r="T565" s="142"/>
      <c r="U565" s="142"/>
    </row>
    <row r="566" customFormat="false" ht="12.75" hidden="false" customHeight="false" outlineLevel="0" collapsed="false">
      <c r="A566" s="142"/>
      <c r="B566" s="142"/>
      <c r="C566" s="142"/>
      <c r="D566" s="142"/>
      <c r="E566" s="142"/>
      <c r="F566" s="142"/>
      <c r="G566" s="142"/>
      <c r="H566" s="142"/>
      <c r="I566" s="142"/>
      <c r="J566" s="142"/>
      <c r="K566" s="142"/>
      <c r="L566" s="142"/>
      <c r="M566" s="142"/>
      <c r="N566" s="142"/>
      <c r="O566" s="142"/>
      <c r="P566" s="142"/>
      <c r="Q566" s="142"/>
      <c r="R566" s="142"/>
      <c r="S566" s="142"/>
      <c r="T566" s="142"/>
      <c r="U566" s="142"/>
    </row>
    <row r="567" customFormat="false" ht="12.75" hidden="false" customHeight="false" outlineLevel="0" collapsed="false">
      <c r="A567" s="142"/>
      <c r="B567" s="142"/>
      <c r="C567" s="142"/>
      <c r="D567" s="142"/>
      <c r="E567" s="142"/>
      <c r="F567" s="142"/>
      <c r="G567" s="142"/>
      <c r="H567" s="142"/>
      <c r="I567" s="142"/>
      <c r="J567" s="142"/>
      <c r="K567" s="142"/>
      <c r="L567" s="142"/>
      <c r="M567" s="142"/>
      <c r="N567" s="142"/>
      <c r="O567" s="142"/>
      <c r="P567" s="142"/>
      <c r="Q567" s="142"/>
      <c r="R567" s="142"/>
      <c r="S567" s="142"/>
      <c r="T567" s="142"/>
      <c r="U567" s="142"/>
    </row>
    <row r="568" customFormat="false" ht="12.75" hidden="false" customHeight="false" outlineLevel="0" collapsed="false">
      <c r="A568" s="142"/>
      <c r="B568" s="142"/>
      <c r="C568" s="142"/>
      <c r="D568" s="142"/>
      <c r="E568" s="142"/>
      <c r="F568" s="142"/>
      <c r="G568" s="142"/>
      <c r="H568" s="142"/>
      <c r="I568" s="142"/>
      <c r="J568" s="142"/>
      <c r="K568" s="142"/>
      <c r="L568" s="142"/>
      <c r="M568" s="142"/>
      <c r="N568" s="142"/>
      <c r="O568" s="142"/>
      <c r="P568" s="142"/>
      <c r="Q568" s="142"/>
      <c r="R568" s="142"/>
      <c r="S568" s="142"/>
      <c r="T568" s="142"/>
      <c r="U568" s="142"/>
    </row>
    <row r="569" customFormat="false" ht="12.75" hidden="false" customHeight="false" outlineLevel="0" collapsed="false">
      <c r="A569" s="142"/>
      <c r="B569" s="142"/>
      <c r="C569" s="142"/>
      <c r="D569" s="142"/>
      <c r="E569" s="142"/>
      <c r="F569" s="142"/>
      <c r="G569" s="142"/>
      <c r="H569" s="142"/>
      <c r="I569" s="142"/>
      <c r="J569" s="142"/>
      <c r="K569" s="142"/>
      <c r="L569" s="142"/>
      <c r="M569" s="142"/>
      <c r="N569" s="142"/>
      <c r="O569" s="142"/>
      <c r="P569" s="142"/>
      <c r="Q569" s="142"/>
      <c r="R569" s="142"/>
      <c r="S569" s="142"/>
      <c r="T569" s="142"/>
      <c r="U569" s="142"/>
    </row>
    <row r="570" customFormat="false" ht="12.75" hidden="false" customHeight="false" outlineLevel="0" collapsed="false">
      <c r="A570" s="142"/>
      <c r="B570" s="142"/>
      <c r="C570" s="142"/>
      <c r="D570" s="142"/>
      <c r="E570" s="142"/>
      <c r="F570" s="142"/>
      <c r="G570" s="142"/>
      <c r="H570" s="142"/>
      <c r="I570" s="142"/>
      <c r="J570" s="142"/>
      <c r="K570" s="142"/>
      <c r="L570" s="142"/>
      <c r="M570" s="142"/>
      <c r="N570" s="142"/>
      <c r="O570" s="142"/>
      <c r="P570" s="142"/>
      <c r="Q570" s="142"/>
      <c r="R570" s="142"/>
      <c r="S570" s="142"/>
      <c r="T570" s="142"/>
      <c r="U570" s="142"/>
    </row>
    <row r="571" customFormat="false" ht="12.75" hidden="false" customHeight="false" outlineLevel="0" collapsed="false">
      <c r="A571" s="142"/>
      <c r="B571" s="142"/>
      <c r="C571" s="142"/>
      <c r="D571" s="142"/>
      <c r="E571" s="142"/>
      <c r="F571" s="142"/>
      <c r="G571" s="142"/>
      <c r="H571" s="142"/>
      <c r="I571" s="142"/>
      <c r="J571" s="142"/>
      <c r="K571" s="142"/>
      <c r="L571" s="142"/>
      <c r="M571" s="142"/>
      <c r="N571" s="142"/>
      <c r="O571" s="142"/>
      <c r="P571" s="142"/>
      <c r="Q571" s="142"/>
      <c r="R571" s="142"/>
      <c r="S571" s="142"/>
      <c r="T571" s="142"/>
      <c r="U571" s="142"/>
    </row>
    <row r="572" customFormat="false" ht="12.75" hidden="false" customHeight="false" outlineLevel="0" collapsed="false">
      <c r="A572" s="142"/>
      <c r="B572" s="142"/>
      <c r="C572" s="142"/>
      <c r="D572" s="142"/>
      <c r="E572" s="142"/>
      <c r="F572" s="142"/>
      <c r="G572" s="142"/>
      <c r="H572" s="142"/>
      <c r="I572" s="142"/>
      <c r="J572" s="142"/>
      <c r="K572" s="142"/>
      <c r="L572" s="142"/>
      <c r="M572" s="142"/>
      <c r="N572" s="142"/>
      <c r="O572" s="142"/>
      <c r="P572" s="142"/>
      <c r="Q572" s="142"/>
      <c r="R572" s="142"/>
      <c r="S572" s="142"/>
      <c r="T572" s="142"/>
      <c r="U572" s="142"/>
    </row>
    <row r="573" customFormat="false" ht="12.75" hidden="false" customHeight="false" outlineLevel="0" collapsed="false">
      <c r="A573" s="142"/>
      <c r="B573" s="142"/>
      <c r="C573" s="142"/>
      <c r="D573" s="142"/>
      <c r="E573" s="142"/>
      <c r="F573" s="142"/>
      <c r="G573" s="142"/>
      <c r="H573" s="142"/>
      <c r="I573" s="142"/>
      <c r="J573" s="142"/>
      <c r="K573" s="142"/>
      <c r="L573" s="142"/>
      <c r="M573" s="142"/>
      <c r="N573" s="142"/>
      <c r="O573" s="142"/>
      <c r="P573" s="142"/>
      <c r="Q573" s="142"/>
      <c r="R573" s="142"/>
      <c r="S573" s="142"/>
      <c r="T573" s="142"/>
      <c r="U573" s="142"/>
    </row>
    <row r="574" customFormat="false" ht="12.75" hidden="false" customHeight="false" outlineLevel="0" collapsed="false">
      <c r="A574" s="142"/>
      <c r="B574" s="142"/>
      <c r="C574" s="142"/>
      <c r="D574" s="142"/>
      <c r="E574" s="142"/>
      <c r="F574" s="142"/>
      <c r="G574" s="142"/>
      <c r="H574" s="142"/>
      <c r="I574" s="142"/>
      <c r="J574" s="142"/>
      <c r="K574" s="142"/>
      <c r="L574" s="142"/>
      <c r="M574" s="142"/>
      <c r="N574" s="142"/>
      <c r="O574" s="142"/>
      <c r="P574" s="142"/>
      <c r="Q574" s="142"/>
      <c r="R574" s="142"/>
      <c r="S574" s="142"/>
      <c r="T574" s="142"/>
      <c r="U574" s="142"/>
    </row>
    <row r="575" customFormat="false" ht="12.75" hidden="false" customHeight="false" outlineLevel="0" collapsed="false">
      <c r="A575" s="142"/>
      <c r="B575" s="142"/>
      <c r="C575" s="142"/>
      <c r="D575" s="142"/>
      <c r="E575" s="142"/>
      <c r="F575" s="142"/>
      <c r="G575" s="142"/>
      <c r="H575" s="142"/>
      <c r="I575" s="142"/>
      <c r="J575" s="142"/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</row>
    <row r="576" customFormat="false" ht="12.75" hidden="false" customHeight="false" outlineLevel="0" collapsed="false">
      <c r="A576" s="142"/>
      <c r="B576" s="142"/>
      <c r="C576" s="142"/>
      <c r="D576" s="142"/>
      <c r="E576" s="142"/>
      <c r="F576" s="142"/>
      <c r="G576" s="142"/>
      <c r="H576" s="142"/>
      <c r="I576" s="142"/>
      <c r="J576" s="142"/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</row>
    <row r="577" customFormat="false" ht="12.75" hidden="false" customHeight="false" outlineLevel="0" collapsed="false">
      <c r="A577" s="142"/>
      <c r="B577" s="142"/>
      <c r="C577" s="142"/>
      <c r="D577" s="142"/>
      <c r="E577" s="142"/>
      <c r="F577" s="142"/>
      <c r="G577" s="142"/>
      <c r="H577" s="142"/>
      <c r="I577" s="142"/>
      <c r="J577" s="142"/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</row>
    <row r="578" customFormat="false" ht="12.75" hidden="false" customHeight="false" outlineLevel="0" collapsed="false">
      <c r="A578" s="142"/>
      <c r="B578" s="142"/>
      <c r="C578" s="142"/>
      <c r="D578" s="142"/>
      <c r="E578" s="142"/>
      <c r="F578" s="142"/>
      <c r="G578" s="142"/>
      <c r="H578" s="142"/>
      <c r="I578" s="142"/>
      <c r="J578" s="142"/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</row>
    <row r="579" customFormat="false" ht="12.75" hidden="false" customHeight="false" outlineLevel="0" collapsed="false">
      <c r="A579" s="142"/>
      <c r="B579" s="142"/>
      <c r="C579" s="142"/>
      <c r="D579" s="142"/>
      <c r="E579" s="142"/>
      <c r="F579" s="142"/>
      <c r="G579" s="142"/>
      <c r="H579" s="142"/>
      <c r="I579" s="142"/>
      <c r="J579" s="142"/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</row>
    <row r="580" customFormat="false" ht="12.75" hidden="false" customHeight="false" outlineLevel="0" collapsed="false">
      <c r="A580" s="142"/>
      <c r="B580" s="142"/>
      <c r="C580" s="142"/>
      <c r="D580" s="142"/>
      <c r="E580" s="142"/>
      <c r="F580" s="142"/>
      <c r="G580" s="142"/>
      <c r="H580" s="142"/>
      <c r="I580" s="142"/>
      <c r="J580" s="142"/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</row>
    <row r="581" customFormat="false" ht="12.75" hidden="false" customHeight="false" outlineLevel="0" collapsed="false">
      <c r="A581" s="142"/>
      <c r="B581" s="142"/>
      <c r="C581" s="142"/>
      <c r="D581" s="142"/>
      <c r="E581" s="142"/>
      <c r="F581" s="142"/>
      <c r="G581" s="142"/>
      <c r="H581" s="142"/>
      <c r="I581" s="142"/>
      <c r="J581" s="142"/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</row>
    <row r="582" customFormat="false" ht="12.75" hidden="false" customHeight="false" outlineLevel="0" collapsed="false">
      <c r="A582" s="142"/>
      <c r="B582" s="142"/>
      <c r="C582" s="142"/>
      <c r="D582" s="142"/>
      <c r="E582" s="142"/>
      <c r="F582" s="142"/>
      <c r="G582" s="142"/>
      <c r="H582" s="142"/>
      <c r="I582" s="142"/>
      <c r="J582" s="142"/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</row>
    <row r="583" customFormat="false" ht="12.75" hidden="false" customHeight="false" outlineLevel="0" collapsed="false">
      <c r="A583" s="142"/>
      <c r="B583" s="142"/>
      <c r="C583" s="142"/>
      <c r="D583" s="142"/>
      <c r="E583" s="142"/>
      <c r="F583" s="142"/>
      <c r="G583" s="142"/>
      <c r="H583" s="142"/>
      <c r="I583" s="142"/>
      <c r="J583" s="142"/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</row>
    <row r="584" customFormat="false" ht="12.75" hidden="false" customHeight="false" outlineLevel="0" collapsed="false">
      <c r="A584" s="142"/>
      <c r="B584" s="142"/>
      <c r="C584" s="142"/>
      <c r="D584" s="142"/>
      <c r="E584" s="142"/>
      <c r="F584" s="142"/>
      <c r="G584" s="142"/>
      <c r="H584" s="142"/>
      <c r="I584" s="142"/>
      <c r="J584" s="142"/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</row>
    <row r="585" customFormat="false" ht="12.75" hidden="false" customHeight="false" outlineLevel="0" collapsed="false">
      <c r="A585" s="142"/>
      <c r="B585" s="142"/>
      <c r="C585" s="142"/>
      <c r="D585" s="142"/>
      <c r="E585" s="142"/>
      <c r="F585" s="142"/>
      <c r="G585" s="142"/>
      <c r="H585" s="142"/>
      <c r="I585" s="142"/>
      <c r="J585" s="142"/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</row>
    <row r="586" customFormat="false" ht="12.75" hidden="false" customHeight="false" outlineLevel="0" collapsed="false">
      <c r="A586" s="142"/>
      <c r="B586" s="142"/>
      <c r="C586" s="142"/>
      <c r="D586" s="142"/>
      <c r="E586" s="142"/>
      <c r="F586" s="142"/>
      <c r="G586" s="142"/>
      <c r="H586" s="142"/>
      <c r="I586" s="142"/>
      <c r="J586" s="142"/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</row>
    <row r="587" customFormat="false" ht="12.75" hidden="false" customHeight="false" outlineLevel="0" collapsed="false">
      <c r="A587" s="142"/>
      <c r="B587" s="142"/>
      <c r="C587" s="142"/>
      <c r="D587" s="142"/>
      <c r="E587" s="142"/>
      <c r="F587" s="142"/>
      <c r="G587" s="142"/>
      <c r="H587" s="142"/>
      <c r="I587" s="142"/>
      <c r="J587" s="142"/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</row>
    <row r="588" customFormat="false" ht="12.75" hidden="false" customHeight="false" outlineLevel="0" collapsed="false">
      <c r="A588" s="142"/>
      <c r="B588" s="142"/>
      <c r="C588" s="142"/>
      <c r="D588" s="142"/>
      <c r="E588" s="142"/>
      <c r="F588" s="142"/>
      <c r="G588" s="142"/>
      <c r="H588" s="142"/>
      <c r="I588" s="142"/>
      <c r="J588" s="142"/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</row>
    <row r="589" customFormat="false" ht="12.75" hidden="false" customHeight="false" outlineLevel="0" collapsed="false">
      <c r="A589" s="142"/>
      <c r="B589" s="142"/>
      <c r="C589" s="142"/>
      <c r="D589" s="142"/>
      <c r="E589" s="142"/>
      <c r="F589" s="142"/>
      <c r="G589" s="142"/>
      <c r="H589" s="142"/>
      <c r="I589" s="142"/>
      <c r="J589" s="142"/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</row>
    <row r="590" customFormat="false" ht="12.75" hidden="false" customHeight="false" outlineLevel="0" collapsed="false">
      <c r="A590" s="142"/>
      <c r="B590" s="142"/>
      <c r="C590" s="142"/>
      <c r="D590" s="142"/>
      <c r="E590" s="142"/>
      <c r="F590" s="142"/>
      <c r="G590" s="142"/>
      <c r="H590" s="142"/>
      <c r="I590" s="142"/>
      <c r="J590" s="142"/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</row>
    <row r="591" customFormat="false" ht="12.75" hidden="false" customHeight="false" outlineLevel="0" collapsed="false">
      <c r="A591" s="142"/>
      <c r="B591" s="142"/>
      <c r="C591" s="142"/>
      <c r="D591" s="142"/>
      <c r="E591" s="142"/>
      <c r="F591" s="142"/>
      <c r="G591" s="142"/>
      <c r="H591" s="142"/>
      <c r="I591" s="142"/>
      <c r="J591" s="142"/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</row>
    <row r="592" customFormat="false" ht="12.75" hidden="false" customHeight="false" outlineLevel="0" collapsed="false">
      <c r="A592" s="142"/>
      <c r="B592" s="142"/>
      <c r="C592" s="142"/>
      <c r="D592" s="142"/>
      <c r="E592" s="142"/>
      <c r="F592" s="142"/>
      <c r="G592" s="142"/>
      <c r="H592" s="142"/>
      <c r="I592" s="142"/>
      <c r="J592" s="142"/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</row>
    <row r="593" customFormat="false" ht="12.75" hidden="false" customHeight="false" outlineLevel="0" collapsed="false">
      <c r="A593" s="142"/>
      <c r="B593" s="142"/>
      <c r="C593" s="142"/>
      <c r="D593" s="142"/>
      <c r="E593" s="142"/>
      <c r="F593" s="142"/>
      <c r="G593" s="142"/>
      <c r="H593" s="142"/>
      <c r="I593" s="142"/>
      <c r="J593" s="142"/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</row>
    <row r="594" customFormat="false" ht="12.75" hidden="false" customHeight="false" outlineLevel="0" collapsed="false">
      <c r="A594" s="142"/>
      <c r="B594" s="142"/>
      <c r="C594" s="142"/>
      <c r="D594" s="142"/>
      <c r="E594" s="142"/>
      <c r="F594" s="142"/>
      <c r="G594" s="142"/>
      <c r="H594" s="142"/>
      <c r="I594" s="142"/>
      <c r="J594" s="142"/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</row>
    <row r="595" customFormat="false" ht="12.75" hidden="false" customHeight="false" outlineLevel="0" collapsed="false">
      <c r="A595" s="142"/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</row>
    <row r="596" customFormat="false" ht="12.75" hidden="false" customHeight="false" outlineLevel="0" collapsed="false">
      <c r="A596" s="142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</row>
    <row r="597" customFormat="false" ht="12.75" hidden="false" customHeight="false" outlineLevel="0" collapsed="false">
      <c r="A597" s="142"/>
      <c r="B597" s="142"/>
      <c r="C597" s="142"/>
      <c r="D597" s="142"/>
      <c r="E597" s="142"/>
      <c r="F597" s="142"/>
      <c r="G597" s="142"/>
      <c r="H597" s="142"/>
      <c r="I597" s="142"/>
      <c r="J597" s="142"/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</row>
    <row r="598" customFormat="false" ht="12.75" hidden="false" customHeight="false" outlineLevel="0" collapsed="false">
      <c r="A598" s="142"/>
      <c r="B598" s="142"/>
      <c r="C598" s="142"/>
      <c r="D598" s="142"/>
      <c r="E598" s="142"/>
      <c r="F598" s="142"/>
      <c r="G598" s="142"/>
      <c r="H598" s="142"/>
      <c r="I598" s="142"/>
      <c r="J598" s="142"/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</row>
    <row r="599" customFormat="false" ht="12.75" hidden="false" customHeight="false" outlineLevel="0" collapsed="false">
      <c r="A599" s="142"/>
      <c r="B599" s="142"/>
      <c r="C599" s="142"/>
      <c r="D599" s="142"/>
      <c r="E599" s="142"/>
      <c r="F599" s="142"/>
      <c r="G599" s="142"/>
      <c r="H599" s="142"/>
      <c r="I599" s="142"/>
      <c r="J599" s="142"/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</row>
    <row r="600" customFormat="false" ht="12.75" hidden="false" customHeight="false" outlineLevel="0" collapsed="false">
      <c r="A600" s="142"/>
      <c r="B600" s="142"/>
      <c r="C600" s="142"/>
      <c r="D600" s="142"/>
      <c r="E600" s="142"/>
      <c r="F600" s="142"/>
      <c r="G600" s="142"/>
      <c r="H600" s="142"/>
      <c r="I600" s="142"/>
      <c r="J600" s="142"/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</row>
    <row r="601" customFormat="false" ht="12.75" hidden="false" customHeight="false" outlineLevel="0" collapsed="false">
      <c r="A601" s="142"/>
      <c r="B601" s="142"/>
      <c r="C601" s="142"/>
      <c r="D601" s="142"/>
      <c r="E601" s="142"/>
      <c r="F601" s="142"/>
      <c r="G601" s="142"/>
      <c r="H601" s="142"/>
      <c r="I601" s="142"/>
      <c r="J601" s="142"/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</row>
    <row r="602" customFormat="false" ht="12.75" hidden="false" customHeight="false" outlineLevel="0" collapsed="false">
      <c r="A602" s="142"/>
      <c r="B602" s="142"/>
      <c r="C602" s="142"/>
      <c r="D602" s="142"/>
      <c r="E602" s="142"/>
      <c r="F602" s="142"/>
      <c r="G602" s="142"/>
      <c r="H602" s="142"/>
      <c r="I602" s="142"/>
      <c r="J602" s="142"/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</row>
    <row r="603" customFormat="false" ht="12.75" hidden="false" customHeight="false" outlineLevel="0" collapsed="false">
      <c r="A603" s="142"/>
      <c r="B603" s="142"/>
      <c r="C603" s="142"/>
      <c r="D603" s="142"/>
      <c r="E603" s="142"/>
      <c r="F603" s="142"/>
      <c r="G603" s="142"/>
      <c r="H603" s="142"/>
      <c r="I603" s="142"/>
      <c r="J603" s="142"/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</row>
    <row r="604" customFormat="false" ht="12.75" hidden="false" customHeight="false" outlineLevel="0" collapsed="false">
      <c r="A604" s="142"/>
      <c r="B604" s="142"/>
      <c r="C604" s="142"/>
      <c r="D604" s="142"/>
      <c r="E604" s="142"/>
      <c r="F604" s="142"/>
      <c r="G604" s="142"/>
      <c r="H604" s="142"/>
      <c r="I604" s="142"/>
      <c r="J604" s="142"/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</row>
    <row r="605" customFormat="false" ht="12.75" hidden="false" customHeight="false" outlineLevel="0" collapsed="false">
      <c r="A605" s="142"/>
      <c r="B605" s="142"/>
      <c r="C605" s="142"/>
      <c r="D605" s="142"/>
      <c r="E605" s="142"/>
      <c r="F605" s="142"/>
      <c r="G605" s="142"/>
      <c r="H605" s="142"/>
      <c r="I605" s="142"/>
      <c r="J605" s="142"/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</row>
    <row r="606" customFormat="false" ht="12.75" hidden="false" customHeight="false" outlineLevel="0" collapsed="false">
      <c r="A606" s="142"/>
      <c r="B606" s="142"/>
      <c r="C606" s="142"/>
      <c r="D606" s="142"/>
      <c r="E606" s="142"/>
      <c r="F606" s="142"/>
      <c r="G606" s="142"/>
      <c r="H606" s="142"/>
      <c r="I606" s="142"/>
      <c r="J606" s="142"/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</row>
    <row r="607" customFormat="false" ht="12.75" hidden="false" customHeight="false" outlineLevel="0" collapsed="false">
      <c r="A607" s="142"/>
      <c r="B607" s="142"/>
      <c r="C607" s="142"/>
      <c r="D607" s="142"/>
      <c r="E607" s="142"/>
      <c r="F607" s="142"/>
      <c r="G607" s="142"/>
      <c r="H607" s="142"/>
      <c r="I607" s="142"/>
      <c r="J607" s="142"/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</row>
    <row r="608" customFormat="false" ht="12.75" hidden="false" customHeight="false" outlineLevel="0" collapsed="false">
      <c r="A608" s="142"/>
      <c r="B608" s="142"/>
      <c r="C608" s="142"/>
      <c r="D608" s="142"/>
      <c r="E608" s="142"/>
      <c r="F608" s="142"/>
      <c r="G608" s="142"/>
      <c r="H608" s="142"/>
      <c r="I608" s="142"/>
      <c r="J608" s="142"/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</row>
    <row r="609" customFormat="false" ht="12.75" hidden="false" customHeight="false" outlineLevel="0" collapsed="false">
      <c r="A609" s="142"/>
      <c r="B609" s="142"/>
      <c r="C609" s="142"/>
      <c r="D609" s="142"/>
      <c r="E609" s="142"/>
      <c r="F609" s="142"/>
      <c r="G609" s="142"/>
      <c r="H609" s="142"/>
      <c r="I609" s="142"/>
      <c r="J609" s="142"/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</row>
    <row r="610" customFormat="false" ht="12.75" hidden="false" customHeight="false" outlineLevel="0" collapsed="false">
      <c r="A610" s="142"/>
      <c r="B610" s="142"/>
      <c r="C610" s="142"/>
      <c r="D610" s="142"/>
      <c r="E610" s="142"/>
      <c r="F610" s="142"/>
      <c r="G610" s="142"/>
      <c r="H610" s="142"/>
      <c r="I610" s="142"/>
      <c r="J610" s="142"/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</row>
    <row r="611" customFormat="false" ht="12.75" hidden="false" customHeight="false" outlineLevel="0" collapsed="false">
      <c r="A611" s="142"/>
      <c r="B611" s="142"/>
      <c r="C611" s="142"/>
      <c r="D611" s="142"/>
      <c r="E611" s="142"/>
      <c r="F611" s="142"/>
      <c r="G611" s="142"/>
      <c r="H611" s="142"/>
      <c r="I611" s="142"/>
      <c r="J611" s="142"/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</row>
    <row r="612" customFormat="false" ht="12.75" hidden="false" customHeight="false" outlineLevel="0" collapsed="false">
      <c r="A612" s="142"/>
      <c r="B612" s="142"/>
      <c r="C612" s="142"/>
      <c r="D612" s="142"/>
      <c r="E612" s="142"/>
      <c r="F612" s="142"/>
      <c r="G612" s="142"/>
      <c r="H612" s="142"/>
      <c r="I612" s="142"/>
      <c r="J612" s="142"/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</row>
    <row r="613" customFormat="false" ht="12.75" hidden="false" customHeight="false" outlineLevel="0" collapsed="false">
      <c r="A613" s="142"/>
      <c r="B613" s="142"/>
      <c r="C613" s="142"/>
      <c r="D613" s="142"/>
      <c r="E613" s="142"/>
      <c r="F613" s="142"/>
      <c r="G613" s="142"/>
      <c r="H613" s="142"/>
      <c r="I613" s="142"/>
      <c r="J613" s="142"/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</row>
    <row r="614" customFormat="false" ht="12.75" hidden="false" customHeight="false" outlineLevel="0" collapsed="false">
      <c r="A614" s="142"/>
      <c r="B614" s="142"/>
      <c r="C614" s="142"/>
      <c r="D614" s="142"/>
      <c r="E614" s="142"/>
      <c r="F614" s="142"/>
      <c r="G614" s="142"/>
      <c r="H614" s="142"/>
      <c r="I614" s="142"/>
      <c r="J614" s="142"/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</row>
    <row r="615" customFormat="false" ht="12.75" hidden="false" customHeight="false" outlineLevel="0" collapsed="false">
      <c r="A615" s="142"/>
      <c r="B615" s="142"/>
      <c r="C615" s="142"/>
      <c r="D615" s="142"/>
      <c r="E615" s="142"/>
      <c r="F615" s="142"/>
      <c r="G615" s="142"/>
      <c r="H615" s="142"/>
      <c r="I615" s="142"/>
      <c r="J615" s="142"/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</row>
    <row r="616" customFormat="false" ht="12.75" hidden="false" customHeight="false" outlineLevel="0" collapsed="false">
      <c r="A616" s="142"/>
      <c r="B616" s="142"/>
      <c r="C616" s="142"/>
      <c r="D616" s="142"/>
      <c r="E616" s="142"/>
      <c r="F616" s="142"/>
      <c r="G616" s="142"/>
      <c r="H616" s="142"/>
      <c r="I616" s="142"/>
      <c r="J616" s="142"/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</row>
    <row r="617" customFormat="false" ht="12.75" hidden="false" customHeight="false" outlineLevel="0" collapsed="false">
      <c r="A617" s="142"/>
      <c r="B617" s="142"/>
      <c r="C617" s="142"/>
      <c r="D617" s="142"/>
      <c r="E617" s="142"/>
      <c r="F617" s="142"/>
      <c r="G617" s="142"/>
      <c r="H617" s="142"/>
      <c r="I617" s="142"/>
      <c r="J617" s="142"/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</row>
    <row r="618" customFormat="false" ht="12.75" hidden="false" customHeight="false" outlineLevel="0" collapsed="false">
      <c r="A618" s="142"/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</row>
    <row r="619" customFormat="false" ht="12.75" hidden="false" customHeight="false" outlineLevel="0" collapsed="false">
      <c r="A619" s="142"/>
      <c r="B619" s="142"/>
      <c r="C619" s="142"/>
      <c r="D619" s="142"/>
      <c r="E619" s="142"/>
      <c r="F619" s="142"/>
      <c r="G619" s="142"/>
      <c r="H619" s="142"/>
      <c r="I619" s="142"/>
      <c r="J619" s="142"/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</row>
    <row r="620" customFormat="false" ht="12.75" hidden="false" customHeight="false" outlineLevel="0" collapsed="false">
      <c r="A620" s="142"/>
      <c r="B620" s="142"/>
      <c r="C620" s="142"/>
      <c r="D620" s="142"/>
      <c r="E620" s="142"/>
      <c r="F620" s="142"/>
      <c r="G620" s="142"/>
      <c r="H620" s="142"/>
      <c r="I620" s="142"/>
      <c r="J620" s="142"/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</row>
    <row r="621" customFormat="false" ht="12.75" hidden="false" customHeight="false" outlineLevel="0" collapsed="false">
      <c r="A621" s="142"/>
      <c r="B621" s="142"/>
      <c r="C621" s="142"/>
      <c r="D621" s="142"/>
      <c r="E621" s="142"/>
      <c r="F621" s="142"/>
      <c r="G621" s="142"/>
      <c r="H621" s="142"/>
      <c r="I621" s="142"/>
      <c r="J621" s="142"/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</row>
    <row r="622" customFormat="false" ht="12.75" hidden="false" customHeight="false" outlineLevel="0" collapsed="false">
      <c r="A622" s="142"/>
      <c r="B622" s="142"/>
      <c r="C622" s="142"/>
      <c r="D622" s="142"/>
      <c r="E622" s="142"/>
      <c r="F622" s="142"/>
      <c r="G622" s="142"/>
      <c r="H622" s="142"/>
      <c r="I622" s="142"/>
      <c r="J622" s="142"/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</row>
    <row r="623" customFormat="false" ht="12.75" hidden="false" customHeight="false" outlineLevel="0" collapsed="false">
      <c r="A623" s="142"/>
      <c r="B623" s="142"/>
      <c r="C623" s="142"/>
      <c r="D623" s="142"/>
      <c r="E623" s="142"/>
      <c r="F623" s="142"/>
      <c r="G623" s="142"/>
      <c r="H623" s="142"/>
      <c r="I623" s="142"/>
      <c r="J623" s="142"/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</row>
    <row r="624" customFormat="false" ht="12.75" hidden="false" customHeight="false" outlineLevel="0" collapsed="false">
      <c r="A624" s="142"/>
      <c r="B624" s="142"/>
      <c r="C624" s="142"/>
      <c r="D624" s="142"/>
      <c r="E624" s="142"/>
      <c r="F624" s="142"/>
      <c r="G624" s="142"/>
      <c r="H624" s="142"/>
      <c r="I624" s="142"/>
      <c r="J624" s="142"/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</row>
    <row r="625" customFormat="false" ht="12.75" hidden="false" customHeight="false" outlineLevel="0" collapsed="false">
      <c r="A625" s="142"/>
      <c r="B625" s="142"/>
      <c r="C625" s="142"/>
      <c r="D625" s="142"/>
      <c r="E625" s="142"/>
      <c r="F625" s="142"/>
      <c r="G625" s="142"/>
      <c r="H625" s="142"/>
      <c r="I625" s="142"/>
      <c r="J625" s="142"/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</row>
    <row r="626" customFormat="false" ht="12.75" hidden="false" customHeight="false" outlineLevel="0" collapsed="false">
      <c r="A626" s="142"/>
      <c r="B626" s="142"/>
      <c r="C626" s="142"/>
      <c r="D626" s="142"/>
      <c r="E626" s="142"/>
      <c r="F626" s="142"/>
      <c r="G626" s="142"/>
      <c r="H626" s="142"/>
      <c r="I626" s="142"/>
      <c r="J626" s="142"/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</row>
    <row r="627" customFormat="false" ht="12.75" hidden="false" customHeight="false" outlineLevel="0" collapsed="false">
      <c r="A627" s="142"/>
      <c r="B627" s="142"/>
      <c r="C627" s="142"/>
      <c r="D627" s="142"/>
      <c r="E627" s="142"/>
      <c r="F627" s="142"/>
      <c r="G627" s="142"/>
      <c r="H627" s="142"/>
      <c r="I627" s="142"/>
      <c r="J627" s="142"/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</row>
    <row r="628" customFormat="false" ht="12.75" hidden="false" customHeight="false" outlineLevel="0" collapsed="false">
      <c r="A628" s="142"/>
      <c r="B628" s="142"/>
      <c r="C628" s="142"/>
      <c r="D628" s="142"/>
      <c r="E628" s="142"/>
      <c r="F628" s="142"/>
      <c r="G628" s="142"/>
      <c r="H628" s="142"/>
      <c r="I628" s="142"/>
      <c r="J628" s="142"/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</row>
    <row r="629" customFormat="false" ht="12.75" hidden="false" customHeight="false" outlineLevel="0" collapsed="false">
      <c r="A629" s="142"/>
      <c r="B629" s="142"/>
      <c r="C629" s="142"/>
      <c r="D629" s="142"/>
      <c r="E629" s="142"/>
      <c r="F629" s="142"/>
      <c r="G629" s="142"/>
      <c r="H629" s="142"/>
      <c r="I629" s="142"/>
      <c r="J629" s="142"/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</row>
    <row r="630" customFormat="false" ht="12.75" hidden="false" customHeight="false" outlineLevel="0" collapsed="false">
      <c r="A630" s="142"/>
      <c r="B630" s="142"/>
      <c r="C630" s="142"/>
      <c r="D630" s="142"/>
      <c r="E630" s="142"/>
      <c r="F630" s="142"/>
      <c r="G630" s="142"/>
      <c r="H630" s="142"/>
      <c r="I630" s="142"/>
      <c r="J630" s="142"/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</row>
    <row r="631" customFormat="false" ht="12.75" hidden="false" customHeight="false" outlineLevel="0" collapsed="false">
      <c r="A631" s="142"/>
      <c r="B631" s="142"/>
      <c r="C631" s="142"/>
      <c r="D631" s="142"/>
      <c r="E631" s="142"/>
      <c r="F631" s="142"/>
      <c r="G631" s="142"/>
      <c r="H631" s="142"/>
      <c r="I631" s="142"/>
      <c r="J631" s="142"/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</row>
    <row r="632" customFormat="false" ht="12.75" hidden="false" customHeight="false" outlineLevel="0" collapsed="false">
      <c r="A632" s="142"/>
      <c r="B632" s="142"/>
      <c r="C632" s="142"/>
      <c r="D632" s="142"/>
      <c r="E632" s="142"/>
      <c r="F632" s="142"/>
      <c r="G632" s="142"/>
      <c r="H632" s="142"/>
      <c r="I632" s="142"/>
      <c r="J632" s="142"/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</row>
    <row r="633" customFormat="false" ht="12.75" hidden="false" customHeight="false" outlineLevel="0" collapsed="false">
      <c r="A633" s="142"/>
      <c r="B633" s="142"/>
      <c r="C633" s="142"/>
      <c r="D633" s="142"/>
      <c r="E633" s="142"/>
      <c r="F633" s="142"/>
      <c r="G633" s="142"/>
      <c r="H633" s="142"/>
      <c r="I633" s="142"/>
      <c r="J633" s="142"/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</row>
    <row r="634" customFormat="false" ht="12.75" hidden="false" customHeight="false" outlineLevel="0" collapsed="false">
      <c r="A634" s="142"/>
      <c r="B634" s="142"/>
      <c r="C634" s="142"/>
      <c r="D634" s="142"/>
      <c r="E634" s="142"/>
      <c r="F634" s="142"/>
      <c r="G634" s="142"/>
      <c r="H634" s="142"/>
      <c r="I634" s="142"/>
      <c r="J634" s="142"/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</row>
    <row r="635" customFormat="false" ht="12.75" hidden="false" customHeight="false" outlineLevel="0" collapsed="false">
      <c r="A635" s="142"/>
      <c r="B635" s="142"/>
      <c r="C635" s="142"/>
      <c r="D635" s="142"/>
      <c r="E635" s="142"/>
      <c r="F635" s="142"/>
      <c r="G635" s="142"/>
      <c r="H635" s="142"/>
      <c r="I635" s="142"/>
      <c r="J635" s="142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</row>
    <row r="636" customFormat="false" ht="12.75" hidden="false" customHeight="false" outlineLevel="0" collapsed="false">
      <c r="A636" s="142"/>
      <c r="B636" s="142"/>
      <c r="C636" s="142"/>
      <c r="D636" s="142"/>
      <c r="E636" s="142"/>
      <c r="F636" s="142"/>
      <c r="G636" s="142"/>
      <c r="H636" s="142"/>
      <c r="I636" s="142"/>
      <c r="J636" s="142"/>
      <c r="K636" s="142"/>
      <c r="L636" s="142"/>
      <c r="M636" s="142"/>
      <c r="N636" s="142"/>
      <c r="O636" s="142"/>
      <c r="P636" s="142"/>
      <c r="Q636" s="142"/>
      <c r="R636" s="142"/>
      <c r="S636" s="142"/>
      <c r="T636" s="142"/>
      <c r="U636" s="142"/>
    </row>
    <row r="637" customFormat="false" ht="12.75" hidden="false" customHeight="false" outlineLevel="0" collapsed="false">
      <c r="A637" s="142"/>
      <c r="B637" s="142"/>
      <c r="C637" s="142"/>
      <c r="D637" s="142"/>
      <c r="E637" s="142"/>
      <c r="F637" s="142"/>
      <c r="G637" s="142"/>
      <c r="H637" s="142"/>
      <c r="I637" s="142"/>
      <c r="J637" s="142"/>
      <c r="K637" s="142"/>
      <c r="L637" s="142"/>
      <c r="M637" s="142"/>
      <c r="N637" s="142"/>
      <c r="O637" s="142"/>
      <c r="P637" s="142"/>
      <c r="Q637" s="142"/>
      <c r="R637" s="142"/>
      <c r="S637" s="142"/>
      <c r="T637" s="142"/>
      <c r="U637" s="142"/>
    </row>
    <row r="638" customFormat="false" ht="12.75" hidden="false" customHeight="false" outlineLevel="0" collapsed="false">
      <c r="A638" s="142"/>
      <c r="B638" s="142"/>
      <c r="C638" s="142"/>
      <c r="D638" s="142"/>
      <c r="E638" s="142"/>
      <c r="F638" s="142"/>
      <c r="G638" s="142"/>
      <c r="H638" s="142"/>
      <c r="I638" s="142"/>
      <c r="J638" s="142"/>
      <c r="K638" s="142"/>
      <c r="L638" s="142"/>
      <c r="M638" s="142"/>
      <c r="N638" s="142"/>
      <c r="O638" s="142"/>
      <c r="P638" s="142"/>
      <c r="Q638" s="142"/>
      <c r="R638" s="142"/>
      <c r="S638" s="142"/>
      <c r="T638" s="142"/>
      <c r="U638" s="142"/>
    </row>
    <row r="639" customFormat="false" ht="12.75" hidden="false" customHeight="false" outlineLevel="0" collapsed="false">
      <c r="A639" s="142"/>
      <c r="B639" s="142"/>
      <c r="C639" s="142"/>
      <c r="D639" s="142"/>
      <c r="E639" s="142"/>
      <c r="F639" s="142"/>
      <c r="G639" s="142"/>
      <c r="H639" s="142"/>
      <c r="I639" s="142"/>
      <c r="J639" s="142"/>
      <c r="K639" s="142"/>
      <c r="L639" s="142"/>
      <c r="M639" s="142"/>
      <c r="N639" s="142"/>
      <c r="O639" s="142"/>
      <c r="P639" s="142"/>
      <c r="Q639" s="142"/>
      <c r="R639" s="142"/>
      <c r="S639" s="142"/>
      <c r="T639" s="142"/>
      <c r="U639" s="142"/>
    </row>
    <row r="640" customFormat="false" ht="12.75" hidden="false" customHeight="false" outlineLevel="0" collapsed="false">
      <c r="A640" s="142"/>
      <c r="B640" s="142"/>
      <c r="C640" s="142"/>
      <c r="D640" s="142"/>
      <c r="E640" s="142"/>
      <c r="F640" s="142"/>
      <c r="G640" s="142"/>
      <c r="H640" s="142"/>
      <c r="I640" s="142"/>
      <c r="J640" s="142"/>
      <c r="K640" s="142"/>
      <c r="L640" s="142"/>
      <c r="M640" s="142"/>
      <c r="N640" s="142"/>
      <c r="O640" s="142"/>
      <c r="P640" s="142"/>
      <c r="Q640" s="142"/>
      <c r="R640" s="142"/>
      <c r="S640" s="142"/>
      <c r="T640" s="142"/>
      <c r="U640" s="142"/>
    </row>
    <row r="641" customFormat="false" ht="12.75" hidden="false" customHeight="false" outlineLevel="0" collapsed="false">
      <c r="A641" s="142"/>
      <c r="B641" s="142"/>
      <c r="C641" s="142"/>
      <c r="D641" s="142"/>
      <c r="E641" s="142"/>
      <c r="F641" s="142"/>
      <c r="G641" s="142"/>
      <c r="H641" s="142"/>
      <c r="I641" s="142"/>
      <c r="J641" s="142"/>
      <c r="K641" s="142"/>
      <c r="L641" s="142"/>
      <c r="M641" s="142"/>
      <c r="N641" s="142"/>
      <c r="O641" s="142"/>
      <c r="P641" s="142"/>
      <c r="Q641" s="142"/>
      <c r="R641" s="142"/>
      <c r="S641" s="142"/>
      <c r="T641" s="142"/>
      <c r="U641" s="142"/>
    </row>
    <row r="642" customFormat="false" ht="12.75" hidden="false" customHeight="false" outlineLevel="0" collapsed="false">
      <c r="A642" s="142"/>
      <c r="B642" s="142"/>
      <c r="C642" s="142"/>
      <c r="D642" s="142"/>
      <c r="E642" s="142"/>
      <c r="F642" s="142"/>
      <c r="G642" s="142"/>
      <c r="H642" s="142"/>
      <c r="I642" s="142"/>
      <c r="J642" s="142"/>
      <c r="K642" s="142"/>
      <c r="L642" s="142"/>
      <c r="M642" s="142"/>
      <c r="N642" s="142"/>
      <c r="O642" s="142"/>
      <c r="P642" s="142"/>
      <c r="Q642" s="142"/>
      <c r="R642" s="142"/>
      <c r="S642" s="142"/>
      <c r="T642" s="142"/>
      <c r="U642" s="142"/>
    </row>
    <row r="643" customFormat="false" ht="12.75" hidden="false" customHeight="false" outlineLevel="0" collapsed="false">
      <c r="A643" s="142"/>
      <c r="B643" s="142"/>
      <c r="C643" s="142"/>
      <c r="D643" s="142"/>
      <c r="E643" s="142"/>
      <c r="F643" s="142"/>
      <c r="G643" s="142"/>
      <c r="H643" s="142"/>
      <c r="I643" s="142"/>
      <c r="J643" s="142"/>
      <c r="K643" s="142"/>
      <c r="L643" s="142"/>
      <c r="M643" s="142"/>
      <c r="N643" s="142"/>
      <c r="O643" s="142"/>
      <c r="P643" s="142"/>
      <c r="Q643" s="142"/>
      <c r="R643" s="142"/>
      <c r="S643" s="142"/>
      <c r="T643" s="142"/>
      <c r="U643" s="142"/>
    </row>
    <row r="644" customFormat="false" ht="12.75" hidden="false" customHeight="false" outlineLevel="0" collapsed="false">
      <c r="A644" s="142"/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142"/>
      <c r="M644" s="142"/>
      <c r="N644" s="142"/>
      <c r="O644" s="142"/>
      <c r="P644" s="142"/>
      <c r="Q644" s="142"/>
      <c r="R644" s="142"/>
      <c r="S644" s="142"/>
      <c r="T644" s="142"/>
      <c r="U644" s="142"/>
    </row>
    <row r="645" customFormat="false" ht="12.75" hidden="false" customHeight="false" outlineLevel="0" collapsed="false">
      <c r="A645" s="142"/>
      <c r="B645" s="142"/>
      <c r="C645" s="142"/>
      <c r="D645" s="142"/>
      <c r="E645" s="142"/>
      <c r="F645" s="142"/>
      <c r="G645" s="142"/>
      <c r="H645" s="142"/>
      <c r="I645" s="142"/>
      <c r="J645" s="142"/>
      <c r="K645" s="142"/>
      <c r="L645" s="142"/>
      <c r="M645" s="142"/>
      <c r="N645" s="142"/>
      <c r="O645" s="142"/>
      <c r="P645" s="142"/>
      <c r="Q645" s="142"/>
      <c r="R645" s="142"/>
      <c r="S645" s="142"/>
      <c r="T645" s="142"/>
      <c r="U645" s="142"/>
    </row>
    <row r="646" customFormat="false" ht="12.75" hidden="false" customHeight="false" outlineLevel="0" collapsed="false">
      <c r="A646" s="142"/>
      <c r="B646" s="142"/>
      <c r="C646" s="142"/>
      <c r="D646" s="142"/>
      <c r="E646" s="142"/>
      <c r="F646" s="142"/>
      <c r="G646" s="142"/>
      <c r="H646" s="142"/>
      <c r="I646" s="142"/>
      <c r="J646" s="142"/>
      <c r="K646" s="142"/>
      <c r="L646" s="142"/>
      <c r="M646" s="142"/>
      <c r="N646" s="142"/>
      <c r="O646" s="142"/>
      <c r="P646" s="142"/>
      <c r="Q646" s="142"/>
      <c r="R646" s="142"/>
      <c r="S646" s="142"/>
      <c r="T646" s="142"/>
      <c r="U646" s="142"/>
    </row>
    <row r="647" customFormat="false" ht="12.75" hidden="false" customHeight="false" outlineLevel="0" collapsed="false">
      <c r="A647" s="142"/>
      <c r="B647" s="142"/>
      <c r="C647" s="142"/>
      <c r="D647" s="142"/>
      <c r="E647" s="142"/>
      <c r="F647" s="142"/>
      <c r="G647" s="142"/>
      <c r="H647" s="142"/>
      <c r="I647" s="142"/>
      <c r="J647" s="142"/>
      <c r="K647" s="142"/>
      <c r="L647" s="142"/>
      <c r="M647" s="142"/>
      <c r="N647" s="142"/>
      <c r="O647" s="142"/>
      <c r="P647" s="142"/>
      <c r="Q647" s="142"/>
      <c r="R647" s="142"/>
      <c r="S647" s="142"/>
      <c r="T647" s="142"/>
      <c r="U647" s="142"/>
    </row>
    <row r="648" customFormat="false" ht="12.75" hidden="false" customHeight="false" outlineLevel="0" collapsed="false">
      <c r="A648" s="142"/>
      <c r="B648" s="142"/>
      <c r="C648" s="142"/>
      <c r="D648" s="142"/>
      <c r="E648" s="142"/>
      <c r="F648" s="142"/>
      <c r="G648" s="142"/>
      <c r="H648" s="142"/>
      <c r="I648" s="142"/>
      <c r="J648" s="142"/>
      <c r="K648" s="142"/>
      <c r="L648" s="142"/>
      <c r="M648" s="142"/>
      <c r="N648" s="142"/>
      <c r="O648" s="142"/>
      <c r="P648" s="142"/>
      <c r="Q648" s="142"/>
      <c r="R648" s="142"/>
      <c r="S648" s="142"/>
      <c r="T648" s="142"/>
      <c r="U648" s="142"/>
    </row>
    <row r="649" customFormat="false" ht="12.75" hidden="false" customHeight="false" outlineLevel="0" collapsed="false">
      <c r="A649" s="142"/>
      <c r="B649" s="142"/>
      <c r="C649" s="142"/>
      <c r="D649" s="142"/>
      <c r="E649" s="142"/>
      <c r="F649" s="142"/>
      <c r="G649" s="142"/>
      <c r="H649" s="142"/>
      <c r="I649" s="142"/>
      <c r="J649" s="142"/>
      <c r="K649" s="142"/>
      <c r="L649" s="142"/>
      <c r="M649" s="142"/>
      <c r="N649" s="142"/>
      <c r="O649" s="142"/>
      <c r="P649" s="142"/>
      <c r="Q649" s="142"/>
      <c r="R649" s="142"/>
      <c r="S649" s="142"/>
      <c r="T649" s="142"/>
      <c r="U649" s="142"/>
    </row>
    <row r="650" customFormat="false" ht="12.75" hidden="false" customHeight="false" outlineLevel="0" collapsed="false">
      <c r="A650" s="142"/>
      <c r="B650" s="142"/>
      <c r="C650" s="142"/>
      <c r="D650" s="142"/>
      <c r="E650" s="142"/>
      <c r="F650" s="142"/>
      <c r="G650" s="142"/>
      <c r="H650" s="142"/>
      <c r="I650" s="142"/>
      <c r="J650" s="142"/>
      <c r="K650" s="142"/>
      <c r="L650" s="142"/>
      <c r="M650" s="142"/>
      <c r="N650" s="142"/>
      <c r="O650" s="142"/>
      <c r="P650" s="142"/>
      <c r="Q650" s="142"/>
      <c r="R650" s="142"/>
      <c r="S650" s="142"/>
      <c r="T650" s="142"/>
      <c r="U650" s="142"/>
    </row>
    <row r="651" customFormat="false" ht="12.75" hidden="false" customHeight="false" outlineLevel="0" collapsed="false">
      <c r="A651" s="142"/>
      <c r="B651" s="142"/>
      <c r="C651" s="142"/>
      <c r="D651" s="142"/>
      <c r="E651" s="142"/>
      <c r="F651" s="142"/>
      <c r="G651" s="142"/>
      <c r="H651" s="142"/>
      <c r="I651" s="142"/>
      <c r="J651" s="142"/>
      <c r="K651" s="142"/>
      <c r="L651" s="142"/>
      <c r="M651" s="142"/>
      <c r="N651" s="142"/>
      <c r="O651" s="142"/>
      <c r="P651" s="142"/>
      <c r="Q651" s="142"/>
      <c r="R651" s="142"/>
      <c r="S651" s="142"/>
      <c r="T651" s="142"/>
      <c r="U651" s="142"/>
    </row>
    <row r="652" customFormat="false" ht="12.75" hidden="false" customHeight="false" outlineLevel="0" collapsed="false">
      <c r="A652" s="142"/>
      <c r="B652" s="142"/>
      <c r="C652" s="142"/>
      <c r="D652" s="142"/>
      <c r="E652" s="142"/>
      <c r="F652" s="142"/>
      <c r="G652" s="142"/>
      <c r="H652" s="142"/>
      <c r="I652" s="142"/>
      <c r="J652" s="142"/>
      <c r="K652" s="142"/>
      <c r="L652" s="142"/>
      <c r="M652" s="142"/>
      <c r="N652" s="142"/>
      <c r="O652" s="142"/>
      <c r="P652" s="142"/>
      <c r="Q652" s="142"/>
      <c r="R652" s="142"/>
      <c r="S652" s="142"/>
      <c r="T652" s="142"/>
      <c r="U652" s="142"/>
    </row>
    <row r="653" customFormat="false" ht="12.75" hidden="false" customHeight="false" outlineLevel="0" collapsed="false">
      <c r="A653" s="142"/>
      <c r="B653" s="142"/>
      <c r="C653" s="142"/>
      <c r="D653" s="142"/>
      <c r="E653" s="142"/>
      <c r="F653" s="142"/>
      <c r="G653" s="142"/>
      <c r="H653" s="142"/>
      <c r="I653" s="142"/>
      <c r="J653" s="142"/>
      <c r="K653" s="142"/>
      <c r="L653" s="142"/>
      <c r="M653" s="142"/>
      <c r="N653" s="142"/>
      <c r="O653" s="142"/>
      <c r="P653" s="142"/>
      <c r="Q653" s="142"/>
      <c r="R653" s="142"/>
      <c r="S653" s="142"/>
      <c r="T653" s="142"/>
      <c r="U653" s="142"/>
    </row>
    <row r="654" customFormat="false" ht="12.75" hidden="false" customHeight="false" outlineLevel="0" collapsed="false">
      <c r="A654" s="142"/>
      <c r="B654" s="142"/>
      <c r="C654" s="142"/>
      <c r="D654" s="142"/>
      <c r="E654" s="142"/>
      <c r="F654" s="142"/>
      <c r="G654" s="142"/>
      <c r="H654" s="142"/>
      <c r="I654" s="142"/>
      <c r="J654" s="142"/>
      <c r="K654" s="142"/>
      <c r="L654" s="142"/>
      <c r="M654" s="142"/>
      <c r="N654" s="142"/>
      <c r="O654" s="142"/>
      <c r="P654" s="142"/>
      <c r="Q654" s="142"/>
      <c r="R654" s="142"/>
      <c r="S654" s="142"/>
      <c r="T654" s="142"/>
      <c r="U654" s="142"/>
    </row>
    <row r="655" customFormat="false" ht="12.75" hidden="false" customHeight="false" outlineLevel="0" collapsed="false">
      <c r="A655" s="142"/>
      <c r="B655" s="142"/>
      <c r="C655" s="142"/>
      <c r="D655" s="142"/>
      <c r="E655" s="142"/>
      <c r="F655" s="142"/>
      <c r="G655" s="142"/>
      <c r="H655" s="142"/>
      <c r="I655" s="142"/>
      <c r="J655" s="142"/>
      <c r="K655" s="142"/>
      <c r="L655" s="142"/>
      <c r="M655" s="142"/>
      <c r="N655" s="142"/>
      <c r="O655" s="142"/>
      <c r="P655" s="142"/>
      <c r="Q655" s="142"/>
      <c r="R655" s="142"/>
      <c r="S655" s="142"/>
      <c r="T655" s="142"/>
      <c r="U655" s="142"/>
    </row>
    <row r="656" customFormat="false" ht="12.75" hidden="false" customHeight="false" outlineLevel="0" collapsed="false">
      <c r="A656" s="142"/>
      <c r="B656" s="142"/>
      <c r="C656" s="142"/>
      <c r="D656" s="142"/>
      <c r="E656" s="142"/>
      <c r="F656" s="142"/>
      <c r="G656" s="142"/>
      <c r="H656" s="142"/>
      <c r="I656" s="142"/>
      <c r="J656" s="142"/>
      <c r="K656" s="142"/>
      <c r="L656" s="142"/>
      <c r="M656" s="142"/>
      <c r="N656" s="142"/>
      <c r="O656" s="142"/>
      <c r="P656" s="142"/>
      <c r="Q656" s="142"/>
      <c r="R656" s="142"/>
      <c r="S656" s="142"/>
      <c r="T656" s="142"/>
      <c r="U656" s="142"/>
    </row>
    <row r="657" customFormat="false" ht="12.75" hidden="false" customHeight="false" outlineLevel="0" collapsed="false">
      <c r="A657" s="142"/>
      <c r="B657" s="142"/>
      <c r="C657" s="142"/>
      <c r="D657" s="142"/>
      <c r="E657" s="142"/>
      <c r="F657" s="142"/>
      <c r="G657" s="142"/>
      <c r="H657" s="142"/>
      <c r="I657" s="142"/>
      <c r="J657" s="142"/>
      <c r="K657" s="142"/>
      <c r="L657" s="142"/>
      <c r="M657" s="142"/>
      <c r="N657" s="142"/>
      <c r="O657" s="142"/>
      <c r="P657" s="142"/>
      <c r="Q657" s="142"/>
      <c r="R657" s="142"/>
      <c r="S657" s="142"/>
      <c r="T657" s="142"/>
      <c r="U657" s="142"/>
    </row>
    <row r="658" customFormat="false" ht="12.75" hidden="false" customHeight="false" outlineLevel="0" collapsed="false">
      <c r="A658" s="142"/>
      <c r="B658" s="142"/>
      <c r="C658" s="142"/>
      <c r="D658" s="142"/>
      <c r="E658" s="142"/>
      <c r="F658" s="142"/>
      <c r="G658" s="142"/>
      <c r="H658" s="142"/>
      <c r="I658" s="142"/>
      <c r="J658" s="142"/>
      <c r="K658" s="142"/>
      <c r="L658" s="142"/>
      <c r="M658" s="142"/>
      <c r="N658" s="142"/>
      <c r="O658" s="142"/>
      <c r="P658" s="142"/>
      <c r="Q658" s="142"/>
      <c r="R658" s="142"/>
      <c r="S658" s="142"/>
      <c r="T658" s="142"/>
      <c r="U658" s="142"/>
    </row>
    <row r="659" customFormat="false" ht="12.75" hidden="false" customHeight="false" outlineLevel="0" collapsed="false">
      <c r="A659" s="142"/>
      <c r="B659" s="142"/>
      <c r="C659" s="142"/>
      <c r="D659" s="142"/>
      <c r="E659" s="142"/>
      <c r="F659" s="142"/>
      <c r="G659" s="142"/>
      <c r="H659" s="142"/>
      <c r="I659" s="142"/>
      <c r="J659" s="142"/>
      <c r="K659" s="142"/>
      <c r="L659" s="142"/>
      <c r="M659" s="142"/>
      <c r="N659" s="142"/>
      <c r="O659" s="142"/>
      <c r="P659" s="142"/>
      <c r="Q659" s="142"/>
      <c r="R659" s="142"/>
      <c r="S659" s="142"/>
      <c r="T659" s="142"/>
      <c r="U659" s="142"/>
    </row>
    <row r="660" customFormat="false" ht="12.75" hidden="false" customHeight="false" outlineLevel="0" collapsed="false">
      <c r="A660" s="142"/>
      <c r="B660" s="142"/>
      <c r="C660" s="142"/>
      <c r="D660" s="142"/>
      <c r="E660" s="142"/>
      <c r="F660" s="142"/>
      <c r="G660" s="142"/>
      <c r="H660" s="142"/>
      <c r="I660" s="142"/>
      <c r="J660" s="142"/>
      <c r="K660" s="142"/>
      <c r="L660" s="142"/>
      <c r="M660" s="142"/>
      <c r="N660" s="142"/>
      <c r="O660" s="142"/>
      <c r="P660" s="142"/>
      <c r="Q660" s="142"/>
      <c r="R660" s="142"/>
      <c r="S660" s="142"/>
      <c r="T660" s="142"/>
      <c r="U660" s="142"/>
    </row>
    <row r="661" customFormat="false" ht="12.75" hidden="false" customHeight="false" outlineLevel="0" collapsed="false">
      <c r="A661" s="142"/>
      <c r="B661" s="142"/>
      <c r="C661" s="142"/>
      <c r="D661" s="142"/>
      <c r="E661" s="142"/>
      <c r="F661" s="142"/>
      <c r="G661" s="142"/>
      <c r="H661" s="142"/>
      <c r="I661" s="142"/>
      <c r="J661" s="142"/>
      <c r="K661" s="142"/>
      <c r="L661" s="142"/>
      <c r="M661" s="142"/>
      <c r="N661" s="142"/>
      <c r="O661" s="142"/>
      <c r="P661" s="142"/>
      <c r="Q661" s="142"/>
      <c r="R661" s="142"/>
      <c r="S661" s="142"/>
      <c r="T661" s="142"/>
      <c r="U661" s="142"/>
    </row>
    <row r="662" customFormat="false" ht="12.75" hidden="false" customHeight="false" outlineLevel="0" collapsed="false">
      <c r="A662" s="142"/>
      <c r="B662" s="142"/>
      <c r="C662" s="142"/>
      <c r="D662" s="142"/>
      <c r="E662" s="142"/>
      <c r="F662" s="142"/>
      <c r="G662" s="142"/>
      <c r="H662" s="142"/>
      <c r="I662" s="142"/>
      <c r="J662" s="142"/>
      <c r="K662" s="142"/>
      <c r="L662" s="142"/>
      <c r="M662" s="142"/>
      <c r="N662" s="142"/>
      <c r="O662" s="142"/>
      <c r="P662" s="142"/>
      <c r="Q662" s="142"/>
      <c r="R662" s="142"/>
      <c r="S662" s="142"/>
      <c r="T662" s="142"/>
      <c r="U662" s="142"/>
    </row>
    <row r="663" customFormat="false" ht="12.75" hidden="false" customHeight="false" outlineLevel="0" collapsed="false">
      <c r="A663" s="142"/>
      <c r="B663" s="142"/>
      <c r="C663" s="142"/>
      <c r="D663" s="142"/>
      <c r="E663" s="142"/>
      <c r="F663" s="142"/>
      <c r="G663" s="142"/>
      <c r="H663" s="142"/>
      <c r="I663" s="142"/>
      <c r="J663" s="142"/>
      <c r="K663" s="142"/>
      <c r="L663" s="142"/>
      <c r="M663" s="142"/>
      <c r="N663" s="142"/>
      <c r="O663" s="142"/>
      <c r="P663" s="142"/>
      <c r="Q663" s="142"/>
      <c r="R663" s="142"/>
      <c r="S663" s="142"/>
      <c r="T663" s="142"/>
      <c r="U663" s="142"/>
    </row>
    <row r="664" customFormat="false" ht="12.75" hidden="false" customHeight="false" outlineLevel="0" collapsed="false">
      <c r="A664" s="142"/>
      <c r="B664" s="142"/>
      <c r="C664" s="142"/>
      <c r="D664" s="142"/>
      <c r="E664" s="142"/>
      <c r="F664" s="142"/>
      <c r="G664" s="142"/>
      <c r="H664" s="142"/>
      <c r="I664" s="142"/>
      <c r="J664" s="142"/>
      <c r="K664" s="142"/>
      <c r="L664" s="142"/>
      <c r="M664" s="142"/>
      <c r="N664" s="142"/>
      <c r="O664" s="142"/>
      <c r="P664" s="142"/>
      <c r="Q664" s="142"/>
      <c r="R664" s="142"/>
      <c r="S664" s="142"/>
      <c r="T664" s="142"/>
      <c r="U664" s="142"/>
    </row>
    <row r="665" customFormat="false" ht="12.75" hidden="false" customHeight="false" outlineLevel="0" collapsed="false">
      <c r="A665" s="142"/>
      <c r="B665" s="142"/>
      <c r="C665" s="142"/>
      <c r="D665" s="142"/>
      <c r="E665" s="142"/>
      <c r="F665" s="142"/>
      <c r="G665" s="142"/>
      <c r="H665" s="142"/>
      <c r="I665" s="142"/>
      <c r="J665" s="142"/>
      <c r="K665" s="142"/>
      <c r="L665" s="142"/>
      <c r="M665" s="142"/>
      <c r="N665" s="142"/>
      <c r="O665" s="142"/>
      <c r="P665" s="142"/>
      <c r="Q665" s="142"/>
      <c r="R665" s="142"/>
      <c r="S665" s="142"/>
      <c r="T665" s="142"/>
      <c r="U665" s="142"/>
    </row>
    <row r="666" customFormat="false" ht="12.75" hidden="false" customHeight="false" outlineLevel="0" collapsed="false">
      <c r="A666" s="142"/>
      <c r="B666" s="142"/>
      <c r="C666" s="142"/>
      <c r="D666" s="142"/>
      <c r="E666" s="142"/>
      <c r="F666" s="142"/>
      <c r="G666" s="142"/>
      <c r="H666" s="142"/>
      <c r="I666" s="142"/>
      <c r="J666" s="142"/>
      <c r="K666" s="142"/>
      <c r="L666" s="142"/>
      <c r="M666" s="142"/>
      <c r="N666" s="142"/>
      <c r="O666" s="142"/>
      <c r="P666" s="142"/>
      <c r="Q666" s="142"/>
      <c r="R666" s="142"/>
      <c r="S666" s="142"/>
      <c r="T666" s="142"/>
      <c r="U666" s="142"/>
    </row>
    <row r="667" customFormat="false" ht="12.75" hidden="false" customHeight="false" outlineLevel="0" collapsed="false">
      <c r="A667" s="142"/>
      <c r="B667" s="142"/>
      <c r="C667" s="142"/>
      <c r="D667" s="142"/>
      <c r="E667" s="142"/>
      <c r="F667" s="142"/>
      <c r="G667" s="142"/>
      <c r="H667" s="142"/>
      <c r="I667" s="142"/>
      <c r="J667" s="142"/>
      <c r="K667" s="142"/>
      <c r="L667" s="142"/>
      <c r="M667" s="142"/>
      <c r="N667" s="142"/>
      <c r="O667" s="142"/>
      <c r="P667" s="142"/>
      <c r="Q667" s="142"/>
      <c r="R667" s="142"/>
      <c r="S667" s="142"/>
      <c r="T667" s="142"/>
      <c r="U667" s="142"/>
    </row>
    <row r="668" customFormat="false" ht="12.75" hidden="false" customHeight="false" outlineLevel="0" collapsed="false">
      <c r="A668" s="142"/>
      <c r="B668" s="142"/>
      <c r="C668" s="142"/>
      <c r="D668" s="142"/>
      <c r="E668" s="142"/>
      <c r="F668" s="142"/>
      <c r="G668" s="142"/>
      <c r="H668" s="142"/>
      <c r="I668" s="142"/>
      <c r="J668" s="142"/>
      <c r="K668" s="142"/>
      <c r="L668" s="142"/>
      <c r="M668" s="142"/>
      <c r="N668" s="142"/>
      <c r="O668" s="142"/>
      <c r="P668" s="142"/>
      <c r="Q668" s="142"/>
      <c r="R668" s="142"/>
      <c r="S668" s="142"/>
      <c r="T668" s="142"/>
      <c r="U668" s="142"/>
    </row>
    <row r="669" customFormat="false" ht="12.75" hidden="false" customHeight="false" outlineLevel="0" collapsed="false">
      <c r="A669" s="142"/>
      <c r="B669" s="142"/>
      <c r="C669" s="142"/>
      <c r="D669" s="142"/>
      <c r="E669" s="142"/>
      <c r="F669" s="142"/>
      <c r="G669" s="142"/>
      <c r="H669" s="142"/>
      <c r="I669" s="142"/>
      <c r="J669" s="142"/>
      <c r="K669" s="142"/>
      <c r="L669" s="142"/>
      <c r="M669" s="142"/>
      <c r="N669" s="142"/>
      <c r="O669" s="142"/>
      <c r="P669" s="142"/>
      <c r="Q669" s="142"/>
      <c r="R669" s="142"/>
      <c r="S669" s="142"/>
      <c r="T669" s="142"/>
      <c r="U669" s="142"/>
    </row>
    <row r="670" customFormat="false" ht="12.75" hidden="false" customHeight="false" outlineLevel="0" collapsed="false">
      <c r="A670" s="142"/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142"/>
      <c r="M670" s="142"/>
      <c r="N670" s="142"/>
      <c r="O670" s="142"/>
      <c r="P670" s="142"/>
      <c r="Q670" s="142"/>
      <c r="R670" s="142"/>
      <c r="S670" s="142"/>
      <c r="T670" s="142"/>
      <c r="U670" s="142"/>
    </row>
    <row r="671" customFormat="false" ht="12.75" hidden="false" customHeight="false" outlineLevel="0" collapsed="false">
      <c r="A671" s="142"/>
      <c r="B671" s="142"/>
      <c r="C671" s="142"/>
      <c r="D671" s="142"/>
      <c r="E671" s="142"/>
      <c r="F671" s="142"/>
      <c r="G671" s="142"/>
      <c r="H671" s="142"/>
      <c r="I671" s="142"/>
      <c r="J671" s="142"/>
      <c r="K671" s="142"/>
      <c r="L671" s="142"/>
      <c r="M671" s="142"/>
      <c r="N671" s="142"/>
      <c r="O671" s="142"/>
      <c r="P671" s="142"/>
      <c r="Q671" s="142"/>
      <c r="R671" s="142"/>
      <c r="S671" s="142"/>
      <c r="T671" s="142"/>
      <c r="U671" s="142"/>
    </row>
    <row r="672" customFormat="false" ht="12.75" hidden="false" customHeight="false" outlineLevel="0" collapsed="false">
      <c r="A672" s="142"/>
      <c r="B672" s="142"/>
      <c r="C672" s="142"/>
      <c r="D672" s="142"/>
      <c r="E672" s="142"/>
      <c r="F672" s="142"/>
      <c r="G672" s="142"/>
      <c r="H672" s="142"/>
      <c r="I672" s="142"/>
      <c r="J672" s="142"/>
      <c r="K672" s="142"/>
      <c r="L672" s="142"/>
      <c r="M672" s="142"/>
      <c r="N672" s="142"/>
      <c r="O672" s="142"/>
      <c r="P672" s="142"/>
      <c r="Q672" s="142"/>
      <c r="R672" s="142"/>
      <c r="S672" s="142"/>
      <c r="T672" s="142"/>
      <c r="U672" s="142"/>
    </row>
    <row r="673" customFormat="false" ht="12.75" hidden="false" customHeight="false" outlineLevel="0" collapsed="false">
      <c r="A673" s="142"/>
      <c r="B673" s="142"/>
      <c r="C673" s="142"/>
      <c r="D673" s="142"/>
      <c r="E673" s="142"/>
      <c r="F673" s="142"/>
      <c r="G673" s="142"/>
      <c r="H673" s="142"/>
      <c r="I673" s="142"/>
      <c r="J673" s="142"/>
      <c r="K673" s="142"/>
      <c r="L673" s="142"/>
      <c r="M673" s="142"/>
      <c r="N673" s="142"/>
      <c r="O673" s="142"/>
      <c r="P673" s="142"/>
      <c r="Q673" s="142"/>
      <c r="R673" s="142"/>
      <c r="S673" s="142"/>
      <c r="T673" s="142"/>
      <c r="U673" s="142"/>
    </row>
    <row r="674" customFormat="false" ht="12.75" hidden="false" customHeight="false" outlineLevel="0" collapsed="false">
      <c r="A674" s="142"/>
      <c r="B674" s="142"/>
      <c r="C674" s="142"/>
      <c r="D674" s="142"/>
      <c r="E674" s="142"/>
      <c r="F674" s="142"/>
      <c r="G674" s="142"/>
      <c r="H674" s="142"/>
      <c r="I674" s="142"/>
      <c r="J674" s="142"/>
      <c r="K674" s="142"/>
      <c r="L674" s="142"/>
      <c r="M674" s="142"/>
      <c r="N674" s="142"/>
      <c r="O674" s="142"/>
      <c r="P674" s="142"/>
      <c r="Q674" s="142"/>
      <c r="R674" s="142"/>
      <c r="S674" s="142"/>
      <c r="T674" s="142"/>
      <c r="U674" s="142"/>
    </row>
    <row r="675" customFormat="false" ht="12.75" hidden="false" customHeight="false" outlineLevel="0" collapsed="false">
      <c r="A675" s="142"/>
      <c r="B675" s="142"/>
      <c r="C675" s="142"/>
      <c r="D675" s="142"/>
      <c r="E675" s="142"/>
      <c r="F675" s="142"/>
      <c r="G675" s="142"/>
      <c r="H675" s="142"/>
      <c r="I675" s="142"/>
      <c r="J675" s="142"/>
      <c r="K675" s="142"/>
      <c r="L675" s="142"/>
      <c r="M675" s="142"/>
      <c r="N675" s="142"/>
      <c r="O675" s="142"/>
      <c r="P675" s="142"/>
      <c r="Q675" s="142"/>
      <c r="R675" s="142"/>
      <c r="S675" s="142"/>
      <c r="T675" s="142"/>
      <c r="U675" s="142"/>
    </row>
    <row r="676" customFormat="false" ht="12.75" hidden="false" customHeight="false" outlineLevel="0" collapsed="false">
      <c r="A676" s="142"/>
      <c r="B676" s="142"/>
      <c r="C676" s="142"/>
      <c r="D676" s="142"/>
      <c r="E676" s="142"/>
      <c r="F676" s="142"/>
      <c r="G676" s="142"/>
      <c r="H676" s="142"/>
      <c r="I676" s="142"/>
      <c r="J676" s="142"/>
      <c r="K676" s="142"/>
      <c r="L676" s="142"/>
      <c r="M676" s="142"/>
      <c r="N676" s="142"/>
      <c r="O676" s="142"/>
      <c r="P676" s="142"/>
      <c r="Q676" s="142"/>
      <c r="R676" s="142"/>
      <c r="S676" s="142"/>
      <c r="T676" s="142"/>
      <c r="U676" s="142"/>
    </row>
    <row r="677" customFormat="false" ht="12.75" hidden="false" customHeight="false" outlineLevel="0" collapsed="false">
      <c r="A677" s="142"/>
      <c r="B677" s="142"/>
      <c r="C677" s="142"/>
      <c r="D677" s="142"/>
      <c r="E677" s="142"/>
      <c r="F677" s="142"/>
      <c r="G677" s="142"/>
      <c r="H677" s="142"/>
      <c r="I677" s="142"/>
      <c r="J677" s="142"/>
      <c r="K677" s="142"/>
      <c r="L677" s="142"/>
      <c r="M677" s="142"/>
      <c r="N677" s="142"/>
      <c r="O677" s="142"/>
      <c r="P677" s="142"/>
      <c r="Q677" s="142"/>
      <c r="R677" s="142"/>
      <c r="S677" s="142"/>
      <c r="T677" s="142"/>
      <c r="U677" s="142"/>
    </row>
    <row r="678" customFormat="false" ht="12.75" hidden="false" customHeight="false" outlineLevel="0" collapsed="false">
      <c r="A678" s="142"/>
      <c r="B678" s="142"/>
      <c r="C678" s="142"/>
      <c r="D678" s="142"/>
      <c r="E678" s="142"/>
      <c r="F678" s="142"/>
      <c r="G678" s="142"/>
      <c r="H678" s="142"/>
      <c r="I678" s="142"/>
      <c r="J678" s="142"/>
      <c r="K678" s="142"/>
      <c r="L678" s="142"/>
      <c r="M678" s="142"/>
      <c r="N678" s="142"/>
      <c r="O678" s="142"/>
      <c r="P678" s="142"/>
      <c r="Q678" s="142"/>
      <c r="R678" s="142"/>
      <c r="S678" s="142"/>
      <c r="T678" s="142"/>
      <c r="U678" s="142"/>
    </row>
    <row r="679" customFormat="false" ht="12.75" hidden="false" customHeight="false" outlineLevel="0" collapsed="false">
      <c r="A679" s="142"/>
      <c r="B679" s="142"/>
      <c r="C679" s="142"/>
      <c r="D679" s="142"/>
      <c r="E679" s="142"/>
      <c r="F679" s="142"/>
      <c r="G679" s="142"/>
      <c r="H679" s="142"/>
      <c r="I679" s="142"/>
      <c r="J679" s="142"/>
      <c r="K679" s="142"/>
      <c r="L679" s="142"/>
      <c r="M679" s="142"/>
      <c r="N679" s="142"/>
      <c r="O679" s="142"/>
      <c r="P679" s="142"/>
      <c r="Q679" s="142"/>
      <c r="R679" s="142"/>
      <c r="S679" s="142"/>
      <c r="T679" s="142"/>
      <c r="U679" s="142"/>
    </row>
    <row r="680" customFormat="false" ht="12.75" hidden="false" customHeight="false" outlineLevel="0" collapsed="false">
      <c r="A680" s="142"/>
      <c r="B680" s="142"/>
      <c r="C680" s="142"/>
      <c r="D680" s="142"/>
      <c r="E680" s="142"/>
      <c r="F680" s="142"/>
      <c r="G680" s="142"/>
      <c r="H680" s="142"/>
      <c r="I680" s="142"/>
      <c r="J680" s="142"/>
      <c r="K680" s="142"/>
      <c r="L680" s="142"/>
      <c r="M680" s="142"/>
      <c r="N680" s="142"/>
      <c r="O680" s="142"/>
      <c r="P680" s="142"/>
      <c r="Q680" s="142"/>
      <c r="R680" s="142"/>
      <c r="S680" s="142"/>
      <c r="T680" s="142"/>
      <c r="U680" s="142"/>
    </row>
    <row r="681" customFormat="false" ht="12.75" hidden="false" customHeight="false" outlineLevel="0" collapsed="false">
      <c r="A681" s="142"/>
      <c r="B681" s="142"/>
      <c r="C681" s="142"/>
      <c r="D681" s="142"/>
      <c r="E681" s="142"/>
      <c r="F681" s="142"/>
      <c r="G681" s="142"/>
      <c r="H681" s="142"/>
      <c r="I681" s="142"/>
      <c r="J681" s="142"/>
      <c r="K681" s="142"/>
      <c r="L681" s="142"/>
      <c r="M681" s="142"/>
      <c r="N681" s="142"/>
      <c r="O681" s="142"/>
      <c r="P681" s="142"/>
      <c r="Q681" s="142"/>
      <c r="R681" s="142"/>
      <c r="S681" s="142"/>
      <c r="T681" s="142"/>
      <c r="U681" s="142"/>
    </row>
    <row r="682" customFormat="false" ht="12.75" hidden="false" customHeight="false" outlineLevel="0" collapsed="false">
      <c r="A682" s="142"/>
      <c r="B682" s="142"/>
      <c r="C682" s="142"/>
      <c r="D682" s="142"/>
      <c r="E682" s="142"/>
      <c r="F682" s="142"/>
      <c r="G682" s="142"/>
      <c r="H682" s="142"/>
      <c r="I682" s="142"/>
      <c r="J682" s="142"/>
      <c r="K682" s="142"/>
      <c r="L682" s="142"/>
      <c r="M682" s="142"/>
      <c r="N682" s="142"/>
      <c r="O682" s="142"/>
      <c r="P682" s="142"/>
      <c r="Q682" s="142"/>
      <c r="R682" s="142"/>
      <c r="S682" s="142"/>
      <c r="T682" s="142"/>
      <c r="U682" s="142"/>
    </row>
    <row r="683" customFormat="false" ht="12.75" hidden="false" customHeight="false" outlineLevel="0" collapsed="false">
      <c r="A683" s="142"/>
      <c r="B683" s="142"/>
      <c r="C683" s="142"/>
      <c r="D683" s="142"/>
      <c r="E683" s="142"/>
      <c r="F683" s="142"/>
      <c r="G683" s="142"/>
      <c r="H683" s="142"/>
      <c r="I683" s="142"/>
      <c r="J683" s="142"/>
      <c r="K683" s="142"/>
      <c r="L683" s="142"/>
      <c r="M683" s="142"/>
      <c r="N683" s="142"/>
      <c r="O683" s="142"/>
      <c r="P683" s="142"/>
      <c r="Q683" s="142"/>
      <c r="R683" s="142"/>
      <c r="S683" s="142"/>
      <c r="T683" s="142"/>
      <c r="U683" s="142"/>
    </row>
    <row r="684" customFormat="false" ht="12.75" hidden="false" customHeight="false" outlineLevel="0" collapsed="false">
      <c r="A684" s="142"/>
      <c r="B684" s="142"/>
      <c r="C684" s="142"/>
      <c r="D684" s="142"/>
      <c r="E684" s="142"/>
      <c r="F684" s="142"/>
      <c r="G684" s="142"/>
      <c r="H684" s="142"/>
      <c r="I684" s="142"/>
      <c r="J684" s="142"/>
      <c r="K684" s="142"/>
      <c r="L684" s="142"/>
      <c r="M684" s="142"/>
      <c r="N684" s="142"/>
      <c r="O684" s="142"/>
      <c r="P684" s="142"/>
      <c r="Q684" s="142"/>
      <c r="R684" s="142"/>
      <c r="S684" s="142"/>
      <c r="T684" s="142"/>
      <c r="U684" s="142"/>
    </row>
    <row r="685" customFormat="false" ht="12.75" hidden="false" customHeight="false" outlineLevel="0" collapsed="false">
      <c r="A685" s="142"/>
      <c r="B685" s="142"/>
      <c r="C685" s="142"/>
      <c r="D685" s="142"/>
      <c r="E685" s="142"/>
      <c r="F685" s="142"/>
      <c r="G685" s="142"/>
      <c r="H685" s="142"/>
      <c r="I685" s="142"/>
      <c r="J685" s="142"/>
      <c r="K685" s="142"/>
      <c r="L685" s="142"/>
      <c r="M685" s="142"/>
      <c r="N685" s="142"/>
      <c r="O685" s="142"/>
      <c r="P685" s="142"/>
      <c r="Q685" s="142"/>
      <c r="R685" s="142"/>
      <c r="S685" s="142"/>
      <c r="T685" s="142"/>
      <c r="U685" s="142"/>
    </row>
    <row r="686" customFormat="false" ht="12.75" hidden="false" customHeight="false" outlineLevel="0" collapsed="false">
      <c r="A686" s="142"/>
      <c r="B686" s="142"/>
      <c r="C686" s="142"/>
      <c r="D686" s="142"/>
      <c r="E686" s="142"/>
      <c r="F686" s="142"/>
      <c r="G686" s="142"/>
      <c r="H686" s="142"/>
      <c r="I686" s="142"/>
      <c r="J686" s="142"/>
      <c r="K686" s="142"/>
      <c r="L686" s="142"/>
      <c r="M686" s="142"/>
      <c r="N686" s="142"/>
      <c r="O686" s="142"/>
      <c r="P686" s="142"/>
      <c r="Q686" s="142"/>
      <c r="R686" s="142"/>
      <c r="S686" s="142"/>
      <c r="T686" s="142"/>
      <c r="U686" s="142"/>
    </row>
    <row r="687" customFormat="false" ht="12.75" hidden="false" customHeight="false" outlineLevel="0" collapsed="false">
      <c r="A687" s="142"/>
      <c r="B687" s="142"/>
      <c r="C687" s="142"/>
      <c r="D687" s="142"/>
      <c r="E687" s="142"/>
      <c r="F687" s="142"/>
      <c r="G687" s="142"/>
      <c r="H687" s="142"/>
      <c r="I687" s="142"/>
      <c r="J687" s="142"/>
      <c r="K687" s="142"/>
      <c r="L687" s="142"/>
      <c r="M687" s="142"/>
      <c r="N687" s="142"/>
      <c r="O687" s="142"/>
      <c r="P687" s="142"/>
      <c r="Q687" s="142"/>
      <c r="R687" s="142"/>
      <c r="S687" s="142"/>
      <c r="T687" s="142"/>
      <c r="U687" s="142"/>
    </row>
    <row r="688" customFormat="false" ht="12.75" hidden="false" customHeight="false" outlineLevel="0" collapsed="false">
      <c r="A688" s="142"/>
      <c r="B688" s="142"/>
      <c r="C688" s="142"/>
      <c r="D688" s="142"/>
      <c r="E688" s="142"/>
      <c r="F688" s="142"/>
      <c r="G688" s="142"/>
      <c r="H688" s="142"/>
      <c r="I688" s="142"/>
      <c r="J688" s="142"/>
      <c r="K688" s="142"/>
      <c r="L688" s="142"/>
      <c r="M688" s="142"/>
      <c r="N688" s="142"/>
      <c r="O688" s="142"/>
      <c r="P688" s="142"/>
      <c r="Q688" s="142"/>
      <c r="R688" s="142"/>
      <c r="S688" s="142"/>
      <c r="T688" s="142"/>
      <c r="U688" s="142"/>
    </row>
    <row r="689" customFormat="false" ht="12.75" hidden="false" customHeight="false" outlineLevel="0" collapsed="false">
      <c r="A689" s="142"/>
      <c r="B689" s="142"/>
      <c r="C689" s="142"/>
      <c r="D689" s="142"/>
      <c r="E689" s="142"/>
      <c r="F689" s="142"/>
      <c r="G689" s="142"/>
      <c r="H689" s="142"/>
      <c r="I689" s="142"/>
      <c r="J689" s="142"/>
      <c r="K689" s="142"/>
      <c r="L689" s="142"/>
      <c r="M689" s="142"/>
      <c r="N689" s="142"/>
      <c r="O689" s="142"/>
      <c r="P689" s="142"/>
      <c r="Q689" s="142"/>
      <c r="R689" s="142"/>
      <c r="S689" s="142"/>
      <c r="T689" s="142"/>
      <c r="U689" s="142"/>
    </row>
    <row r="690" customFormat="false" ht="12.75" hidden="false" customHeight="false" outlineLevel="0" collapsed="false">
      <c r="A690" s="142"/>
      <c r="B690" s="142"/>
      <c r="C690" s="142"/>
      <c r="D690" s="142"/>
      <c r="E690" s="142"/>
      <c r="F690" s="142"/>
      <c r="G690" s="142"/>
      <c r="H690" s="142"/>
      <c r="I690" s="142"/>
      <c r="J690" s="142"/>
      <c r="K690" s="142"/>
      <c r="L690" s="142"/>
      <c r="M690" s="142"/>
      <c r="N690" s="142"/>
      <c r="O690" s="142"/>
      <c r="P690" s="142"/>
      <c r="Q690" s="142"/>
      <c r="R690" s="142"/>
      <c r="S690" s="142"/>
      <c r="T690" s="142"/>
      <c r="U690" s="142"/>
    </row>
    <row r="691" customFormat="false" ht="12.75" hidden="false" customHeight="false" outlineLevel="0" collapsed="false">
      <c r="A691" s="142"/>
      <c r="B691" s="142"/>
      <c r="C691" s="142"/>
      <c r="D691" s="142"/>
      <c r="E691" s="142"/>
      <c r="F691" s="142"/>
      <c r="G691" s="142"/>
      <c r="H691" s="142"/>
      <c r="I691" s="142"/>
      <c r="J691" s="142"/>
      <c r="K691" s="142"/>
      <c r="L691" s="142"/>
      <c r="M691" s="142"/>
      <c r="N691" s="142"/>
      <c r="O691" s="142"/>
      <c r="P691" s="142"/>
      <c r="Q691" s="142"/>
      <c r="R691" s="142"/>
      <c r="S691" s="142"/>
      <c r="T691" s="142"/>
      <c r="U691" s="142"/>
    </row>
    <row r="692" customFormat="false" ht="12.75" hidden="false" customHeight="false" outlineLevel="0" collapsed="false">
      <c r="A692" s="142"/>
      <c r="B692" s="142"/>
      <c r="C692" s="142"/>
      <c r="D692" s="142"/>
      <c r="E692" s="142"/>
      <c r="F692" s="142"/>
      <c r="G692" s="142"/>
      <c r="H692" s="142"/>
      <c r="I692" s="142"/>
      <c r="J692" s="142"/>
      <c r="K692" s="142"/>
      <c r="L692" s="142"/>
      <c r="M692" s="142"/>
      <c r="N692" s="142"/>
      <c r="O692" s="142"/>
      <c r="P692" s="142"/>
      <c r="Q692" s="142"/>
      <c r="R692" s="142"/>
      <c r="S692" s="142"/>
      <c r="T692" s="142"/>
      <c r="U692" s="142"/>
    </row>
    <row r="693" customFormat="false" ht="12.75" hidden="false" customHeight="false" outlineLevel="0" collapsed="false">
      <c r="A693" s="142"/>
      <c r="B693" s="142"/>
      <c r="C693" s="142"/>
      <c r="D693" s="142"/>
      <c r="E693" s="142"/>
      <c r="F693" s="142"/>
      <c r="G693" s="142"/>
      <c r="H693" s="142"/>
      <c r="I693" s="142"/>
      <c r="J693" s="142"/>
      <c r="K693" s="142"/>
      <c r="L693" s="142"/>
      <c r="M693" s="142"/>
      <c r="N693" s="142"/>
      <c r="O693" s="142"/>
      <c r="P693" s="142"/>
      <c r="Q693" s="142"/>
      <c r="R693" s="142"/>
      <c r="S693" s="142"/>
      <c r="T693" s="142"/>
      <c r="U693" s="142"/>
    </row>
    <row r="694" customFormat="false" ht="12.75" hidden="false" customHeight="false" outlineLevel="0" collapsed="false">
      <c r="A694" s="142"/>
      <c r="B694" s="142"/>
      <c r="C694" s="142"/>
      <c r="D694" s="142"/>
      <c r="E694" s="142"/>
      <c r="F694" s="142"/>
      <c r="G694" s="142"/>
      <c r="H694" s="142"/>
      <c r="I694" s="142"/>
      <c r="J694" s="142"/>
      <c r="K694" s="142"/>
      <c r="L694" s="142"/>
      <c r="M694" s="142"/>
      <c r="N694" s="142"/>
      <c r="O694" s="142"/>
      <c r="P694" s="142"/>
      <c r="Q694" s="142"/>
      <c r="R694" s="142"/>
      <c r="S694" s="142"/>
      <c r="T694" s="142"/>
      <c r="U694" s="142"/>
    </row>
    <row r="695" customFormat="false" ht="12.75" hidden="false" customHeight="false" outlineLevel="0" collapsed="false">
      <c r="A695" s="142"/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142"/>
      <c r="M695" s="142"/>
      <c r="N695" s="142"/>
      <c r="O695" s="142"/>
      <c r="P695" s="142"/>
      <c r="Q695" s="142"/>
      <c r="R695" s="142"/>
      <c r="S695" s="142"/>
      <c r="T695" s="142"/>
      <c r="U695" s="142"/>
    </row>
    <row r="696" customFormat="false" ht="12.75" hidden="false" customHeight="false" outlineLevel="0" collapsed="false">
      <c r="A696" s="142"/>
      <c r="B696" s="142"/>
      <c r="C696" s="142"/>
      <c r="D696" s="142"/>
      <c r="E696" s="142"/>
      <c r="F696" s="142"/>
      <c r="G696" s="142"/>
      <c r="H696" s="142"/>
      <c r="I696" s="142"/>
      <c r="J696" s="142"/>
      <c r="K696" s="142"/>
      <c r="L696" s="142"/>
      <c r="M696" s="142"/>
      <c r="N696" s="142"/>
      <c r="O696" s="142"/>
      <c r="P696" s="142"/>
      <c r="Q696" s="142"/>
      <c r="R696" s="142"/>
      <c r="S696" s="142"/>
      <c r="T696" s="142"/>
      <c r="U696" s="142"/>
    </row>
    <row r="697" customFormat="false" ht="12.75" hidden="false" customHeight="false" outlineLevel="0" collapsed="false">
      <c r="A697" s="142"/>
      <c r="B697" s="142"/>
      <c r="C697" s="142"/>
      <c r="D697" s="142"/>
      <c r="E697" s="142"/>
      <c r="F697" s="142"/>
      <c r="G697" s="142"/>
      <c r="H697" s="142"/>
      <c r="I697" s="142"/>
      <c r="J697" s="142"/>
      <c r="K697" s="142"/>
      <c r="L697" s="142"/>
      <c r="M697" s="142"/>
      <c r="N697" s="142"/>
      <c r="O697" s="142"/>
      <c r="P697" s="142"/>
      <c r="Q697" s="142"/>
      <c r="R697" s="142"/>
      <c r="S697" s="142"/>
      <c r="T697" s="142"/>
      <c r="U697" s="142"/>
    </row>
    <row r="698" customFormat="false" ht="12.75" hidden="false" customHeight="false" outlineLevel="0" collapsed="false">
      <c r="A698" s="142"/>
      <c r="B698" s="142"/>
      <c r="C698" s="142"/>
      <c r="D698" s="142"/>
      <c r="E698" s="142"/>
      <c r="F698" s="142"/>
      <c r="G698" s="142"/>
      <c r="H698" s="142"/>
      <c r="I698" s="142"/>
      <c r="J698" s="142"/>
      <c r="K698" s="142"/>
      <c r="L698" s="142"/>
      <c r="M698" s="142"/>
      <c r="N698" s="142"/>
      <c r="O698" s="142"/>
      <c r="P698" s="142"/>
      <c r="Q698" s="142"/>
      <c r="R698" s="142"/>
      <c r="S698" s="142"/>
      <c r="T698" s="142"/>
      <c r="U698" s="142"/>
    </row>
    <row r="699" customFormat="false" ht="12.75" hidden="false" customHeight="false" outlineLevel="0" collapsed="false">
      <c r="A699" s="142"/>
      <c r="B699" s="142"/>
      <c r="C699" s="142"/>
      <c r="D699" s="142"/>
      <c r="E699" s="142"/>
      <c r="F699" s="142"/>
      <c r="G699" s="142"/>
      <c r="H699" s="142"/>
      <c r="I699" s="142"/>
      <c r="J699" s="142"/>
      <c r="K699" s="142"/>
      <c r="L699" s="142"/>
      <c r="M699" s="142"/>
      <c r="N699" s="142"/>
      <c r="O699" s="142"/>
      <c r="P699" s="142"/>
      <c r="Q699" s="142"/>
      <c r="R699" s="142"/>
      <c r="S699" s="142"/>
      <c r="T699" s="142"/>
      <c r="U699" s="142"/>
    </row>
    <row r="700" customFormat="false" ht="12.75" hidden="false" customHeight="false" outlineLevel="0" collapsed="false">
      <c r="A700" s="142"/>
      <c r="B700" s="142"/>
      <c r="C700" s="142"/>
      <c r="D700" s="142"/>
      <c r="E700" s="142"/>
      <c r="F700" s="142"/>
      <c r="G700" s="142"/>
      <c r="H700" s="142"/>
      <c r="I700" s="142"/>
      <c r="J700" s="142"/>
      <c r="K700" s="142"/>
      <c r="L700" s="142"/>
      <c r="M700" s="142"/>
      <c r="N700" s="142"/>
      <c r="O700" s="142"/>
      <c r="P700" s="142"/>
      <c r="Q700" s="142"/>
      <c r="R700" s="142"/>
      <c r="S700" s="142"/>
      <c r="T700" s="142"/>
      <c r="U700" s="142"/>
    </row>
    <row r="701" customFormat="false" ht="12.75" hidden="false" customHeight="false" outlineLevel="0" collapsed="false">
      <c r="A701" s="142"/>
      <c r="B701" s="142"/>
      <c r="C701" s="142"/>
      <c r="D701" s="142"/>
      <c r="E701" s="142"/>
      <c r="F701" s="142"/>
      <c r="G701" s="142"/>
      <c r="H701" s="142"/>
      <c r="I701" s="142"/>
      <c r="J701" s="142"/>
      <c r="K701" s="142"/>
      <c r="L701" s="142"/>
      <c r="M701" s="142"/>
      <c r="N701" s="142"/>
      <c r="O701" s="142"/>
      <c r="P701" s="142"/>
      <c r="Q701" s="142"/>
      <c r="R701" s="142"/>
      <c r="S701" s="142"/>
      <c r="T701" s="142"/>
      <c r="U701" s="142"/>
    </row>
    <row r="702" customFormat="false" ht="12.75" hidden="false" customHeight="false" outlineLevel="0" collapsed="false">
      <c r="A702" s="142"/>
      <c r="B702" s="142"/>
      <c r="C702" s="142"/>
      <c r="D702" s="142"/>
      <c r="E702" s="142"/>
      <c r="F702" s="142"/>
      <c r="G702" s="142"/>
      <c r="H702" s="142"/>
      <c r="I702" s="142"/>
      <c r="J702" s="142"/>
      <c r="K702" s="142"/>
      <c r="L702" s="142"/>
      <c r="M702" s="142"/>
      <c r="N702" s="142"/>
      <c r="O702" s="142"/>
      <c r="P702" s="142"/>
      <c r="Q702" s="142"/>
      <c r="R702" s="142"/>
      <c r="S702" s="142"/>
      <c r="T702" s="142"/>
      <c r="U702" s="142"/>
    </row>
    <row r="703" customFormat="false" ht="12.75" hidden="false" customHeight="false" outlineLevel="0" collapsed="false">
      <c r="A703" s="142"/>
      <c r="B703" s="142"/>
      <c r="C703" s="142"/>
      <c r="D703" s="142"/>
      <c r="E703" s="142"/>
      <c r="F703" s="142"/>
      <c r="G703" s="142"/>
      <c r="H703" s="142"/>
      <c r="I703" s="142"/>
      <c r="J703" s="142"/>
      <c r="K703" s="142"/>
      <c r="L703" s="142"/>
      <c r="M703" s="142"/>
      <c r="N703" s="142"/>
      <c r="O703" s="142"/>
      <c r="P703" s="142"/>
      <c r="Q703" s="142"/>
      <c r="R703" s="142"/>
      <c r="S703" s="142"/>
      <c r="T703" s="142"/>
      <c r="U703" s="142"/>
    </row>
    <row r="704" customFormat="false" ht="12.75" hidden="false" customHeight="false" outlineLevel="0" collapsed="false">
      <c r="A704" s="142"/>
      <c r="B704" s="142"/>
      <c r="C704" s="142"/>
      <c r="D704" s="142"/>
      <c r="E704" s="142"/>
      <c r="F704" s="142"/>
      <c r="G704" s="142"/>
      <c r="H704" s="142"/>
      <c r="I704" s="142"/>
      <c r="J704" s="142"/>
      <c r="K704" s="142"/>
      <c r="L704" s="142"/>
      <c r="M704" s="142"/>
      <c r="N704" s="142"/>
      <c r="O704" s="142"/>
      <c r="P704" s="142"/>
      <c r="Q704" s="142"/>
      <c r="R704" s="142"/>
      <c r="S704" s="142"/>
      <c r="T704" s="142"/>
      <c r="U704" s="142"/>
    </row>
    <row r="705" customFormat="false" ht="12.75" hidden="false" customHeight="false" outlineLevel="0" collapsed="false">
      <c r="A705" s="142"/>
      <c r="B705" s="142"/>
      <c r="C705" s="142"/>
      <c r="D705" s="142"/>
      <c r="E705" s="142"/>
      <c r="F705" s="142"/>
      <c r="G705" s="142"/>
      <c r="H705" s="142"/>
      <c r="I705" s="142"/>
      <c r="J705" s="142"/>
      <c r="K705" s="142"/>
      <c r="L705" s="142"/>
      <c r="M705" s="142"/>
      <c r="N705" s="142"/>
      <c r="O705" s="142"/>
      <c r="P705" s="142"/>
      <c r="Q705" s="142"/>
      <c r="R705" s="142"/>
      <c r="S705" s="142"/>
      <c r="T705" s="142"/>
      <c r="U705" s="142"/>
    </row>
    <row r="706" customFormat="false" ht="12.75" hidden="false" customHeight="false" outlineLevel="0" collapsed="false">
      <c r="A706" s="142"/>
      <c r="B706" s="142"/>
      <c r="C706" s="142"/>
      <c r="D706" s="142"/>
      <c r="E706" s="142"/>
      <c r="F706" s="142"/>
      <c r="G706" s="142"/>
      <c r="H706" s="142"/>
      <c r="I706" s="142"/>
      <c r="J706" s="142"/>
      <c r="K706" s="142"/>
      <c r="L706" s="142"/>
      <c r="M706" s="142"/>
      <c r="N706" s="142"/>
      <c r="O706" s="142"/>
      <c r="P706" s="142"/>
      <c r="Q706" s="142"/>
      <c r="R706" s="142"/>
      <c r="S706" s="142"/>
      <c r="T706" s="142"/>
      <c r="U706" s="142"/>
    </row>
    <row r="707" customFormat="false" ht="12.75" hidden="false" customHeight="false" outlineLevel="0" collapsed="false">
      <c r="A707" s="142"/>
      <c r="B707" s="142"/>
      <c r="C707" s="142"/>
      <c r="D707" s="142"/>
      <c r="E707" s="142"/>
      <c r="F707" s="142"/>
      <c r="G707" s="142"/>
      <c r="H707" s="142"/>
      <c r="I707" s="142"/>
      <c r="J707" s="142"/>
      <c r="K707" s="142"/>
      <c r="L707" s="142"/>
      <c r="M707" s="142"/>
      <c r="N707" s="142"/>
      <c r="O707" s="142"/>
      <c r="P707" s="142"/>
      <c r="Q707" s="142"/>
      <c r="R707" s="142"/>
      <c r="S707" s="142"/>
      <c r="T707" s="142"/>
      <c r="U707" s="142"/>
    </row>
    <row r="708" customFormat="false" ht="12.75" hidden="false" customHeight="false" outlineLevel="0" collapsed="false">
      <c r="A708" s="142"/>
      <c r="B708" s="142"/>
      <c r="C708" s="142"/>
      <c r="D708" s="142"/>
      <c r="E708" s="142"/>
      <c r="F708" s="142"/>
      <c r="G708" s="142"/>
      <c r="H708" s="142"/>
      <c r="I708" s="142"/>
      <c r="J708" s="142"/>
      <c r="K708" s="142"/>
      <c r="L708" s="142"/>
      <c r="M708" s="142"/>
      <c r="N708" s="142"/>
      <c r="O708" s="142"/>
      <c r="P708" s="142"/>
      <c r="Q708" s="142"/>
      <c r="R708" s="142"/>
      <c r="S708" s="142"/>
      <c r="T708" s="142"/>
      <c r="U708" s="142"/>
    </row>
    <row r="709" customFormat="false" ht="12.75" hidden="false" customHeight="false" outlineLevel="0" collapsed="false">
      <c r="A709" s="142"/>
      <c r="B709" s="142"/>
      <c r="C709" s="142"/>
      <c r="D709" s="142"/>
      <c r="E709" s="142"/>
      <c r="F709" s="142"/>
      <c r="G709" s="142"/>
      <c r="H709" s="142"/>
      <c r="I709" s="142"/>
      <c r="J709" s="142"/>
      <c r="K709" s="142"/>
      <c r="L709" s="142"/>
      <c r="M709" s="142"/>
      <c r="N709" s="142"/>
      <c r="O709" s="142"/>
      <c r="P709" s="142"/>
      <c r="Q709" s="142"/>
      <c r="R709" s="142"/>
      <c r="S709" s="142"/>
      <c r="T709" s="142"/>
      <c r="U709" s="142"/>
    </row>
    <row r="710" customFormat="false" ht="12.75" hidden="false" customHeight="false" outlineLevel="0" collapsed="false">
      <c r="A710" s="142"/>
      <c r="B710" s="142"/>
      <c r="C710" s="142"/>
      <c r="D710" s="142"/>
      <c r="E710" s="142"/>
      <c r="F710" s="142"/>
      <c r="G710" s="142"/>
      <c r="H710" s="142"/>
      <c r="I710" s="142"/>
      <c r="J710" s="142"/>
      <c r="K710" s="142"/>
      <c r="L710" s="142"/>
      <c r="M710" s="142"/>
      <c r="N710" s="142"/>
      <c r="O710" s="142"/>
      <c r="P710" s="142"/>
      <c r="Q710" s="142"/>
      <c r="R710" s="142"/>
      <c r="S710" s="142"/>
      <c r="T710" s="142"/>
      <c r="U710" s="142"/>
    </row>
    <row r="711" customFormat="false" ht="12.75" hidden="false" customHeight="false" outlineLevel="0" collapsed="false">
      <c r="A711" s="142"/>
      <c r="B711" s="142"/>
      <c r="C711" s="142"/>
      <c r="D711" s="142"/>
      <c r="E711" s="142"/>
      <c r="F711" s="142"/>
      <c r="G711" s="142"/>
      <c r="H711" s="142"/>
      <c r="I711" s="142"/>
      <c r="J711" s="142"/>
      <c r="K711" s="142"/>
      <c r="L711" s="142"/>
      <c r="M711" s="142"/>
      <c r="N711" s="142"/>
      <c r="O711" s="142"/>
      <c r="P711" s="142"/>
      <c r="Q711" s="142"/>
      <c r="R711" s="142"/>
      <c r="S711" s="142"/>
      <c r="T711" s="142"/>
      <c r="U711" s="142"/>
    </row>
    <row r="712" customFormat="false" ht="12.75" hidden="false" customHeight="false" outlineLevel="0" collapsed="false">
      <c r="A712" s="142"/>
      <c r="B712" s="142"/>
      <c r="C712" s="142"/>
      <c r="D712" s="142"/>
      <c r="E712" s="142"/>
      <c r="F712" s="142"/>
      <c r="G712" s="142"/>
      <c r="H712" s="142"/>
      <c r="I712" s="142"/>
      <c r="J712" s="142"/>
      <c r="K712" s="142"/>
      <c r="L712" s="142"/>
      <c r="M712" s="142"/>
      <c r="N712" s="142"/>
      <c r="O712" s="142"/>
      <c r="P712" s="142"/>
      <c r="Q712" s="142"/>
      <c r="R712" s="142"/>
      <c r="S712" s="142"/>
      <c r="T712" s="142"/>
      <c r="U712" s="142"/>
    </row>
    <row r="713" customFormat="false" ht="12.75" hidden="false" customHeight="false" outlineLevel="0" collapsed="false">
      <c r="A713" s="142"/>
      <c r="B713" s="142"/>
      <c r="C713" s="142"/>
      <c r="D713" s="142"/>
      <c r="E713" s="142"/>
      <c r="F713" s="142"/>
      <c r="G713" s="142"/>
      <c r="H713" s="142"/>
      <c r="I713" s="142"/>
      <c r="J713" s="142"/>
      <c r="K713" s="142"/>
      <c r="L713" s="142"/>
      <c r="M713" s="142"/>
      <c r="N713" s="142"/>
      <c r="O713" s="142"/>
      <c r="P713" s="142"/>
      <c r="Q713" s="142"/>
      <c r="R713" s="142"/>
      <c r="S713" s="142"/>
      <c r="T713" s="142"/>
      <c r="U713" s="142"/>
    </row>
    <row r="714" customFormat="false" ht="12.75" hidden="false" customHeight="false" outlineLevel="0" collapsed="false">
      <c r="A714" s="142"/>
      <c r="B714" s="142"/>
      <c r="C714" s="142"/>
      <c r="D714" s="142"/>
      <c r="E714" s="142"/>
      <c r="F714" s="142"/>
      <c r="G714" s="142"/>
      <c r="H714" s="142"/>
      <c r="I714" s="142"/>
      <c r="J714" s="142"/>
      <c r="K714" s="142"/>
      <c r="L714" s="142"/>
      <c r="M714" s="142"/>
      <c r="N714" s="142"/>
      <c r="O714" s="142"/>
      <c r="P714" s="142"/>
      <c r="Q714" s="142"/>
      <c r="R714" s="142"/>
      <c r="S714" s="142"/>
      <c r="T714" s="142"/>
      <c r="U714" s="142"/>
    </row>
    <row r="715" customFormat="false" ht="12.75" hidden="false" customHeight="false" outlineLevel="0" collapsed="false">
      <c r="A715" s="142"/>
      <c r="B715" s="142"/>
      <c r="C715" s="142"/>
      <c r="D715" s="142"/>
      <c r="E715" s="142"/>
      <c r="F715" s="142"/>
      <c r="G715" s="142"/>
      <c r="H715" s="142"/>
      <c r="I715" s="142"/>
      <c r="J715" s="142"/>
      <c r="K715" s="142"/>
      <c r="L715" s="142"/>
      <c r="M715" s="142"/>
      <c r="N715" s="142"/>
      <c r="O715" s="142"/>
      <c r="P715" s="142"/>
      <c r="Q715" s="142"/>
      <c r="R715" s="142"/>
      <c r="S715" s="142"/>
      <c r="T715" s="142"/>
      <c r="U715" s="142"/>
    </row>
    <row r="716" customFormat="false" ht="12.75" hidden="false" customHeight="false" outlineLevel="0" collapsed="false">
      <c r="A716" s="142"/>
      <c r="B716" s="142"/>
      <c r="C716" s="142"/>
      <c r="D716" s="142"/>
      <c r="E716" s="142"/>
      <c r="F716" s="142"/>
      <c r="G716" s="142"/>
      <c r="H716" s="142"/>
      <c r="I716" s="142"/>
      <c r="J716" s="142"/>
      <c r="K716" s="142"/>
      <c r="L716" s="142"/>
      <c r="M716" s="142"/>
      <c r="N716" s="142"/>
      <c r="O716" s="142"/>
      <c r="P716" s="142"/>
      <c r="Q716" s="142"/>
      <c r="R716" s="142"/>
      <c r="S716" s="142"/>
      <c r="T716" s="142"/>
      <c r="U716" s="142"/>
    </row>
    <row r="717" customFormat="false" ht="12.75" hidden="false" customHeight="false" outlineLevel="0" collapsed="false">
      <c r="A717" s="142"/>
      <c r="B717" s="142"/>
      <c r="C717" s="142"/>
      <c r="D717" s="142"/>
      <c r="E717" s="142"/>
      <c r="F717" s="142"/>
      <c r="G717" s="142"/>
      <c r="H717" s="142"/>
      <c r="I717" s="142"/>
      <c r="J717" s="142"/>
      <c r="K717" s="142"/>
      <c r="L717" s="142"/>
      <c r="M717" s="142"/>
      <c r="N717" s="142"/>
      <c r="O717" s="142"/>
      <c r="P717" s="142"/>
      <c r="Q717" s="142"/>
      <c r="R717" s="142"/>
      <c r="S717" s="142"/>
      <c r="T717" s="142"/>
      <c r="U717" s="142"/>
    </row>
    <row r="718" customFormat="false" ht="12.75" hidden="false" customHeight="false" outlineLevel="0" collapsed="false">
      <c r="A718" s="142"/>
      <c r="B718" s="142"/>
      <c r="C718" s="142"/>
      <c r="D718" s="142"/>
      <c r="E718" s="142"/>
      <c r="F718" s="142"/>
      <c r="G718" s="142"/>
      <c r="H718" s="142"/>
      <c r="I718" s="142"/>
      <c r="J718" s="142"/>
      <c r="K718" s="142"/>
      <c r="L718" s="142"/>
      <c r="M718" s="142"/>
      <c r="N718" s="142"/>
      <c r="O718" s="142"/>
      <c r="P718" s="142"/>
      <c r="Q718" s="142"/>
      <c r="R718" s="142"/>
      <c r="S718" s="142"/>
      <c r="T718" s="142"/>
      <c r="U718" s="142"/>
    </row>
    <row r="719" customFormat="false" ht="12.75" hidden="false" customHeight="false" outlineLevel="0" collapsed="false">
      <c r="A719" s="142"/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142"/>
      <c r="M719" s="142"/>
      <c r="N719" s="142"/>
      <c r="O719" s="142"/>
      <c r="P719" s="142"/>
      <c r="Q719" s="142"/>
      <c r="R719" s="142"/>
      <c r="S719" s="142"/>
      <c r="T719" s="142"/>
      <c r="U719" s="142"/>
    </row>
    <row r="720" customFormat="false" ht="12.75" hidden="false" customHeight="false" outlineLevel="0" collapsed="false">
      <c r="A720" s="142"/>
      <c r="B720" s="142"/>
      <c r="C720" s="142"/>
      <c r="D720" s="142"/>
      <c r="E720" s="142"/>
      <c r="F720" s="142"/>
      <c r="G720" s="142"/>
      <c r="H720" s="142"/>
      <c r="I720" s="142"/>
      <c r="J720" s="142"/>
      <c r="K720" s="142"/>
      <c r="L720" s="142"/>
      <c r="M720" s="142"/>
      <c r="N720" s="142"/>
      <c r="O720" s="142"/>
      <c r="P720" s="142"/>
      <c r="Q720" s="142"/>
      <c r="R720" s="142"/>
      <c r="S720" s="142"/>
      <c r="T720" s="142"/>
      <c r="U720" s="142"/>
    </row>
    <row r="721" customFormat="false" ht="12.75" hidden="false" customHeight="false" outlineLevel="0" collapsed="false">
      <c r="A721" s="142"/>
      <c r="B721" s="142"/>
      <c r="C721" s="142"/>
      <c r="D721" s="142"/>
      <c r="E721" s="142"/>
      <c r="F721" s="142"/>
      <c r="G721" s="142"/>
      <c r="H721" s="142"/>
      <c r="I721" s="142"/>
      <c r="J721" s="142"/>
      <c r="K721" s="142"/>
      <c r="L721" s="142"/>
      <c r="M721" s="142"/>
      <c r="N721" s="142"/>
      <c r="O721" s="142"/>
      <c r="P721" s="142"/>
      <c r="Q721" s="142"/>
      <c r="R721" s="142"/>
      <c r="S721" s="142"/>
      <c r="T721" s="142"/>
      <c r="U721" s="142"/>
    </row>
    <row r="722" customFormat="false" ht="12.75" hidden="false" customHeight="false" outlineLevel="0" collapsed="false">
      <c r="A722" s="142"/>
      <c r="B722" s="142"/>
      <c r="C722" s="142"/>
      <c r="D722" s="142"/>
      <c r="E722" s="142"/>
      <c r="F722" s="142"/>
      <c r="G722" s="142"/>
      <c r="H722" s="142"/>
      <c r="I722" s="142"/>
      <c r="J722" s="142"/>
      <c r="K722" s="142"/>
      <c r="L722" s="142"/>
      <c r="M722" s="142"/>
      <c r="N722" s="142"/>
      <c r="O722" s="142"/>
      <c r="P722" s="142"/>
      <c r="Q722" s="142"/>
      <c r="R722" s="142"/>
      <c r="S722" s="142"/>
      <c r="T722" s="142"/>
      <c r="U722" s="142"/>
    </row>
    <row r="723" customFormat="false" ht="12.75" hidden="false" customHeight="false" outlineLevel="0" collapsed="false">
      <c r="A723" s="142"/>
      <c r="B723" s="142"/>
      <c r="C723" s="142"/>
      <c r="D723" s="142"/>
      <c r="E723" s="142"/>
      <c r="F723" s="142"/>
      <c r="G723" s="142"/>
      <c r="H723" s="142"/>
      <c r="I723" s="142"/>
      <c r="J723" s="142"/>
      <c r="K723" s="142"/>
      <c r="L723" s="142"/>
      <c r="M723" s="142"/>
      <c r="N723" s="142"/>
      <c r="O723" s="142"/>
      <c r="P723" s="142"/>
      <c r="Q723" s="142"/>
      <c r="R723" s="142"/>
      <c r="S723" s="142"/>
      <c r="T723" s="142"/>
      <c r="U723" s="142"/>
    </row>
    <row r="724" customFormat="false" ht="12.75" hidden="false" customHeight="false" outlineLevel="0" collapsed="false">
      <c r="A724" s="142"/>
      <c r="B724" s="142"/>
      <c r="C724" s="142"/>
      <c r="D724" s="142"/>
      <c r="E724" s="142"/>
      <c r="F724" s="142"/>
      <c r="G724" s="142"/>
      <c r="H724" s="142"/>
      <c r="I724" s="142"/>
      <c r="J724" s="142"/>
      <c r="K724" s="142"/>
      <c r="L724" s="142"/>
      <c r="M724" s="142"/>
      <c r="N724" s="142"/>
      <c r="O724" s="142"/>
      <c r="P724" s="142"/>
      <c r="Q724" s="142"/>
      <c r="R724" s="142"/>
      <c r="S724" s="142"/>
      <c r="T724" s="142"/>
      <c r="U724" s="142"/>
    </row>
    <row r="725" customFormat="false" ht="12.75" hidden="false" customHeight="false" outlineLevel="0" collapsed="false">
      <c r="A725" s="142"/>
      <c r="B725" s="142"/>
      <c r="C725" s="142"/>
      <c r="D725" s="142"/>
      <c r="E725" s="142"/>
      <c r="F725" s="142"/>
      <c r="G725" s="142"/>
      <c r="H725" s="142"/>
      <c r="I725" s="142"/>
      <c r="J725" s="142"/>
      <c r="K725" s="142"/>
      <c r="L725" s="142"/>
      <c r="M725" s="142"/>
      <c r="N725" s="142"/>
      <c r="O725" s="142"/>
      <c r="P725" s="142"/>
      <c r="Q725" s="142"/>
      <c r="R725" s="142"/>
      <c r="S725" s="142"/>
      <c r="T725" s="142"/>
      <c r="U725" s="142"/>
    </row>
    <row r="726" customFormat="false" ht="12.75" hidden="false" customHeight="false" outlineLevel="0" collapsed="false">
      <c r="A726" s="142"/>
      <c r="B726" s="142"/>
      <c r="C726" s="142"/>
      <c r="D726" s="142"/>
      <c r="E726" s="142"/>
      <c r="F726" s="142"/>
      <c r="G726" s="142"/>
      <c r="H726" s="142"/>
      <c r="I726" s="142"/>
      <c r="J726" s="142"/>
      <c r="K726" s="142"/>
      <c r="L726" s="142"/>
      <c r="M726" s="142"/>
      <c r="N726" s="142"/>
      <c r="O726" s="142"/>
      <c r="P726" s="142"/>
      <c r="Q726" s="142"/>
      <c r="R726" s="142"/>
      <c r="S726" s="142"/>
      <c r="T726" s="142"/>
      <c r="U726" s="142"/>
    </row>
    <row r="727" customFormat="false" ht="12.75" hidden="false" customHeight="false" outlineLevel="0" collapsed="false">
      <c r="A727" s="142"/>
      <c r="B727" s="142"/>
      <c r="C727" s="142"/>
      <c r="D727" s="142"/>
      <c r="E727" s="142"/>
      <c r="F727" s="142"/>
      <c r="G727" s="142"/>
      <c r="H727" s="142"/>
      <c r="I727" s="142"/>
      <c r="J727" s="142"/>
      <c r="K727" s="142"/>
      <c r="L727" s="142"/>
      <c r="M727" s="142"/>
      <c r="N727" s="142"/>
      <c r="O727" s="142"/>
      <c r="P727" s="142"/>
      <c r="Q727" s="142"/>
      <c r="R727" s="142"/>
      <c r="S727" s="142"/>
      <c r="T727" s="142"/>
      <c r="U727" s="142"/>
    </row>
    <row r="728" customFormat="false" ht="12.75" hidden="false" customHeight="false" outlineLevel="0" collapsed="false">
      <c r="A728" s="142"/>
      <c r="B728" s="142"/>
      <c r="C728" s="142"/>
      <c r="D728" s="142"/>
      <c r="E728" s="142"/>
      <c r="F728" s="142"/>
      <c r="G728" s="142"/>
      <c r="H728" s="142"/>
      <c r="I728" s="142"/>
      <c r="J728" s="142"/>
      <c r="K728" s="142"/>
      <c r="L728" s="142"/>
      <c r="M728" s="142"/>
      <c r="N728" s="142"/>
      <c r="O728" s="142"/>
      <c r="P728" s="142"/>
      <c r="Q728" s="142"/>
      <c r="R728" s="142"/>
      <c r="S728" s="142"/>
      <c r="T728" s="142"/>
      <c r="U728" s="142"/>
    </row>
    <row r="729" customFormat="false" ht="12.75" hidden="false" customHeight="false" outlineLevel="0" collapsed="false">
      <c r="A729" s="142"/>
      <c r="B729" s="142"/>
      <c r="C729" s="142"/>
      <c r="D729" s="142"/>
      <c r="E729" s="142"/>
      <c r="F729" s="142"/>
      <c r="G729" s="142"/>
      <c r="H729" s="142"/>
      <c r="I729" s="142"/>
      <c r="J729" s="142"/>
      <c r="K729" s="142"/>
      <c r="L729" s="142"/>
      <c r="M729" s="142"/>
      <c r="N729" s="142"/>
      <c r="O729" s="142"/>
      <c r="P729" s="142"/>
      <c r="Q729" s="142"/>
      <c r="R729" s="142"/>
      <c r="S729" s="142"/>
      <c r="T729" s="142"/>
      <c r="U729" s="142"/>
    </row>
    <row r="730" customFormat="false" ht="12.75" hidden="false" customHeight="false" outlineLevel="0" collapsed="false">
      <c r="A730" s="142"/>
      <c r="B730" s="142"/>
      <c r="C730" s="142"/>
      <c r="D730" s="142"/>
      <c r="E730" s="142"/>
      <c r="F730" s="142"/>
      <c r="G730" s="142"/>
      <c r="H730" s="142"/>
      <c r="I730" s="142"/>
      <c r="J730" s="142"/>
      <c r="K730" s="142"/>
      <c r="L730" s="142"/>
      <c r="M730" s="142"/>
      <c r="N730" s="142"/>
      <c r="O730" s="142"/>
      <c r="P730" s="142"/>
      <c r="Q730" s="142"/>
      <c r="R730" s="142"/>
      <c r="S730" s="142"/>
      <c r="T730" s="142"/>
      <c r="U730" s="142"/>
    </row>
    <row r="731" customFormat="false" ht="12.75" hidden="false" customHeight="false" outlineLevel="0" collapsed="false">
      <c r="A731" s="142"/>
      <c r="B731" s="142"/>
      <c r="C731" s="142"/>
      <c r="D731" s="142"/>
      <c r="E731" s="142"/>
      <c r="F731" s="142"/>
      <c r="G731" s="142"/>
      <c r="H731" s="142"/>
      <c r="I731" s="142"/>
      <c r="J731" s="142"/>
      <c r="K731" s="142"/>
      <c r="L731" s="142"/>
      <c r="M731" s="142"/>
      <c r="N731" s="142"/>
      <c r="O731" s="142"/>
      <c r="P731" s="142"/>
      <c r="Q731" s="142"/>
      <c r="R731" s="142"/>
      <c r="S731" s="142"/>
      <c r="T731" s="142"/>
      <c r="U731" s="142"/>
    </row>
    <row r="732" customFormat="false" ht="12.75" hidden="false" customHeight="false" outlineLevel="0" collapsed="false">
      <c r="A732" s="142"/>
      <c r="B732" s="142"/>
      <c r="C732" s="142"/>
      <c r="D732" s="142"/>
      <c r="E732" s="142"/>
      <c r="F732" s="142"/>
      <c r="G732" s="142"/>
      <c r="H732" s="142"/>
      <c r="I732" s="142"/>
      <c r="J732" s="142"/>
      <c r="K732" s="142"/>
      <c r="L732" s="142"/>
      <c r="M732" s="142"/>
      <c r="N732" s="142"/>
      <c r="O732" s="142"/>
      <c r="P732" s="142"/>
      <c r="Q732" s="142"/>
      <c r="R732" s="142"/>
      <c r="S732" s="142"/>
      <c r="T732" s="142"/>
      <c r="U732" s="142"/>
    </row>
    <row r="733" customFormat="false" ht="12.75" hidden="false" customHeight="false" outlineLevel="0" collapsed="false">
      <c r="A733" s="142"/>
      <c r="B733" s="142"/>
      <c r="C733" s="142"/>
      <c r="D733" s="142"/>
      <c r="E733" s="142"/>
      <c r="F733" s="142"/>
      <c r="G733" s="142"/>
      <c r="H733" s="142"/>
      <c r="I733" s="142"/>
      <c r="J733" s="142"/>
      <c r="K733" s="142"/>
      <c r="L733" s="142"/>
      <c r="M733" s="142"/>
      <c r="N733" s="142"/>
      <c r="O733" s="142"/>
      <c r="P733" s="142"/>
      <c r="Q733" s="142"/>
      <c r="R733" s="142"/>
      <c r="S733" s="142"/>
      <c r="T733" s="142"/>
      <c r="U733" s="142"/>
    </row>
    <row r="734" customFormat="false" ht="12.75" hidden="false" customHeight="false" outlineLevel="0" collapsed="false">
      <c r="A734" s="142"/>
      <c r="B734" s="142"/>
      <c r="C734" s="142"/>
      <c r="D734" s="142"/>
      <c r="E734" s="142"/>
      <c r="F734" s="142"/>
      <c r="G734" s="142"/>
      <c r="H734" s="142"/>
      <c r="I734" s="142"/>
      <c r="J734" s="142"/>
      <c r="K734" s="142"/>
      <c r="L734" s="142"/>
      <c r="M734" s="142"/>
      <c r="N734" s="142"/>
      <c r="O734" s="142"/>
      <c r="P734" s="142"/>
      <c r="Q734" s="142"/>
      <c r="R734" s="142"/>
      <c r="S734" s="142"/>
      <c r="T734" s="142"/>
      <c r="U734" s="142"/>
    </row>
    <row r="735" customFormat="false" ht="12.75" hidden="false" customHeight="false" outlineLevel="0" collapsed="false">
      <c r="A735" s="142"/>
      <c r="B735" s="142"/>
      <c r="C735" s="142"/>
      <c r="D735" s="142"/>
      <c r="E735" s="142"/>
      <c r="F735" s="142"/>
      <c r="G735" s="142"/>
      <c r="H735" s="142"/>
      <c r="I735" s="142"/>
      <c r="J735" s="142"/>
      <c r="K735" s="142"/>
      <c r="L735" s="142"/>
      <c r="M735" s="142"/>
      <c r="N735" s="142"/>
      <c r="O735" s="142"/>
      <c r="P735" s="142"/>
      <c r="Q735" s="142"/>
      <c r="R735" s="142"/>
      <c r="S735" s="142"/>
      <c r="T735" s="142"/>
      <c r="U735" s="142"/>
    </row>
    <row r="736" customFormat="false" ht="12.75" hidden="false" customHeight="false" outlineLevel="0" collapsed="false">
      <c r="A736" s="142"/>
      <c r="B736" s="142"/>
      <c r="C736" s="142"/>
      <c r="D736" s="142"/>
      <c r="E736" s="142"/>
      <c r="F736" s="142"/>
      <c r="G736" s="142"/>
      <c r="H736" s="142"/>
      <c r="I736" s="142"/>
      <c r="J736" s="142"/>
      <c r="K736" s="142"/>
      <c r="L736" s="142"/>
      <c r="M736" s="142"/>
      <c r="N736" s="142"/>
      <c r="O736" s="142"/>
      <c r="P736" s="142"/>
      <c r="Q736" s="142"/>
      <c r="R736" s="142"/>
      <c r="S736" s="142"/>
      <c r="T736" s="142"/>
      <c r="U736" s="142"/>
    </row>
    <row r="737" customFormat="false" ht="12.75" hidden="false" customHeight="false" outlineLevel="0" collapsed="false">
      <c r="A737" s="142"/>
      <c r="B737" s="142"/>
      <c r="C737" s="142"/>
      <c r="D737" s="142"/>
      <c r="E737" s="142"/>
      <c r="F737" s="142"/>
      <c r="G737" s="142"/>
      <c r="H737" s="142"/>
      <c r="I737" s="142"/>
      <c r="J737" s="142"/>
      <c r="K737" s="142"/>
      <c r="L737" s="142"/>
      <c r="M737" s="142"/>
      <c r="N737" s="142"/>
      <c r="O737" s="142"/>
      <c r="P737" s="142"/>
      <c r="Q737" s="142"/>
      <c r="R737" s="142"/>
      <c r="S737" s="142"/>
      <c r="T737" s="142"/>
      <c r="U737" s="142"/>
    </row>
    <row r="738" customFormat="false" ht="12.75" hidden="false" customHeight="false" outlineLevel="0" collapsed="false">
      <c r="A738" s="142"/>
      <c r="B738" s="142"/>
      <c r="C738" s="142"/>
      <c r="D738" s="142"/>
      <c r="E738" s="142"/>
      <c r="F738" s="142"/>
      <c r="G738" s="142"/>
      <c r="H738" s="142"/>
      <c r="I738" s="142"/>
      <c r="J738" s="142"/>
      <c r="K738" s="142"/>
      <c r="L738" s="142"/>
      <c r="M738" s="142"/>
      <c r="N738" s="142"/>
      <c r="O738" s="142"/>
      <c r="P738" s="142"/>
      <c r="Q738" s="142"/>
      <c r="R738" s="142"/>
      <c r="S738" s="142"/>
      <c r="T738" s="142"/>
      <c r="U738" s="142"/>
    </row>
    <row r="739" customFormat="false" ht="12.75" hidden="false" customHeight="false" outlineLevel="0" collapsed="false">
      <c r="A739" s="142"/>
      <c r="B739" s="142"/>
      <c r="C739" s="142"/>
      <c r="D739" s="142"/>
      <c r="E739" s="142"/>
      <c r="F739" s="142"/>
      <c r="G739" s="142"/>
      <c r="H739" s="142"/>
      <c r="I739" s="142"/>
      <c r="J739" s="142"/>
      <c r="K739" s="142"/>
      <c r="L739" s="142"/>
      <c r="M739" s="142"/>
      <c r="N739" s="142"/>
      <c r="O739" s="142"/>
      <c r="P739" s="142"/>
      <c r="Q739" s="142"/>
      <c r="R739" s="142"/>
      <c r="S739" s="142"/>
      <c r="T739" s="142"/>
      <c r="U739" s="142"/>
    </row>
    <row r="740" customFormat="false" ht="12.75" hidden="false" customHeight="false" outlineLevel="0" collapsed="false">
      <c r="A740" s="142"/>
      <c r="B740" s="142"/>
      <c r="C740" s="142"/>
      <c r="D740" s="142"/>
      <c r="E740" s="142"/>
      <c r="F740" s="142"/>
      <c r="G740" s="142"/>
      <c r="H740" s="142"/>
      <c r="I740" s="142"/>
      <c r="J740" s="142"/>
      <c r="K740" s="142"/>
      <c r="L740" s="142"/>
      <c r="M740" s="142"/>
      <c r="N740" s="142"/>
      <c r="O740" s="142"/>
      <c r="P740" s="142"/>
      <c r="Q740" s="142"/>
      <c r="R740" s="142"/>
      <c r="S740" s="142"/>
      <c r="T740" s="142"/>
      <c r="U740" s="142"/>
    </row>
    <row r="741" customFormat="false" ht="12.75" hidden="false" customHeight="false" outlineLevel="0" collapsed="false">
      <c r="A741" s="142"/>
      <c r="B741" s="142"/>
      <c r="C741" s="142"/>
      <c r="D741" s="142"/>
      <c r="E741" s="142"/>
      <c r="F741" s="142"/>
      <c r="G741" s="142"/>
      <c r="H741" s="142"/>
      <c r="I741" s="142"/>
      <c r="J741" s="142"/>
      <c r="K741" s="142"/>
      <c r="L741" s="142"/>
      <c r="M741" s="142"/>
      <c r="N741" s="142"/>
      <c r="O741" s="142"/>
      <c r="P741" s="142"/>
      <c r="Q741" s="142"/>
      <c r="R741" s="142"/>
      <c r="S741" s="142"/>
      <c r="T741" s="142"/>
      <c r="U741" s="142"/>
    </row>
    <row r="742" customFormat="false" ht="12.75" hidden="false" customHeight="false" outlineLevel="0" collapsed="false">
      <c r="A742" s="142"/>
      <c r="B742" s="142"/>
      <c r="C742" s="142"/>
      <c r="D742" s="142"/>
      <c r="E742" s="142"/>
      <c r="F742" s="142"/>
      <c r="G742" s="142"/>
      <c r="H742" s="142"/>
      <c r="I742" s="142"/>
      <c r="J742" s="142"/>
      <c r="K742" s="142"/>
      <c r="L742" s="142"/>
      <c r="M742" s="142"/>
      <c r="N742" s="142"/>
      <c r="O742" s="142"/>
      <c r="P742" s="142"/>
      <c r="Q742" s="142"/>
      <c r="R742" s="142"/>
      <c r="S742" s="142"/>
      <c r="T742" s="142"/>
      <c r="U742" s="142"/>
    </row>
    <row r="743" customFormat="false" ht="12.75" hidden="false" customHeight="false" outlineLevel="0" collapsed="false">
      <c r="A743" s="142"/>
      <c r="B743" s="142"/>
      <c r="C743" s="142"/>
      <c r="D743" s="142"/>
      <c r="E743" s="142"/>
      <c r="F743" s="142"/>
      <c r="G743" s="142"/>
      <c r="H743" s="142"/>
      <c r="I743" s="142"/>
      <c r="J743" s="142"/>
      <c r="K743" s="142"/>
      <c r="L743" s="142"/>
      <c r="M743" s="142"/>
      <c r="N743" s="142"/>
      <c r="O743" s="142"/>
      <c r="P743" s="142"/>
      <c r="Q743" s="142"/>
      <c r="R743" s="142"/>
      <c r="S743" s="142"/>
      <c r="T743" s="142"/>
      <c r="U743" s="142"/>
    </row>
    <row r="744" customFormat="false" ht="12.75" hidden="false" customHeight="false" outlineLevel="0" collapsed="false">
      <c r="A744" s="142"/>
      <c r="B744" s="142"/>
      <c r="C744" s="142"/>
      <c r="D744" s="142"/>
      <c r="E744" s="142"/>
      <c r="F744" s="142"/>
      <c r="G744" s="142"/>
      <c r="H744" s="142"/>
      <c r="I744" s="142"/>
      <c r="J744" s="142"/>
      <c r="K744" s="142"/>
      <c r="L744" s="142"/>
      <c r="M744" s="142"/>
      <c r="N744" s="142"/>
      <c r="O744" s="142"/>
      <c r="P744" s="142"/>
      <c r="Q744" s="142"/>
      <c r="R744" s="142"/>
      <c r="S744" s="142"/>
      <c r="T744" s="142"/>
      <c r="U744" s="142"/>
    </row>
    <row r="745" customFormat="false" ht="12.75" hidden="false" customHeight="false" outlineLevel="0" collapsed="false">
      <c r="A745" s="142"/>
      <c r="B745" s="142"/>
      <c r="C745" s="142"/>
      <c r="D745" s="142"/>
      <c r="E745" s="142"/>
      <c r="F745" s="142"/>
      <c r="G745" s="142"/>
      <c r="H745" s="142"/>
      <c r="I745" s="142"/>
      <c r="J745" s="142"/>
      <c r="K745" s="142"/>
      <c r="L745" s="142"/>
      <c r="M745" s="142"/>
      <c r="N745" s="142"/>
      <c r="O745" s="142"/>
      <c r="P745" s="142"/>
      <c r="Q745" s="142"/>
      <c r="R745" s="142"/>
      <c r="S745" s="142"/>
      <c r="T745" s="142"/>
      <c r="U745" s="142"/>
    </row>
    <row r="746" customFormat="false" ht="12.75" hidden="false" customHeight="false" outlineLevel="0" collapsed="false">
      <c r="A746" s="142"/>
      <c r="B746" s="142"/>
      <c r="C746" s="142"/>
      <c r="D746" s="142"/>
      <c r="E746" s="142"/>
      <c r="F746" s="142"/>
      <c r="G746" s="142"/>
      <c r="H746" s="142"/>
      <c r="I746" s="142"/>
      <c r="J746" s="142"/>
      <c r="K746" s="142"/>
      <c r="L746" s="142"/>
      <c r="M746" s="142"/>
      <c r="N746" s="142"/>
      <c r="O746" s="142"/>
      <c r="P746" s="142"/>
      <c r="Q746" s="142"/>
      <c r="R746" s="142"/>
      <c r="S746" s="142"/>
      <c r="T746" s="142"/>
      <c r="U746" s="142"/>
    </row>
    <row r="747" customFormat="false" ht="12.75" hidden="false" customHeight="false" outlineLevel="0" collapsed="false">
      <c r="A747" s="142"/>
      <c r="B747" s="142"/>
      <c r="C747" s="142"/>
      <c r="D747" s="142"/>
      <c r="E747" s="142"/>
      <c r="F747" s="142"/>
      <c r="G747" s="142"/>
      <c r="H747" s="142"/>
      <c r="I747" s="142"/>
      <c r="J747" s="142"/>
      <c r="K747" s="142"/>
      <c r="L747" s="142"/>
      <c r="M747" s="142"/>
      <c r="N747" s="142"/>
      <c r="O747" s="142"/>
      <c r="P747" s="142"/>
      <c r="Q747" s="142"/>
      <c r="R747" s="142"/>
      <c r="S747" s="142"/>
      <c r="T747" s="142"/>
      <c r="U747" s="142"/>
    </row>
    <row r="748" customFormat="false" ht="12.75" hidden="false" customHeight="false" outlineLevel="0" collapsed="false">
      <c r="A748" s="142"/>
      <c r="B748" s="142"/>
      <c r="C748" s="142"/>
      <c r="D748" s="142"/>
      <c r="E748" s="142"/>
      <c r="F748" s="142"/>
      <c r="G748" s="142"/>
      <c r="H748" s="142"/>
      <c r="I748" s="142"/>
      <c r="J748" s="142"/>
      <c r="K748" s="142"/>
      <c r="L748" s="142"/>
      <c r="M748" s="142"/>
      <c r="N748" s="142"/>
      <c r="O748" s="142"/>
      <c r="P748" s="142"/>
      <c r="Q748" s="142"/>
      <c r="R748" s="142"/>
      <c r="S748" s="142"/>
      <c r="T748" s="142"/>
      <c r="U748" s="142"/>
    </row>
    <row r="749" customFormat="false" ht="12.75" hidden="false" customHeight="false" outlineLevel="0" collapsed="false">
      <c r="A749" s="142"/>
      <c r="B749" s="142"/>
      <c r="C749" s="142"/>
      <c r="D749" s="142"/>
      <c r="E749" s="142"/>
      <c r="F749" s="142"/>
      <c r="G749" s="142"/>
      <c r="H749" s="142"/>
      <c r="I749" s="142"/>
      <c r="J749" s="142"/>
      <c r="K749" s="142"/>
      <c r="L749" s="142"/>
      <c r="M749" s="142"/>
      <c r="N749" s="142"/>
      <c r="O749" s="142"/>
      <c r="P749" s="142"/>
      <c r="Q749" s="142"/>
      <c r="R749" s="142"/>
      <c r="S749" s="142"/>
      <c r="T749" s="142"/>
      <c r="U749" s="142"/>
    </row>
    <row r="750" customFormat="false" ht="12.75" hidden="false" customHeight="false" outlineLevel="0" collapsed="false">
      <c r="A750" s="142"/>
      <c r="B750" s="142"/>
      <c r="C750" s="142"/>
      <c r="D750" s="142"/>
      <c r="E750" s="142"/>
      <c r="F750" s="142"/>
      <c r="G750" s="142"/>
      <c r="H750" s="142"/>
      <c r="I750" s="142"/>
      <c r="J750" s="142"/>
      <c r="K750" s="142"/>
      <c r="L750" s="142"/>
      <c r="M750" s="142"/>
      <c r="N750" s="142"/>
      <c r="O750" s="142"/>
      <c r="P750" s="142"/>
      <c r="Q750" s="142"/>
      <c r="R750" s="142"/>
      <c r="S750" s="142"/>
      <c r="T750" s="142"/>
      <c r="U750" s="142"/>
    </row>
    <row r="751" customFormat="false" ht="12.75" hidden="false" customHeight="false" outlineLevel="0" collapsed="false">
      <c r="A751" s="142"/>
      <c r="B751" s="142"/>
      <c r="C751" s="142"/>
      <c r="D751" s="142"/>
      <c r="E751" s="142"/>
      <c r="F751" s="142"/>
      <c r="G751" s="142"/>
      <c r="H751" s="142"/>
      <c r="I751" s="142"/>
      <c r="J751" s="142"/>
      <c r="K751" s="142"/>
      <c r="L751" s="142"/>
      <c r="M751" s="142"/>
      <c r="N751" s="142"/>
      <c r="O751" s="142"/>
      <c r="P751" s="142"/>
      <c r="Q751" s="142"/>
      <c r="R751" s="142"/>
      <c r="S751" s="142"/>
      <c r="T751" s="142"/>
      <c r="U751" s="142"/>
    </row>
    <row r="752" customFormat="false" ht="12.75" hidden="false" customHeight="false" outlineLevel="0" collapsed="false">
      <c r="A752" s="142"/>
      <c r="B752" s="142"/>
      <c r="C752" s="142"/>
      <c r="D752" s="142"/>
      <c r="E752" s="142"/>
      <c r="F752" s="142"/>
      <c r="G752" s="142"/>
      <c r="H752" s="142"/>
      <c r="I752" s="142"/>
      <c r="J752" s="142"/>
      <c r="K752" s="142"/>
      <c r="L752" s="142"/>
      <c r="M752" s="142"/>
      <c r="N752" s="142"/>
      <c r="O752" s="142"/>
      <c r="P752" s="142"/>
      <c r="Q752" s="142"/>
      <c r="R752" s="142"/>
      <c r="S752" s="142"/>
      <c r="T752" s="142"/>
      <c r="U752" s="142"/>
    </row>
    <row r="753" customFormat="false" ht="12.75" hidden="false" customHeight="false" outlineLevel="0" collapsed="false">
      <c r="A753" s="142"/>
      <c r="B753" s="142"/>
      <c r="C753" s="142"/>
      <c r="D753" s="142"/>
      <c r="E753" s="142"/>
      <c r="F753" s="142"/>
      <c r="G753" s="142"/>
      <c r="H753" s="142"/>
      <c r="I753" s="142"/>
      <c r="J753" s="142"/>
      <c r="K753" s="142"/>
      <c r="L753" s="142"/>
      <c r="M753" s="142"/>
      <c r="N753" s="142"/>
      <c r="O753" s="142"/>
      <c r="P753" s="142"/>
      <c r="Q753" s="142"/>
      <c r="R753" s="142"/>
      <c r="S753" s="142"/>
      <c r="T753" s="142"/>
      <c r="U753" s="142"/>
    </row>
    <row r="754" customFormat="false" ht="12.75" hidden="false" customHeight="false" outlineLevel="0" collapsed="false">
      <c r="A754" s="142"/>
      <c r="B754" s="142"/>
      <c r="C754" s="142"/>
      <c r="D754" s="142"/>
      <c r="E754" s="142"/>
      <c r="F754" s="142"/>
      <c r="G754" s="142"/>
      <c r="H754" s="142"/>
      <c r="I754" s="142"/>
      <c r="J754" s="142"/>
      <c r="K754" s="142"/>
      <c r="L754" s="142"/>
      <c r="M754" s="142"/>
      <c r="N754" s="142"/>
      <c r="O754" s="142"/>
      <c r="P754" s="142"/>
      <c r="Q754" s="142"/>
      <c r="R754" s="142"/>
      <c r="S754" s="142"/>
      <c r="T754" s="142"/>
      <c r="U754" s="142"/>
    </row>
    <row r="755" customFormat="false" ht="12.75" hidden="false" customHeight="false" outlineLevel="0" collapsed="false">
      <c r="A755" s="142"/>
      <c r="B755" s="142"/>
      <c r="C755" s="142"/>
      <c r="D755" s="142"/>
      <c r="E755" s="142"/>
      <c r="F755" s="142"/>
      <c r="G755" s="142"/>
      <c r="H755" s="142"/>
      <c r="I755" s="142"/>
      <c r="J755" s="142"/>
      <c r="K755" s="142"/>
      <c r="L755" s="142"/>
      <c r="M755" s="142"/>
      <c r="N755" s="142"/>
      <c r="O755" s="142"/>
      <c r="P755" s="142"/>
      <c r="Q755" s="142"/>
      <c r="R755" s="142"/>
      <c r="S755" s="142"/>
      <c r="T755" s="142"/>
      <c r="U755" s="142"/>
    </row>
    <row r="756" customFormat="false" ht="12.75" hidden="false" customHeight="false" outlineLevel="0" collapsed="false">
      <c r="A756" s="142"/>
      <c r="B756" s="142"/>
      <c r="C756" s="142"/>
      <c r="D756" s="142"/>
      <c r="E756" s="142"/>
      <c r="F756" s="142"/>
      <c r="G756" s="142"/>
      <c r="H756" s="142"/>
      <c r="I756" s="142"/>
      <c r="J756" s="142"/>
      <c r="K756" s="142"/>
      <c r="L756" s="142"/>
      <c r="M756" s="142"/>
      <c r="N756" s="142"/>
      <c r="O756" s="142"/>
      <c r="P756" s="142"/>
      <c r="Q756" s="142"/>
      <c r="R756" s="142"/>
      <c r="S756" s="142"/>
      <c r="T756" s="142"/>
      <c r="U756" s="142"/>
    </row>
    <row r="757" customFormat="false" ht="12.75" hidden="false" customHeight="false" outlineLevel="0" collapsed="false">
      <c r="A757" s="142"/>
      <c r="B757" s="142"/>
      <c r="C757" s="142"/>
      <c r="D757" s="142"/>
      <c r="E757" s="142"/>
      <c r="F757" s="142"/>
      <c r="G757" s="142"/>
      <c r="H757" s="142"/>
      <c r="I757" s="142"/>
      <c r="J757" s="142"/>
      <c r="K757" s="142"/>
      <c r="L757" s="142"/>
      <c r="M757" s="142"/>
      <c r="N757" s="142"/>
      <c r="O757" s="142"/>
      <c r="P757" s="142"/>
      <c r="Q757" s="142"/>
      <c r="R757" s="142"/>
      <c r="S757" s="142"/>
      <c r="T757" s="142"/>
      <c r="U757" s="142"/>
    </row>
    <row r="758" customFormat="false" ht="12.75" hidden="false" customHeight="false" outlineLevel="0" collapsed="false">
      <c r="A758" s="142"/>
      <c r="B758" s="142"/>
      <c r="C758" s="142"/>
      <c r="D758" s="142"/>
      <c r="E758" s="142"/>
      <c r="F758" s="142"/>
      <c r="G758" s="142"/>
      <c r="H758" s="142"/>
      <c r="I758" s="142"/>
      <c r="J758" s="142"/>
      <c r="K758" s="142"/>
      <c r="L758" s="142"/>
      <c r="M758" s="142"/>
      <c r="N758" s="142"/>
      <c r="O758" s="142"/>
      <c r="P758" s="142"/>
      <c r="Q758" s="142"/>
      <c r="R758" s="142"/>
      <c r="S758" s="142"/>
      <c r="T758" s="142"/>
      <c r="U758" s="142"/>
    </row>
    <row r="759" customFormat="false" ht="12.75" hidden="false" customHeight="false" outlineLevel="0" collapsed="false">
      <c r="A759" s="142"/>
      <c r="B759" s="142"/>
      <c r="C759" s="142"/>
      <c r="D759" s="142"/>
      <c r="E759" s="142"/>
      <c r="F759" s="142"/>
      <c r="G759" s="142"/>
      <c r="H759" s="142"/>
      <c r="I759" s="142"/>
      <c r="J759" s="142"/>
      <c r="K759" s="142"/>
      <c r="L759" s="142"/>
      <c r="M759" s="142"/>
      <c r="N759" s="142"/>
      <c r="O759" s="142"/>
      <c r="P759" s="142"/>
      <c r="Q759" s="142"/>
      <c r="R759" s="142"/>
      <c r="S759" s="142"/>
      <c r="T759" s="142"/>
      <c r="U759" s="142"/>
    </row>
    <row r="760" customFormat="false" ht="12.75" hidden="false" customHeight="false" outlineLevel="0" collapsed="false">
      <c r="A760" s="142"/>
      <c r="B760" s="142"/>
      <c r="C760" s="142"/>
      <c r="D760" s="142"/>
      <c r="E760" s="142"/>
      <c r="F760" s="142"/>
      <c r="G760" s="142"/>
      <c r="H760" s="142"/>
      <c r="I760" s="142"/>
      <c r="J760" s="142"/>
      <c r="K760" s="142"/>
      <c r="L760" s="142"/>
      <c r="M760" s="142"/>
      <c r="N760" s="142"/>
      <c r="O760" s="142"/>
      <c r="P760" s="142"/>
      <c r="Q760" s="142"/>
      <c r="R760" s="142"/>
      <c r="S760" s="142"/>
      <c r="T760" s="142"/>
      <c r="U760" s="142"/>
    </row>
    <row r="761" customFormat="false" ht="12.75" hidden="false" customHeight="false" outlineLevel="0" collapsed="false">
      <c r="A761" s="142"/>
      <c r="B761" s="142"/>
      <c r="C761" s="142"/>
      <c r="D761" s="142"/>
      <c r="E761" s="142"/>
      <c r="F761" s="142"/>
      <c r="G761" s="142"/>
      <c r="H761" s="142"/>
      <c r="I761" s="142"/>
      <c r="J761" s="142"/>
      <c r="K761" s="142"/>
      <c r="L761" s="142"/>
      <c r="M761" s="142"/>
      <c r="N761" s="142"/>
      <c r="O761" s="142"/>
      <c r="P761" s="142"/>
      <c r="Q761" s="142"/>
      <c r="R761" s="142"/>
      <c r="S761" s="142"/>
      <c r="T761" s="142"/>
      <c r="U761" s="142"/>
    </row>
    <row r="762" customFormat="false" ht="12.75" hidden="false" customHeight="false" outlineLevel="0" collapsed="false">
      <c r="A762" s="142"/>
      <c r="B762" s="142"/>
      <c r="C762" s="142"/>
      <c r="D762" s="142"/>
      <c r="E762" s="142"/>
      <c r="F762" s="142"/>
      <c r="G762" s="142"/>
      <c r="H762" s="142"/>
      <c r="I762" s="142"/>
      <c r="J762" s="142"/>
      <c r="K762" s="142"/>
      <c r="L762" s="142"/>
      <c r="M762" s="142"/>
      <c r="N762" s="142"/>
      <c r="O762" s="142"/>
      <c r="P762" s="142"/>
      <c r="Q762" s="142"/>
      <c r="R762" s="142"/>
      <c r="S762" s="142"/>
      <c r="T762" s="142"/>
      <c r="U762" s="142"/>
    </row>
    <row r="763" customFormat="false" ht="12.75" hidden="false" customHeight="false" outlineLevel="0" collapsed="false">
      <c r="A763" s="142"/>
      <c r="B763" s="142"/>
      <c r="C763" s="142"/>
      <c r="D763" s="142"/>
      <c r="E763" s="142"/>
      <c r="F763" s="142"/>
      <c r="G763" s="142"/>
      <c r="H763" s="142"/>
      <c r="I763" s="142"/>
      <c r="J763" s="142"/>
      <c r="K763" s="142"/>
      <c r="L763" s="142"/>
      <c r="M763" s="142"/>
      <c r="N763" s="142"/>
      <c r="O763" s="142"/>
      <c r="P763" s="142"/>
      <c r="Q763" s="142"/>
      <c r="R763" s="142"/>
      <c r="S763" s="142"/>
      <c r="T763" s="142"/>
      <c r="U763" s="142"/>
    </row>
    <row r="764" customFormat="false" ht="12.75" hidden="false" customHeight="false" outlineLevel="0" collapsed="false">
      <c r="A764" s="142"/>
      <c r="B764" s="142"/>
      <c r="C764" s="142"/>
      <c r="D764" s="142"/>
      <c r="E764" s="142"/>
      <c r="F764" s="142"/>
      <c r="G764" s="142"/>
      <c r="H764" s="142"/>
      <c r="I764" s="142"/>
      <c r="J764" s="142"/>
      <c r="K764" s="142"/>
      <c r="L764" s="142"/>
      <c r="M764" s="142"/>
      <c r="N764" s="142"/>
      <c r="O764" s="142"/>
      <c r="P764" s="142"/>
      <c r="Q764" s="142"/>
      <c r="R764" s="142"/>
      <c r="S764" s="142"/>
      <c r="T764" s="142"/>
      <c r="U764" s="142"/>
    </row>
    <row r="765" customFormat="false" ht="12.75" hidden="false" customHeight="false" outlineLevel="0" collapsed="false">
      <c r="A765" s="142"/>
      <c r="B765" s="142"/>
      <c r="C765" s="142"/>
      <c r="D765" s="142"/>
      <c r="E765" s="142"/>
      <c r="F765" s="142"/>
      <c r="G765" s="142"/>
      <c r="H765" s="142"/>
      <c r="I765" s="142"/>
      <c r="J765" s="142"/>
      <c r="K765" s="142"/>
      <c r="L765" s="142"/>
      <c r="M765" s="142"/>
      <c r="N765" s="142"/>
      <c r="O765" s="142"/>
      <c r="P765" s="142"/>
      <c r="Q765" s="142"/>
      <c r="R765" s="142"/>
      <c r="S765" s="142"/>
      <c r="T765" s="142"/>
      <c r="U765" s="142"/>
    </row>
    <row r="766" customFormat="false" ht="12.75" hidden="false" customHeight="false" outlineLevel="0" collapsed="false">
      <c r="A766" s="142"/>
      <c r="B766" s="142"/>
      <c r="C766" s="142"/>
      <c r="D766" s="142"/>
      <c r="E766" s="142"/>
      <c r="F766" s="142"/>
      <c r="G766" s="142"/>
      <c r="H766" s="142"/>
      <c r="I766" s="142"/>
      <c r="J766" s="142"/>
      <c r="K766" s="142"/>
      <c r="L766" s="142"/>
      <c r="M766" s="142"/>
      <c r="N766" s="142"/>
      <c r="O766" s="142"/>
      <c r="P766" s="142"/>
      <c r="Q766" s="142"/>
      <c r="R766" s="142"/>
      <c r="S766" s="142"/>
      <c r="T766" s="142"/>
      <c r="U766" s="142"/>
    </row>
    <row r="767" customFormat="false" ht="12.75" hidden="false" customHeight="false" outlineLevel="0" collapsed="false">
      <c r="A767" s="142"/>
      <c r="B767" s="142"/>
      <c r="C767" s="142"/>
      <c r="D767" s="142"/>
      <c r="E767" s="142"/>
      <c r="F767" s="142"/>
      <c r="G767" s="142"/>
      <c r="H767" s="142"/>
      <c r="I767" s="142"/>
      <c r="J767" s="142"/>
      <c r="K767" s="142"/>
      <c r="L767" s="142"/>
      <c r="M767" s="142"/>
      <c r="N767" s="142"/>
      <c r="O767" s="142"/>
      <c r="P767" s="142"/>
      <c r="Q767" s="142"/>
      <c r="R767" s="142"/>
      <c r="S767" s="142"/>
      <c r="T767" s="142"/>
      <c r="U767" s="142"/>
    </row>
    <row r="768" customFormat="false" ht="12.75" hidden="false" customHeight="false" outlineLevel="0" collapsed="false">
      <c r="A768" s="142"/>
      <c r="B768" s="142"/>
      <c r="C768" s="142"/>
      <c r="D768" s="142"/>
      <c r="E768" s="142"/>
      <c r="F768" s="142"/>
      <c r="G768" s="142"/>
      <c r="H768" s="142"/>
      <c r="I768" s="142"/>
      <c r="J768" s="142"/>
      <c r="K768" s="142"/>
      <c r="L768" s="142"/>
      <c r="M768" s="142"/>
      <c r="N768" s="142"/>
      <c r="O768" s="142"/>
      <c r="P768" s="142"/>
      <c r="Q768" s="142"/>
      <c r="R768" s="142"/>
      <c r="S768" s="142"/>
      <c r="T768" s="142"/>
      <c r="U768" s="142"/>
    </row>
    <row r="769" customFormat="false" ht="12.75" hidden="false" customHeight="false" outlineLevel="0" collapsed="false">
      <c r="A769" s="142"/>
      <c r="B769" s="142"/>
      <c r="C769" s="142"/>
      <c r="D769" s="142"/>
      <c r="E769" s="142"/>
      <c r="F769" s="142"/>
      <c r="G769" s="142"/>
      <c r="H769" s="142"/>
      <c r="I769" s="142"/>
      <c r="J769" s="142"/>
      <c r="K769" s="142"/>
      <c r="L769" s="142"/>
      <c r="M769" s="142"/>
      <c r="N769" s="142"/>
      <c r="O769" s="142"/>
      <c r="P769" s="142"/>
      <c r="Q769" s="142"/>
      <c r="R769" s="142"/>
      <c r="S769" s="142"/>
      <c r="T769" s="142"/>
      <c r="U769" s="142"/>
    </row>
    <row r="770" customFormat="false" ht="12.75" hidden="false" customHeight="false" outlineLevel="0" collapsed="false">
      <c r="A770" s="142"/>
      <c r="B770" s="142"/>
      <c r="C770" s="142"/>
      <c r="D770" s="142"/>
      <c r="E770" s="142"/>
      <c r="F770" s="142"/>
      <c r="G770" s="142"/>
      <c r="H770" s="142"/>
      <c r="I770" s="142"/>
      <c r="J770" s="142"/>
      <c r="K770" s="142"/>
      <c r="L770" s="142"/>
      <c r="M770" s="142"/>
      <c r="N770" s="142"/>
      <c r="O770" s="142"/>
      <c r="P770" s="142"/>
      <c r="Q770" s="142"/>
      <c r="R770" s="142"/>
      <c r="S770" s="142"/>
      <c r="T770" s="142"/>
      <c r="U770" s="142"/>
    </row>
    <row r="771" customFormat="false" ht="12.75" hidden="false" customHeight="false" outlineLevel="0" collapsed="false">
      <c r="A771" s="142"/>
      <c r="B771" s="142"/>
      <c r="C771" s="142"/>
      <c r="D771" s="142"/>
      <c r="E771" s="142"/>
      <c r="F771" s="142"/>
      <c r="G771" s="142"/>
      <c r="H771" s="142"/>
      <c r="I771" s="142"/>
      <c r="J771" s="142"/>
      <c r="K771" s="142"/>
      <c r="L771" s="142"/>
      <c r="M771" s="142"/>
      <c r="N771" s="142"/>
      <c r="O771" s="142"/>
      <c r="P771" s="142"/>
      <c r="Q771" s="142"/>
      <c r="R771" s="142"/>
      <c r="S771" s="142"/>
      <c r="T771" s="142"/>
      <c r="U771" s="142"/>
    </row>
    <row r="772" customFormat="false" ht="12.75" hidden="false" customHeight="false" outlineLevel="0" collapsed="false">
      <c r="A772" s="142"/>
      <c r="B772" s="142"/>
      <c r="C772" s="142"/>
      <c r="D772" s="142"/>
      <c r="E772" s="142"/>
      <c r="F772" s="142"/>
      <c r="G772" s="142"/>
      <c r="H772" s="142"/>
      <c r="I772" s="142"/>
      <c r="J772" s="142"/>
      <c r="K772" s="142"/>
      <c r="L772" s="142"/>
      <c r="M772" s="142"/>
      <c r="N772" s="142"/>
      <c r="O772" s="142"/>
      <c r="P772" s="142"/>
      <c r="Q772" s="142"/>
      <c r="R772" s="142"/>
      <c r="S772" s="142"/>
      <c r="T772" s="142"/>
      <c r="U772" s="142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38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42" width="9.14"/>
    <col collapsed="false" customWidth="true" hidden="false" outlineLevel="0" max="23" min="23" style="142" width="10.99"/>
    <col collapsed="false" customWidth="false" hidden="false" outlineLevel="0" max="257" min="24" style="142" width="9.14"/>
  </cols>
  <sheetData>
    <row r="2" customFormat="false" ht="18.75" hidden="false" customHeight="false" outlineLevel="0" collapsed="false">
      <c r="A2" s="220" t="s">
        <v>292</v>
      </c>
      <c r="B2" s="395"/>
      <c r="C2" s="395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5" customFormat="false" ht="13.5" hidden="false" customHeight="false" outlineLevel="0" collapsed="false">
      <c r="A5" s="224" t="s">
        <v>154</v>
      </c>
      <c r="B5" s="225" t="n">
        <f aca="false">Brownsville!$B$5</f>
        <v>2001</v>
      </c>
      <c r="C5" s="225" t="n">
        <f aca="false">B5+1</f>
        <v>2002</v>
      </c>
      <c r="D5" s="225" t="n">
        <f aca="false">C5+1</f>
        <v>2003</v>
      </c>
      <c r="E5" s="225" t="n">
        <f aca="false">D5+1</f>
        <v>2004</v>
      </c>
      <c r="F5" s="225" t="n">
        <f aca="false">E5+1</f>
        <v>2005</v>
      </c>
      <c r="G5" s="225" t="n">
        <f aca="false">F5+1</f>
        <v>2006</v>
      </c>
      <c r="H5" s="225" t="n">
        <f aca="false">G5+1</f>
        <v>2007</v>
      </c>
      <c r="I5" s="225" t="n">
        <f aca="false">H5+1</f>
        <v>2008</v>
      </c>
      <c r="J5" s="225" t="n">
        <f aca="false">I5+1</f>
        <v>2009</v>
      </c>
      <c r="K5" s="225" t="n">
        <f aca="false">J5+1</f>
        <v>2010</v>
      </c>
      <c r="L5" s="225" t="n">
        <f aca="false">K5+1</f>
        <v>2011</v>
      </c>
      <c r="M5" s="225" t="n">
        <f aca="false">L5+1</f>
        <v>2012</v>
      </c>
      <c r="N5" s="225" t="n">
        <f aca="false">M5+1</f>
        <v>2013</v>
      </c>
      <c r="O5" s="225" t="n">
        <f aca="false">N5+1</f>
        <v>2014</v>
      </c>
      <c r="P5" s="225" t="n">
        <f aca="false">O5+1</f>
        <v>2015</v>
      </c>
      <c r="Q5" s="225" t="n">
        <f aca="false">P5+1</f>
        <v>2016</v>
      </c>
      <c r="R5" s="225" t="n">
        <f aca="false">Q5+1</f>
        <v>2017</v>
      </c>
      <c r="S5" s="225" t="n">
        <f aca="false">R5+1</f>
        <v>2018</v>
      </c>
      <c r="T5" s="225" t="n">
        <f aca="false">S5+1</f>
        <v>2019</v>
      </c>
      <c r="U5" s="225" t="n">
        <f aca="false">T5+1</f>
        <v>2020</v>
      </c>
      <c r="Y5" s="396" t="n">
        <f aca="false">SUM(Z5:AS5)-SUM(Z6:AS6)</f>
        <v>0</v>
      </c>
      <c r="Z5" s="397" t="n">
        <f aca="false">B11+B12</f>
        <v>1773.4746</v>
      </c>
      <c r="AA5" s="397" t="n">
        <f aca="false">C11+C12</f>
        <v>1826.678838</v>
      </c>
      <c r="AB5" s="397" t="n">
        <f aca="false">D11+D12</f>
        <v>1881.47920314</v>
      </c>
      <c r="AC5" s="397" t="n">
        <f aca="false">E16</f>
        <v>1571.64204393952</v>
      </c>
      <c r="AD5" s="397" t="n">
        <f aca="false">F16</f>
        <v>1618.7913052577</v>
      </c>
      <c r="AE5" s="397" t="n">
        <f aca="false">G16</f>
        <v>1667.35504441543</v>
      </c>
      <c r="AF5" s="397" t="n">
        <f aca="false">H16</f>
        <v>1717.3756957479</v>
      </c>
      <c r="AG5" s="397" t="n">
        <f aca="false">I16</f>
        <v>1768.89696662033</v>
      </c>
      <c r="AH5" s="397" t="n">
        <f aca="false">J16</f>
        <v>1821.96387561894</v>
      </c>
      <c r="AI5" s="397" t="n">
        <f aca="false">K16</f>
        <v>1876.62279188751</v>
      </c>
      <c r="AJ5" s="397" t="n">
        <f aca="false">L16</f>
        <v>1932.92147564414</v>
      </c>
      <c r="AK5" s="397" t="n">
        <f aca="false">M16</f>
        <v>1990.90911991346</v>
      </c>
      <c r="AL5" s="397" t="n">
        <f aca="false">N16</f>
        <v>2050.63639351086</v>
      </c>
      <c r="AM5" s="397" t="n">
        <f aca="false">O16</f>
        <v>2112.15548531619</v>
      </c>
      <c r="AN5" s="397" t="n">
        <f aca="false">P16</f>
        <v>2175.52014987568</v>
      </c>
      <c r="AO5" s="397" t="n">
        <f aca="false">Q16</f>
        <v>2240.78575437195</v>
      </c>
      <c r="AP5" s="397" t="n">
        <f aca="false">R16</f>
        <v>2308.0093270031</v>
      </c>
      <c r="AQ5" s="397" t="n">
        <f aca="false">S16</f>
        <v>2377.2496068132</v>
      </c>
      <c r="AR5" s="397" t="n">
        <f aca="false">T16</f>
        <v>2448.56709501759</v>
      </c>
      <c r="AS5" s="397" t="n">
        <f aca="false">U16</f>
        <v>2522.02410786812</v>
      </c>
    </row>
    <row r="6" customFormat="false" ht="12.75" hidden="false" customHeight="false" outlineLevel="0" collapsed="false">
      <c r="A6" s="227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Y6" s="396" t="n">
        <v>0</v>
      </c>
      <c r="Z6" s="398" t="n">
        <f aca="false">B24+B25</f>
        <v>1773.4746</v>
      </c>
      <c r="AA6" s="398" t="n">
        <f aca="false">C24+C25</f>
        <v>1826.678838</v>
      </c>
      <c r="AB6" s="398" t="n">
        <f aca="false">D24+D25</f>
        <v>1881.47920314</v>
      </c>
      <c r="AC6" s="398" t="n">
        <f aca="false">E24+1/3*E25</f>
        <v>1571.64204393952</v>
      </c>
      <c r="AD6" s="398" t="n">
        <f aca="false">F24+1/3*F25</f>
        <v>1618.7913052577</v>
      </c>
      <c r="AE6" s="398" t="n">
        <f aca="false">G24+1/3*G25</f>
        <v>1667.35504441543</v>
      </c>
      <c r="AF6" s="398" t="n">
        <f aca="false">H24+1/3*H25</f>
        <v>1717.3756957479</v>
      </c>
      <c r="AG6" s="398" t="n">
        <f aca="false">I24+1/3*I25</f>
        <v>1768.89696662033</v>
      </c>
      <c r="AH6" s="398" t="n">
        <f aca="false">J24+1/3*J25</f>
        <v>1821.96387561894</v>
      </c>
      <c r="AI6" s="398" t="n">
        <f aca="false">K24+1/3*K25</f>
        <v>1876.62279188751</v>
      </c>
      <c r="AJ6" s="398" t="n">
        <f aca="false">L24+1/3*L25</f>
        <v>1932.92147564414</v>
      </c>
      <c r="AK6" s="398" t="n">
        <f aca="false">M24+1/3*M25</f>
        <v>1990.90911991346</v>
      </c>
      <c r="AL6" s="398" t="n">
        <f aca="false">N24+1/3*N25</f>
        <v>2050.63639351086</v>
      </c>
      <c r="AM6" s="398" t="n">
        <f aca="false">O24+1/3*O25</f>
        <v>2112.15548531619</v>
      </c>
      <c r="AN6" s="398" t="n">
        <f aca="false">P24+1/3*P25</f>
        <v>2175.52014987568</v>
      </c>
      <c r="AO6" s="398" t="n">
        <f aca="false">Q24+1/3*Q25</f>
        <v>2240.78575437195</v>
      </c>
      <c r="AP6" s="398" t="n">
        <f aca="false">R24+1/3*R25</f>
        <v>2308.00932700311</v>
      </c>
      <c r="AQ6" s="398" t="n">
        <f aca="false">S24+1/3*S25</f>
        <v>2377.2496068132</v>
      </c>
      <c r="AR6" s="398" t="n">
        <f aca="false">T24+1/3*T25</f>
        <v>2448.56709501759</v>
      </c>
      <c r="AS6" s="398" t="n">
        <f aca="false">U24+1/3*U25</f>
        <v>2522.02410786812</v>
      </c>
    </row>
    <row r="7" customFormat="false" ht="12.75" hidden="false" customHeight="false" outlineLevel="0" collapsed="false">
      <c r="A7" s="227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155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399"/>
      <c r="W8" s="399"/>
      <c r="X8" s="399"/>
    </row>
    <row r="9" customFormat="false" ht="12.75" hidden="false" customHeight="false" outlineLevel="0" collapsed="false">
      <c r="A9" s="232" t="s">
        <v>191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99"/>
      <c r="W9" s="1"/>
      <c r="X9" s="1"/>
      <c r="Y9" s="1"/>
      <c r="Z9" s="1"/>
      <c r="AA9" s="1"/>
      <c r="AB9" s="46"/>
      <c r="AC9" s="46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7" t="s">
        <v>156</v>
      </c>
      <c r="B10" s="26" t="n">
        <f aca="false">'Power Price Assumption'!E49*12*Summary!$H$11</f>
        <v>22560</v>
      </c>
      <c r="C10" s="26" t="n">
        <f aca="false">'Power Price Assumption'!F49*12*Summary!$H$11</f>
        <v>22560</v>
      </c>
      <c r="D10" s="26" t="n">
        <f aca="false">'Power Price Assumption'!G49*12*Summary!$H$11</f>
        <v>22560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99"/>
      <c r="W10" s="231" t="n">
        <f aca="false">SUM(B10:U10)</f>
        <v>67680</v>
      </c>
      <c r="X10" s="1"/>
      <c r="Y10" s="1"/>
      <c r="Z10" s="1"/>
      <c r="AA10" s="1"/>
      <c r="AB10" s="46"/>
      <c r="AC10" s="46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7" t="s">
        <v>157</v>
      </c>
      <c r="B11" s="26" t="n">
        <f aca="false">Summary!H24*Summary!H26/1000*(1+Summary!$H$48)</f>
        <v>1309.9746</v>
      </c>
      <c r="C11" s="26" t="n">
        <f aca="false">B11*(1+Summary!$H$48)</f>
        <v>1349.273838</v>
      </c>
      <c r="D11" s="26" t="n">
        <f aca="false">C11*(1+Summary!$H$48)</f>
        <v>1389.75205314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99"/>
      <c r="W11" s="231" t="n">
        <f aca="false">SUM(B11:U11)</f>
        <v>4049.00049114</v>
      </c>
      <c r="X11" s="1"/>
      <c r="Y11" s="1"/>
      <c r="Z11" s="1"/>
      <c r="AA11" s="1"/>
      <c r="AB11" s="46"/>
      <c r="AC11" s="46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customFormat="false" ht="12.75" hidden="false" customHeight="false" outlineLevel="0" collapsed="false">
      <c r="A12" s="117" t="s">
        <v>158</v>
      </c>
      <c r="B12" s="32" t="n">
        <f aca="false">Summary!$H$25*Summary!$H$14*Summary!$H$9/1000*(1+Summary!$H$48)</f>
        <v>463.5</v>
      </c>
      <c r="C12" s="231" t="n">
        <f aca="false">B12*(1+Summary!$H$48)</f>
        <v>477.405</v>
      </c>
      <c r="D12" s="231" t="n">
        <f aca="false">C12*(1+Summary!$H$48)</f>
        <v>491.72715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99"/>
      <c r="W12" s="231" t="n">
        <f aca="false">SUM(B12:U12)</f>
        <v>1432.63215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99"/>
      <c r="W13" s="231"/>
      <c r="X13" s="1"/>
      <c r="Y13" s="1"/>
      <c r="Z13" s="1"/>
      <c r="AA13" s="1"/>
      <c r="AB13" s="46"/>
      <c r="AC13" s="46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159</v>
      </c>
      <c r="W14" s="231"/>
      <c r="X14" s="1"/>
      <c r="Y14" s="1"/>
      <c r="Z14" s="1"/>
      <c r="AA14" s="1"/>
      <c r="AB14" s="46"/>
      <c r="AC14" s="46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7" t="s">
        <v>156</v>
      </c>
      <c r="B15" s="26" t="n">
        <v>0</v>
      </c>
      <c r="C15" s="26" t="n">
        <v>0</v>
      </c>
      <c r="D15" s="26" t="n">
        <v>0</v>
      </c>
      <c r="E15" s="26" t="n">
        <f aca="false">'Power Price Assumption'!H49*Summary!$H$11*12*(1-Summary!$H$29)</f>
        <v>34868.7629253317</v>
      </c>
      <c r="F15" s="26" t="n">
        <f aca="false">'Power Price Assumption'!I49*Summary!$H$11*12*(1-Summary!$H$29)</f>
        <v>36821.1936569552</v>
      </c>
      <c r="G15" s="26" t="n">
        <f aca="false">'Power Price Assumption'!J49*Summary!$H$11*12*(1-Summary!$H$29)</f>
        <v>37575.7448869716</v>
      </c>
      <c r="H15" s="26" t="n">
        <f aca="false">'Power Price Assumption'!K49*Summary!$H$11*12*(1-Summary!$H$29)</f>
        <v>38342.4301164977</v>
      </c>
      <c r="I15" s="26" t="n">
        <f aca="false">'Power Price Assumption'!L49*Summary!$H$11*12*(1-Summary!$H$29)</f>
        <v>39121.2982893971</v>
      </c>
      <c r="J15" s="26" t="n">
        <f aca="false">'Power Price Assumption'!M49*Summary!$H$11*12*(1-Summary!$H$29)</f>
        <v>39912.3903655656</v>
      </c>
      <c r="K15" s="26" t="n">
        <f aca="false">'Power Price Assumption'!N49*Summary!$H$11*12*(1-Summary!$H$29)</f>
        <v>40715.7387978437</v>
      </c>
      <c r="L15" s="26" t="n">
        <f aca="false">'Power Price Assumption'!O49*Summary!$H$11*12*(1-Summary!$H$29)</f>
        <v>41396.0856590464</v>
      </c>
      <c r="M15" s="26" t="n">
        <f aca="false">'Power Price Assumption'!P49*Summary!$H$11*12*(1-Summary!$H$29)</f>
        <v>42080.6091670032</v>
      </c>
      <c r="N15" s="26" t="n">
        <f aca="false">'Power Price Assumption'!Q49*Summary!$H$11*12*(1-Summary!$H$29)</f>
        <v>42768.9476083442</v>
      </c>
      <c r="O15" s="26" t="n">
        <f aca="false">'Power Price Assumption'!R49*Summary!$H$11*12*(1-Summary!$H$29)</f>
        <v>43460.7138079154</v>
      </c>
      <c r="P15" s="26" t="n">
        <f aca="false">'Power Price Assumption'!S49*Summary!$H$11*12*(1-Summary!$H$29)</f>
        <v>44155.4939266134</v>
      </c>
      <c r="Q15" s="26" t="n">
        <f aca="false">'Power Price Assumption'!T49*Summary!$H$11*12*(1-Summary!$H$29)</f>
        <v>44696.0180764047</v>
      </c>
      <c r="R15" s="26" t="n">
        <f aca="false">'Power Price Assumption'!U49*Summary!$H$11*12*(1-Summary!$H$29)</f>
        <v>45148.4672418448</v>
      </c>
      <c r="S15" s="26" t="n">
        <f aca="false">'Power Price Assumption'!V49*Summary!$H$11*12*(1-Summary!$H$29)</f>
        <v>45671.0264244114</v>
      </c>
      <c r="T15" s="26" t="n">
        <f aca="false">'Power Price Assumption'!W49*Summary!$H$11*12*(1-Summary!$H$29)</f>
        <v>46269.9907053873</v>
      </c>
      <c r="U15" s="26" t="n">
        <f aca="false">'Power Price Assumption'!X49*Summary!$H$11*12*(1-Summary!$H$29)</f>
        <v>46775.5331964276</v>
      </c>
      <c r="V15" s="400"/>
      <c r="W15" s="231" t="n">
        <f aca="false">SUM(B15:U15)</f>
        <v>709780.444851961</v>
      </c>
      <c r="X15" s="1"/>
      <c r="Y15" s="1"/>
      <c r="Z15" s="1"/>
      <c r="AA15" s="1"/>
      <c r="AB15" s="46"/>
      <c r="AC15" s="46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  <c r="CS15" s="400"/>
      <c r="CT15" s="400"/>
      <c r="CU15" s="400"/>
      <c r="CV15" s="400"/>
      <c r="CW15" s="400"/>
      <c r="CX15" s="400"/>
      <c r="CY15" s="400"/>
      <c r="CZ15" s="400"/>
      <c r="DA15" s="400"/>
      <c r="DB15" s="400"/>
      <c r="DC15" s="400"/>
      <c r="DD15" s="400"/>
      <c r="DE15" s="400"/>
      <c r="DF15" s="400"/>
      <c r="DG15" s="400"/>
      <c r="DH15" s="400"/>
      <c r="DI15" s="400"/>
      <c r="DJ15" s="400"/>
      <c r="DK15" s="400"/>
      <c r="DL15" s="400"/>
      <c r="DM15" s="400"/>
      <c r="DN15" s="400"/>
      <c r="DO15" s="400"/>
      <c r="DP15" s="400"/>
      <c r="DQ15" s="400"/>
      <c r="DR15" s="400"/>
      <c r="DS15" s="400"/>
      <c r="DT15" s="400"/>
      <c r="DU15" s="400"/>
      <c r="DV15" s="400"/>
      <c r="DW15" s="400"/>
      <c r="DX15" s="400"/>
      <c r="DY15" s="400"/>
      <c r="DZ15" s="400"/>
      <c r="EA15" s="400"/>
      <c r="EB15" s="400"/>
      <c r="EC15" s="400"/>
      <c r="ED15" s="400"/>
      <c r="EE15" s="400"/>
      <c r="EF15" s="400"/>
      <c r="EG15" s="400"/>
      <c r="EH15" s="400"/>
      <c r="EI15" s="400"/>
      <c r="EJ15" s="400"/>
      <c r="EK15" s="400"/>
      <c r="EL15" s="400"/>
      <c r="EM15" s="400"/>
      <c r="EN15" s="400"/>
      <c r="EO15" s="400"/>
      <c r="EP15" s="400"/>
      <c r="EQ15" s="400"/>
      <c r="ER15" s="400"/>
      <c r="ES15" s="400"/>
      <c r="ET15" s="400"/>
      <c r="EU15" s="400"/>
      <c r="EV15" s="400"/>
      <c r="EW15" s="400"/>
      <c r="EX15" s="400"/>
      <c r="EY15" s="400"/>
      <c r="EZ15" s="400"/>
      <c r="FA15" s="400"/>
      <c r="FB15" s="400"/>
      <c r="FC15" s="400"/>
      <c r="FD15" s="400"/>
      <c r="FE15" s="400"/>
      <c r="FF15" s="400"/>
      <c r="FG15" s="400"/>
      <c r="FH15" s="400"/>
      <c r="FI15" s="400"/>
      <c r="FJ15" s="400"/>
      <c r="FK15" s="400"/>
      <c r="FL15" s="400"/>
      <c r="FM15" s="400"/>
      <c r="FN15" s="400"/>
      <c r="FO15" s="400"/>
      <c r="FP15" s="400"/>
      <c r="FQ15" s="400"/>
      <c r="FR15" s="400"/>
      <c r="FS15" s="400"/>
      <c r="FT15" s="400"/>
      <c r="FU15" s="400"/>
      <c r="FV15" s="400"/>
      <c r="FW15" s="400"/>
      <c r="FX15" s="400"/>
      <c r="FY15" s="400"/>
      <c r="FZ15" s="400"/>
      <c r="GA15" s="400"/>
      <c r="GB15" s="400"/>
      <c r="GC15" s="400"/>
      <c r="GD15" s="400"/>
      <c r="GE15" s="400"/>
      <c r="GF15" s="400"/>
      <c r="GG15" s="400"/>
      <c r="GH15" s="400"/>
      <c r="GI15" s="400"/>
      <c r="GJ15" s="400"/>
      <c r="GK15" s="400"/>
      <c r="GL15" s="400"/>
      <c r="GM15" s="400"/>
      <c r="GN15" s="400"/>
      <c r="GO15" s="400"/>
      <c r="GP15" s="400"/>
      <c r="GQ15" s="400"/>
      <c r="GR15" s="400"/>
      <c r="GS15" s="400"/>
      <c r="GT15" s="400"/>
      <c r="GU15" s="400"/>
      <c r="GV15" s="400"/>
      <c r="GW15" s="400"/>
      <c r="GX15" s="400"/>
      <c r="GY15" s="400"/>
      <c r="GZ15" s="400"/>
      <c r="HA15" s="400"/>
      <c r="HB15" s="400"/>
      <c r="HC15" s="400"/>
      <c r="HD15" s="400"/>
      <c r="HE15" s="400"/>
      <c r="HF15" s="400"/>
      <c r="HG15" s="400"/>
      <c r="HH15" s="400"/>
      <c r="HI15" s="400"/>
      <c r="HJ15" s="400"/>
      <c r="HK15" s="400"/>
      <c r="HL15" s="400"/>
      <c r="HM15" s="400"/>
      <c r="HN15" s="400"/>
      <c r="HO15" s="400"/>
      <c r="HP15" s="400"/>
      <c r="HQ15" s="400"/>
      <c r="HR15" s="400"/>
      <c r="HS15" s="400"/>
      <c r="HT15" s="400"/>
      <c r="HU15" s="400"/>
      <c r="HV15" s="400"/>
      <c r="HW15" s="400"/>
      <c r="HX15" s="400"/>
      <c r="HY15" s="400"/>
      <c r="HZ15" s="400"/>
      <c r="IA15" s="400"/>
      <c r="IB15" s="400"/>
      <c r="IC15" s="400"/>
      <c r="ID15" s="400"/>
      <c r="IE15" s="400"/>
      <c r="IF15" s="400"/>
      <c r="IG15" s="400"/>
      <c r="IH15" s="400"/>
      <c r="II15" s="400"/>
      <c r="IJ15" s="400"/>
      <c r="IK15" s="400"/>
      <c r="IL15" s="400"/>
      <c r="IM15" s="400"/>
      <c r="IN15" s="400"/>
      <c r="IO15" s="400"/>
      <c r="IP15" s="400"/>
      <c r="IQ15" s="400"/>
      <c r="IR15" s="400"/>
      <c r="IS15" s="400"/>
      <c r="IT15" s="400"/>
      <c r="IU15" s="400"/>
      <c r="IV15" s="400"/>
      <c r="IW15" s="400"/>
    </row>
    <row r="16" customFormat="false" ht="12" hidden="false" customHeight="true" outlineLevel="0" collapsed="false">
      <c r="A16" s="117" t="s">
        <v>160</v>
      </c>
      <c r="B16" s="26" t="n">
        <v>0</v>
      </c>
      <c r="C16" s="26" t="n">
        <v>0</v>
      </c>
      <c r="D16" s="26" t="n">
        <v>0</v>
      </c>
      <c r="E16" s="32" t="n">
        <f aca="false">1/3*Summary!$H$25*Summary!$H$14*Summary!$H$9/1000*(1+Summary!$H$48)^(E5-2000)+Summary!$H$31*Summary!$H$24*(1+Summary!$H$48)^(E5-2000)/1000</f>
        <v>1571.64204393952</v>
      </c>
      <c r="F16" s="32" t="n">
        <f aca="false">1/3*Summary!$H$25*Summary!$H$14*Summary!$H$9/1000*(1+Summary!$H$48)^(F5-2000)+Summary!$H$31*Summary!$H$24*(1+Summary!$H$48)^(F5-2000)/1000</f>
        <v>1618.7913052577</v>
      </c>
      <c r="G16" s="32" t="n">
        <f aca="false">1/3*Summary!$H$25*Summary!$H$14*Summary!$H$9/1000*(1+Summary!$H$48)^(G5-2000)+Summary!$H$31*Summary!$H$24*(1+Summary!$H$48)^(G5-2000)/1000</f>
        <v>1667.35504441543</v>
      </c>
      <c r="H16" s="32" t="n">
        <f aca="false">1/3*Summary!$H$25*Summary!$H$14*Summary!$H$9/1000*(1+Summary!$H$48)^(H5-2000)+Summary!$H$31*Summary!$H$24*(1+Summary!$H$48)^(H5-2000)/1000</f>
        <v>1717.3756957479</v>
      </c>
      <c r="I16" s="32" t="n">
        <f aca="false">1/3*Summary!$H$25*Summary!$H$14*Summary!$H$9/1000*(1+Summary!$H$48)^(I5-2000)+Summary!$H$31*Summary!$H$24*(1+Summary!$H$48)^(I5-2000)/1000</f>
        <v>1768.89696662033</v>
      </c>
      <c r="J16" s="32" t="n">
        <f aca="false">1/3*Summary!$H$25*Summary!$H$14*Summary!$H$9/1000*(1+Summary!$H$48)^(J5-2000)+Summary!$H$31*Summary!$H$24*(1+Summary!$H$48)^(J5-2000)/1000</f>
        <v>1821.96387561894</v>
      </c>
      <c r="K16" s="32" t="n">
        <f aca="false">1/3*Summary!$H$25*Summary!$H$14*Summary!$H$9/1000*(1+Summary!$H$48)^(K5-2000)+Summary!$H$31*Summary!$H$24*(1+Summary!$H$48)^(K5-2000)/1000</f>
        <v>1876.62279188751</v>
      </c>
      <c r="L16" s="32" t="n">
        <f aca="false">1/3*Summary!$H$25*Summary!$H$14*Summary!$H$9/1000*(1+Summary!$H$48)^(L5-2000)+Summary!$H$31*Summary!$H$24*(1+Summary!$H$48)^(L5-2000)/1000</f>
        <v>1932.92147564414</v>
      </c>
      <c r="M16" s="32" t="n">
        <f aca="false">1/3*Summary!$H$25*Summary!$H$14*Summary!$H$9/1000*(1+Summary!$H$48)^(M5-2000)+Summary!$H$31*Summary!$H$24*(1+Summary!$H$48)^(M5-2000)/1000</f>
        <v>1990.90911991346</v>
      </c>
      <c r="N16" s="32" t="n">
        <f aca="false">1/3*Summary!$H$25*Summary!$H$14*Summary!$H$9/1000*(1+Summary!$H$48)^(N5-2000)+Summary!$H$31*Summary!$H$24*(1+Summary!$H$48)^(N5-2000)/1000</f>
        <v>2050.63639351086</v>
      </c>
      <c r="O16" s="32" t="n">
        <f aca="false">1/3*Summary!$H$25*Summary!$H$14*Summary!$H$9/1000*(1+Summary!$H$48)^(O5-2000)+Summary!$H$31*Summary!$H$24*(1+Summary!$H$48)^(O5-2000)/1000</f>
        <v>2112.15548531619</v>
      </c>
      <c r="P16" s="32" t="n">
        <f aca="false">1/3*Summary!$H$25*Summary!$H$14*Summary!$H$9/1000*(1+Summary!$H$48)^(P5-2000)+Summary!$H$31*Summary!$H$24*(1+Summary!$H$48)^(P5-2000)/1000</f>
        <v>2175.52014987568</v>
      </c>
      <c r="Q16" s="32" t="n">
        <f aca="false">1/3*Summary!$H$25*Summary!$H$14*Summary!$H$9/1000*(1+Summary!$H$48)^(Q5-2000)+Summary!$H$31*Summary!$H$24*(1+Summary!$H$48)^(Q5-2000)/1000</f>
        <v>2240.78575437195</v>
      </c>
      <c r="R16" s="32" t="n">
        <f aca="false">1/3*Summary!$H$25*Summary!$H$14*Summary!$H$9/1000*(1+Summary!$H$48)^(R5-2000)+Summary!$H$31*Summary!$H$24*(1+Summary!$H$48)^(R5-2000)/1000</f>
        <v>2308.0093270031</v>
      </c>
      <c r="S16" s="32" t="n">
        <f aca="false">1/3*Summary!$H$25*Summary!$H$14*Summary!$H$9/1000*(1+Summary!$H$48)^(S5-2000)+Summary!$H$31*Summary!$H$24*(1+Summary!$H$48)^(S5-2000)/1000</f>
        <v>2377.2496068132</v>
      </c>
      <c r="T16" s="32" t="n">
        <f aca="false">1/3*Summary!$H$25*Summary!$H$14*Summary!$H$9/1000*(1+Summary!$H$48)^(T5-2000)+Summary!$H$31*Summary!$H$24*(1+Summary!$H$48)^(T5-2000)/1000</f>
        <v>2448.56709501759</v>
      </c>
      <c r="U16" s="32" t="n">
        <f aca="false">1/3*Summary!$H$25*Summary!$H$14*Summary!$H$9/1000*(1+Summary!$H$48)^(U5-2000)+Summary!$H$31*Summary!$H$24*(1+Summary!$H$48)^(U5-2000)/1000</f>
        <v>2522.02410786812</v>
      </c>
      <c r="V16" s="400"/>
      <c r="W16" s="231" t="n">
        <f aca="false">SUM(B16:U16)</f>
        <v>34201.4262388216</v>
      </c>
      <c r="X16" s="1"/>
      <c r="Y16" s="1"/>
      <c r="Z16" s="1"/>
      <c r="AA16" s="1"/>
      <c r="AB16" s="46"/>
      <c r="AC16" s="46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  <c r="CS16" s="400"/>
      <c r="CT16" s="400"/>
      <c r="CU16" s="400"/>
      <c r="CV16" s="400"/>
      <c r="CW16" s="400"/>
      <c r="CX16" s="400"/>
      <c r="CY16" s="400"/>
      <c r="CZ16" s="400"/>
      <c r="DA16" s="400"/>
      <c r="DB16" s="400"/>
      <c r="DC16" s="400"/>
      <c r="DD16" s="400"/>
      <c r="DE16" s="400"/>
      <c r="DF16" s="400"/>
      <c r="DG16" s="400"/>
      <c r="DH16" s="400"/>
      <c r="DI16" s="400"/>
      <c r="DJ16" s="400"/>
      <c r="DK16" s="400"/>
      <c r="DL16" s="400"/>
      <c r="DM16" s="400"/>
      <c r="DN16" s="400"/>
      <c r="DO16" s="400"/>
      <c r="DP16" s="400"/>
      <c r="DQ16" s="400"/>
      <c r="DR16" s="400"/>
      <c r="DS16" s="400"/>
      <c r="DT16" s="400"/>
      <c r="DU16" s="400"/>
      <c r="DV16" s="400"/>
      <c r="DW16" s="400"/>
      <c r="DX16" s="400"/>
      <c r="DY16" s="400"/>
      <c r="DZ16" s="400"/>
      <c r="EA16" s="400"/>
      <c r="EB16" s="400"/>
      <c r="EC16" s="400"/>
      <c r="ED16" s="400"/>
      <c r="EE16" s="400"/>
      <c r="EF16" s="400"/>
      <c r="EG16" s="400"/>
      <c r="EH16" s="400"/>
      <c r="EI16" s="400"/>
      <c r="EJ16" s="400"/>
      <c r="EK16" s="400"/>
      <c r="EL16" s="400"/>
      <c r="EM16" s="400"/>
      <c r="EN16" s="400"/>
      <c r="EO16" s="400"/>
      <c r="EP16" s="400"/>
      <c r="EQ16" s="400"/>
      <c r="ER16" s="400"/>
      <c r="ES16" s="400"/>
      <c r="ET16" s="400"/>
      <c r="EU16" s="400"/>
      <c r="EV16" s="400"/>
      <c r="EW16" s="400"/>
      <c r="EX16" s="400"/>
      <c r="EY16" s="400"/>
      <c r="EZ16" s="400"/>
      <c r="FA16" s="400"/>
      <c r="FB16" s="400"/>
      <c r="FC16" s="400"/>
      <c r="FD16" s="400"/>
      <c r="FE16" s="400"/>
      <c r="FF16" s="400"/>
      <c r="FG16" s="400"/>
      <c r="FH16" s="400"/>
      <c r="FI16" s="400"/>
      <c r="FJ16" s="400"/>
      <c r="FK16" s="400"/>
      <c r="FL16" s="400"/>
      <c r="FM16" s="400"/>
      <c r="FN16" s="400"/>
      <c r="FO16" s="400"/>
      <c r="FP16" s="400"/>
      <c r="FQ16" s="400"/>
      <c r="FR16" s="400"/>
      <c r="FS16" s="400"/>
      <c r="FT16" s="400"/>
      <c r="FU16" s="400"/>
      <c r="FV16" s="400"/>
      <c r="FW16" s="400"/>
      <c r="FX16" s="400"/>
      <c r="FY16" s="400"/>
      <c r="FZ16" s="400"/>
      <c r="GA16" s="400"/>
      <c r="GB16" s="400"/>
      <c r="GC16" s="400"/>
      <c r="GD16" s="400"/>
      <c r="GE16" s="400"/>
      <c r="GF16" s="400"/>
      <c r="GG16" s="400"/>
      <c r="GH16" s="400"/>
      <c r="GI16" s="400"/>
      <c r="GJ16" s="400"/>
      <c r="GK16" s="400"/>
      <c r="GL16" s="400"/>
      <c r="GM16" s="400"/>
      <c r="GN16" s="400"/>
      <c r="GO16" s="400"/>
      <c r="GP16" s="400"/>
      <c r="GQ16" s="400"/>
      <c r="GR16" s="400"/>
      <c r="GS16" s="400"/>
      <c r="GT16" s="400"/>
      <c r="GU16" s="400"/>
      <c r="GV16" s="400"/>
      <c r="GW16" s="400"/>
      <c r="GX16" s="400"/>
      <c r="GY16" s="400"/>
      <c r="GZ16" s="400"/>
      <c r="HA16" s="400"/>
      <c r="HB16" s="400"/>
      <c r="HC16" s="400"/>
      <c r="HD16" s="400"/>
      <c r="HE16" s="400"/>
      <c r="HF16" s="400"/>
      <c r="HG16" s="400"/>
      <c r="HH16" s="400"/>
      <c r="HI16" s="400"/>
      <c r="HJ16" s="400"/>
      <c r="HK16" s="400"/>
      <c r="HL16" s="400"/>
      <c r="HM16" s="400"/>
      <c r="HN16" s="400"/>
      <c r="HO16" s="400"/>
      <c r="HP16" s="400"/>
      <c r="HQ16" s="400"/>
      <c r="HR16" s="400"/>
      <c r="HS16" s="400"/>
      <c r="HT16" s="400"/>
      <c r="HU16" s="400"/>
      <c r="HV16" s="400"/>
      <c r="HW16" s="400"/>
      <c r="HX16" s="400"/>
      <c r="HY16" s="400"/>
      <c r="HZ16" s="400"/>
      <c r="IA16" s="400"/>
      <c r="IB16" s="400"/>
      <c r="IC16" s="400"/>
      <c r="ID16" s="400"/>
      <c r="IE16" s="400"/>
      <c r="IF16" s="400"/>
      <c r="IG16" s="400"/>
      <c r="IH16" s="400"/>
      <c r="II16" s="400"/>
      <c r="IJ16" s="400"/>
      <c r="IK16" s="400"/>
      <c r="IL16" s="400"/>
      <c r="IM16" s="400"/>
      <c r="IN16" s="400"/>
      <c r="IO16" s="400"/>
      <c r="IP16" s="400"/>
      <c r="IQ16" s="400"/>
      <c r="IR16" s="400"/>
      <c r="IS16" s="400"/>
      <c r="IT16" s="400"/>
      <c r="IU16" s="400"/>
      <c r="IV16" s="400"/>
      <c r="IW16" s="400"/>
    </row>
    <row r="17" customFormat="false" ht="12" hidden="false" customHeight="true" outlineLevel="0" collapsed="false">
      <c r="A17" s="117" t="s">
        <v>161</v>
      </c>
      <c r="B17" s="26" t="n">
        <v>0</v>
      </c>
      <c r="C17" s="26" t="n">
        <v>0</v>
      </c>
      <c r="D17" s="26" t="n">
        <v>0</v>
      </c>
      <c r="E17" s="26" t="n">
        <f aca="false">Summary!$H$11*Summary!$H$29*Summary!$H$30*Summary!$H$15/1000</f>
        <v>8.4788</v>
      </c>
      <c r="F17" s="26" t="n">
        <f aca="false">Summary!$H$11*Summary!$H$29*Summary!$H$30*Summary!$H$15/1000</f>
        <v>8.4788</v>
      </c>
      <c r="G17" s="26" t="n">
        <f aca="false">Summary!$H$11*Summary!$H$29*Summary!$H$30*Summary!$H$15/1000</f>
        <v>8.4788</v>
      </c>
      <c r="H17" s="26" t="n">
        <f aca="false">Summary!$H$11*Summary!$H$29*Summary!$H$30*Summary!$H$15/1000</f>
        <v>8.4788</v>
      </c>
      <c r="I17" s="26" t="n">
        <f aca="false">Summary!$H$11*Summary!$H$29*Summary!$H$30*Summary!$H$15/1000</f>
        <v>8.4788</v>
      </c>
      <c r="J17" s="26" t="n">
        <f aca="false">Summary!$H$11*Summary!$H$29*Summary!$H$30*Summary!$H$15/1000</f>
        <v>8.4788</v>
      </c>
      <c r="K17" s="26" t="n">
        <f aca="false">Summary!$H$11*Summary!$H$29*Summary!$H$30*Summary!$H$15/1000</f>
        <v>8.4788</v>
      </c>
      <c r="L17" s="26" t="n">
        <f aca="false">Summary!$H$11*Summary!$H$29*Summary!$H$30*Summary!$H$15/1000</f>
        <v>8.4788</v>
      </c>
      <c r="M17" s="26" t="n">
        <f aca="false">Summary!$H$11*Summary!$H$29*Summary!$H$30*Summary!$H$15/1000</f>
        <v>8.4788</v>
      </c>
      <c r="N17" s="26" t="n">
        <f aca="false">Summary!$H$11*Summary!$H$29*Summary!$H$30*Summary!$H$15/1000</f>
        <v>8.4788</v>
      </c>
      <c r="O17" s="26" t="n">
        <f aca="false">Summary!$H$11*Summary!$H$29*Summary!$H$30*Summary!$H$15/1000</f>
        <v>8.4788</v>
      </c>
      <c r="P17" s="26" t="n">
        <f aca="false">Summary!$H$11*Summary!$H$29*Summary!$H$30*Summary!$H$15/1000</f>
        <v>8.4788</v>
      </c>
      <c r="Q17" s="26" t="n">
        <f aca="false">Summary!$H$11*Summary!$H$29*Summary!$H$30*Summary!$H$15/1000</f>
        <v>8.4788</v>
      </c>
      <c r="R17" s="26" t="n">
        <f aca="false">Summary!$H$11*Summary!$H$29*Summary!$H$30*Summary!$H$15/1000</f>
        <v>8.4788</v>
      </c>
      <c r="S17" s="26" t="n">
        <f aca="false">Summary!$H$11*Summary!$H$29*Summary!$H$30*Summary!$H$15/1000</f>
        <v>8.4788</v>
      </c>
      <c r="T17" s="26" t="n">
        <f aca="false">Summary!$H$11*Summary!$H$29*Summary!$H$30*Summary!$H$15/1000</f>
        <v>8.4788</v>
      </c>
      <c r="U17" s="26" t="n">
        <f aca="false">Summary!$H$11*Summary!$H$29*Summary!$H$30*Summary!$H$15/1000</f>
        <v>8.4788</v>
      </c>
      <c r="V17" s="400"/>
      <c r="W17" s="231" t="n">
        <f aca="false">SUM(B17:U17)</f>
        <v>144.1396</v>
      </c>
      <c r="X17" s="1"/>
      <c r="Y17" s="1"/>
      <c r="Z17" s="1"/>
      <c r="AA17" s="1"/>
      <c r="AB17" s="46"/>
      <c r="AC17" s="46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  <c r="CS17" s="400"/>
      <c r="CT17" s="400"/>
      <c r="CU17" s="400"/>
      <c r="CV17" s="400"/>
      <c r="CW17" s="400"/>
      <c r="CX17" s="400"/>
      <c r="CY17" s="400"/>
      <c r="CZ17" s="400"/>
      <c r="DA17" s="400"/>
      <c r="DB17" s="400"/>
      <c r="DC17" s="400"/>
      <c r="DD17" s="400"/>
      <c r="DE17" s="400"/>
      <c r="DF17" s="400"/>
      <c r="DG17" s="400"/>
      <c r="DH17" s="400"/>
      <c r="DI17" s="400"/>
      <c r="DJ17" s="400"/>
      <c r="DK17" s="400"/>
      <c r="DL17" s="400"/>
      <c r="DM17" s="400"/>
      <c r="DN17" s="400"/>
      <c r="DO17" s="400"/>
      <c r="DP17" s="400"/>
      <c r="DQ17" s="400"/>
      <c r="DR17" s="400"/>
      <c r="DS17" s="400"/>
      <c r="DT17" s="400"/>
      <c r="DU17" s="400"/>
      <c r="DV17" s="400"/>
      <c r="DW17" s="400"/>
      <c r="DX17" s="400"/>
      <c r="DY17" s="400"/>
      <c r="DZ17" s="400"/>
      <c r="EA17" s="400"/>
      <c r="EB17" s="400"/>
      <c r="EC17" s="400"/>
      <c r="ED17" s="400"/>
      <c r="EE17" s="400"/>
      <c r="EF17" s="400"/>
      <c r="EG17" s="400"/>
      <c r="EH17" s="400"/>
      <c r="EI17" s="400"/>
      <c r="EJ17" s="400"/>
      <c r="EK17" s="400"/>
      <c r="EL17" s="400"/>
      <c r="EM17" s="400"/>
      <c r="EN17" s="400"/>
      <c r="EO17" s="400"/>
      <c r="EP17" s="400"/>
      <c r="EQ17" s="400"/>
      <c r="ER17" s="400"/>
      <c r="ES17" s="400"/>
      <c r="ET17" s="400"/>
      <c r="EU17" s="400"/>
      <c r="EV17" s="400"/>
      <c r="EW17" s="400"/>
      <c r="EX17" s="400"/>
      <c r="EY17" s="400"/>
      <c r="EZ17" s="400"/>
      <c r="FA17" s="400"/>
      <c r="FB17" s="400"/>
      <c r="FC17" s="400"/>
      <c r="FD17" s="400"/>
      <c r="FE17" s="400"/>
      <c r="FF17" s="400"/>
      <c r="FG17" s="400"/>
      <c r="FH17" s="400"/>
      <c r="FI17" s="400"/>
      <c r="FJ17" s="400"/>
      <c r="FK17" s="400"/>
      <c r="FL17" s="400"/>
      <c r="FM17" s="400"/>
      <c r="FN17" s="400"/>
      <c r="FO17" s="400"/>
      <c r="FP17" s="400"/>
      <c r="FQ17" s="400"/>
      <c r="FR17" s="400"/>
      <c r="FS17" s="400"/>
      <c r="FT17" s="400"/>
      <c r="FU17" s="400"/>
      <c r="FV17" s="400"/>
      <c r="FW17" s="400"/>
      <c r="FX17" s="400"/>
      <c r="FY17" s="400"/>
      <c r="FZ17" s="400"/>
      <c r="GA17" s="400"/>
      <c r="GB17" s="400"/>
      <c r="GC17" s="400"/>
      <c r="GD17" s="400"/>
      <c r="GE17" s="400"/>
      <c r="GF17" s="400"/>
      <c r="GG17" s="400"/>
      <c r="GH17" s="400"/>
      <c r="GI17" s="400"/>
      <c r="GJ17" s="400"/>
      <c r="GK17" s="400"/>
      <c r="GL17" s="400"/>
      <c r="GM17" s="400"/>
      <c r="GN17" s="400"/>
      <c r="GO17" s="400"/>
      <c r="GP17" s="400"/>
      <c r="GQ17" s="400"/>
      <c r="GR17" s="400"/>
      <c r="GS17" s="400"/>
      <c r="GT17" s="400"/>
      <c r="GU17" s="400"/>
      <c r="GV17" s="400"/>
      <c r="GW17" s="400"/>
      <c r="GX17" s="400"/>
      <c r="GY17" s="400"/>
      <c r="GZ17" s="400"/>
      <c r="HA17" s="400"/>
      <c r="HB17" s="400"/>
      <c r="HC17" s="400"/>
      <c r="HD17" s="400"/>
      <c r="HE17" s="400"/>
      <c r="HF17" s="400"/>
      <c r="HG17" s="400"/>
      <c r="HH17" s="400"/>
      <c r="HI17" s="400"/>
      <c r="HJ17" s="400"/>
      <c r="HK17" s="400"/>
      <c r="HL17" s="400"/>
      <c r="HM17" s="400"/>
      <c r="HN17" s="400"/>
      <c r="HO17" s="400"/>
      <c r="HP17" s="400"/>
      <c r="HQ17" s="400"/>
      <c r="HR17" s="400"/>
      <c r="HS17" s="400"/>
      <c r="HT17" s="400"/>
      <c r="HU17" s="400"/>
      <c r="HV17" s="400"/>
      <c r="HW17" s="400"/>
      <c r="HX17" s="400"/>
      <c r="HY17" s="400"/>
      <c r="HZ17" s="400"/>
      <c r="IA17" s="400"/>
      <c r="IB17" s="400"/>
      <c r="IC17" s="400"/>
      <c r="ID17" s="400"/>
      <c r="IE17" s="400"/>
      <c r="IF17" s="400"/>
      <c r="IG17" s="400"/>
      <c r="IH17" s="400"/>
      <c r="II17" s="400"/>
      <c r="IJ17" s="400"/>
      <c r="IK17" s="400"/>
      <c r="IL17" s="400"/>
      <c r="IM17" s="400"/>
      <c r="IN17" s="400"/>
      <c r="IO17" s="400"/>
      <c r="IP17" s="400"/>
      <c r="IQ17" s="400"/>
      <c r="IR17" s="400"/>
      <c r="IS17" s="400"/>
      <c r="IT17" s="400"/>
      <c r="IU17" s="400"/>
      <c r="IV17" s="400"/>
      <c r="IW17" s="400"/>
    </row>
    <row r="18" customFormat="false" ht="12" hidden="false" customHeight="true" outlineLevel="0" collapsed="false">
      <c r="A18" s="117"/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231" t="n">
        <f aca="false">SUM(B18:U18)</f>
        <v>0</v>
      </c>
      <c r="X18" s="1"/>
      <c r="Y18" s="1"/>
      <c r="Z18" s="1"/>
      <c r="AA18" s="1"/>
      <c r="AB18" s="46"/>
      <c r="AC18" s="46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  <c r="CS18" s="400"/>
      <c r="CT18" s="400"/>
      <c r="CU18" s="400"/>
      <c r="CV18" s="400"/>
      <c r="CW18" s="400"/>
      <c r="CX18" s="400"/>
      <c r="CY18" s="400"/>
      <c r="CZ18" s="400"/>
      <c r="DA18" s="400"/>
      <c r="DB18" s="400"/>
      <c r="DC18" s="400"/>
      <c r="DD18" s="400"/>
      <c r="DE18" s="400"/>
      <c r="DF18" s="400"/>
      <c r="DG18" s="400"/>
      <c r="DH18" s="400"/>
      <c r="DI18" s="400"/>
      <c r="DJ18" s="400"/>
      <c r="DK18" s="400"/>
      <c r="DL18" s="400"/>
      <c r="DM18" s="400"/>
      <c r="DN18" s="400"/>
      <c r="DO18" s="400"/>
      <c r="DP18" s="400"/>
      <c r="DQ18" s="400"/>
      <c r="DR18" s="400"/>
      <c r="DS18" s="400"/>
      <c r="DT18" s="400"/>
      <c r="DU18" s="400"/>
      <c r="DV18" s="400"/>
      <c r="DW18" s="400"/>
      <c r="DX18" s="400"/>
      <c r="DY18" s="400"/>
      <c r="DZ18" s="400"/>
      <c r="EA18" s="400"/>
      <c r="EB18" s="400"/>
      <c r="EC18" s="400"/>
      <c r="ED18" s="400"/>
      <c r="EE18" s="400"/>
      <c r="EF18" s="400"/>
      <c r="EG18" s="400"/>
      <c r="EH18" s="400"/>
      <c r="EI18" s="400"/>
      <c r="EJ18" s="400"/>
      <c r="EK18" s="400"/>
      <c r="EL18" s="400"/>
      <c r="EM18" s="400"/>
      <c r="EN18" s="400"/>
      <c r="EO18" s="400"/>
      <c r="EP18" s="400"/>
      <c r="EQ18" s="400"/>
      <c r="ER18" s="400"/>
      <c r="ES18" s="400"/>
      <c r="ET18" s="400"/>
      <c r="EU18" s="400"/>
      <c r="EV18" s="400"/>
      <c r="EW18" s="400"/>
      <c r="EX18" s="400"/>
      <c r="EY18" s="400"/>
      <c r="EZ18" s="400"/>
      <c r="FA18" s="400"/>
      <c r="FB18" s="400"/>
      <c r="FC18" s="400"/>
      <c r="FD18" s="400"/>
      <c r="FE18" s="400"/>
      <c r="FF18" s="400"/>
      <c r="FG18" s="400"/>
      <c r="FH18" s="400"/>
      <c r="FI18" s="400"/>
      <c r="FJ18" s="400"/>
      <c r="FK18" s="400"/>
      <c r="FL18" s="400"/>
      <c r="FM18" s="400"/>
      <c r="FN18" s="400"/>
      <c r="FO18" s="400"/>
      <c r="FP18" s="400"/>
      <c r="FQ18" s="400"/>
      <c r="FR18" s="400"/>
      <c r="FS18" s="400"/>
      <c r="FT18" s="400"/>
      <c r="FU18" s="400"/>
      <c r="FV18" s="400"/>
      <c r="FW18" s="400"/>
      <c r="FX18" s="400"/>
      <c r="FY18" s="400"/>
      <c r="FZ18" s="400"/>
      <c r="GA18" s="400"/>
      <c r="GB18" s="400"/>
      <c r="GC18" s="400"/>
      <c r="GD18" s="400"/>
      <c r="GE18" s="400"/>
      <c r="GF18" s="400"/>
      <c r="GG18" s="400"/>
      <c r="GH18" s="400"/>
      <c r="GI18" s="400"/>
      <c r="GJ18" s="400"/>
      <c r="GK18" s="400"/>
      <c r="GL18" s="400"/>
      <c r="GM18" s="400"/>
      <c r="GN18" s="400"/>
      <c r="GO18" s="400"/>
      <c r="GP18" s="400"/>
      <c r="GQ18" s="400"/>
      <c r="GR18" s="400"/>
      <c r="GS18" s="400"/>
      <c r="GT18" s="400"/>
      <c r="GU18" s="400"/>
      <c r="GV18" s="400"/>
      <c r="GW18" s="400"/>
      <c r="GX18" s="400"/>
      <c r="GY18" s="400"/>
      <c r="GZ18" s="400"/>
      <c r="HA18" s="400"/>
      <c r="HB18" s="400"/>
      <c r="HC18" s="400"/>
      <c r="HD18" s="400"/>
      <c r="HE18" s="400"/>
      <c r="HF18" s="400"/>
      <c r="HG18" s="400"/>
      <c r="HH18" s="400"/>
      <c r="HI18" s="400"/>
      <c r="HJ18" s="400"/>
      <c r="HK18" s="400"/>
      <c r="HL18" s="400"/>
      <c r="HM18" s="400"/>
      <c r="HN18" s="400"/>
      <c r="HO18" s="400"/>
      <c r="HP18" s="400"/>
      <c r="HQ18" s="400"/>
      <c r="HR18" s="400"/>
      <c r="HS18" s="400"/>
      <c r="HT18" s="400"/>
      <c r="HU18" s="400"/>
      <c r="HV18" s="400"/>
      <c r="HW18" s="400"/>
      <c r="HX18" s="400"/>
      <c r="HY18" s="400"/>
      <c r="HZ18" s="400"/>
      <c r="IA18" s="400"/>
      <c r="IB18" s="400"/>
      <c r="IC18" s="400"/>
      <c r="ID18" s="400"/>
      <c r="IE18" s="400"/>
      <c r="IF18" s="400"/>
      <c r="IG18" s="400"/>
      <c r="IH18" s="400"/>
      <c r="II18" s="400"/>
      <c r="IJ18" s="400"/>
      <c r="IK18" s="400"/>
      <c r="IL18" s="400"/>
      <c r="IM18" s="400"/>
      <c r="IN18" s="400"/>
      <c r="IO18" s="400"/>
      <c r="IP18" s="400"/>
      <c r="IQ18" s="400"/>
      <c r="IR18" s="400"/>
      <c r="IS18" s="400"/>
      <c r="IT18" s="400"/>
      <c r="IU18" s="400"/>
      <c r="IV18" s="400"/>
      <c r="IW18" s="400"/>
    </row>
    <row r="19" customFormat="false" ht="12" hidden="false" customHeight="true" outlineLevel="0" collapsed="false">
      <c r="A19" s="117" t="s">
        <v>162</v>
      </c>
      <c r="B19" s="265" t="n">
        <f aca="false">(SUM(B10:B17)-SUM(B23:B32))*Assumptions!$B$32/4</f>
        <v>250.330893154893</v>
      </c>
      <c r="C19" s="265" t="n">
        <f aca="false">(SUM(C10:C17)-SUM(C23:C32))*Assumptions!$B$32/4</f>
        <v>248.029905853073</v>
      </c>
      <c r="D19" s="265" t="n">
        <f aca="false">(SUM(D10:D17)-SUM(D23:D32))*Assumptions!$B$32/4</f>
        <v>245.951669280316</v>
      </c>
      <c r="E19" s="265" t="n">
        <f aca="false">(SUM(E10:E17)-SUM(E23:E32))*Assumptions!$B$32/4</f>
        <v>389.177663155943</v>
      </c>
      <c r="F19" s="265" t="n">
        <f aca="false">(SUM(F10:F17)-SUM(F23:F32))*Assumptions!$B$32/4</f>
        <v>411.766315910291</v>
      </c>
      <c r="G19" s="265" t="n">
        <f aca="false">(SUM(G10:G17)-SUM(G23:G32))*Assumptions!$B$32/4</f>
        <v>418.444072702822</v>
      </c>
      <c r="H19" s="265" t="n">
        <f aca="false">(SUM(H10:H17)-SUM(H23:H32))*Assumptions!$B$32/4</f>
        <v>424.611832731744</v>
      </c>
      <c r="I19" s="265" t="n">
        <f aca="false">(SUM(I10:I17)-SUM(I23:I32))*Assumptions!$B$32/4</f>
        <v>431.646918642627</v>
      </c>
      <c r="J19" s="265" t="n">
        <f aca="false">(SUM(J10:J17)-SUM(J23:J32))*Assumptions!$B$32/4</f>
        <v>440.047157731864</v>
      </c>
      <c r="K19" s="265" t="n">
        <f aca="false">(SUM(K10:K17)-SUM(K23:K32))*Assumptions!$B$32/4</f>
        <v>449.536849416585</v>
      </c>
      <c r="L19" s="265" t="n">
        <f aca="false">(SUM(L10:L17)-SUM(L23:L32))*Assumptions!$B$32/4</f>
        <v>454.683728301301</v>
      </c>
      <c r="M19" s="265" t="n">
        <f aca="false">(SUM(M10:M17)-SUM(M23:M32))*Assumptions!$B$32/4</f>
        <v>461.779094689033</v>
      </c>
      <c r="N19" s="265" t="n">
        <f aca="false">(SUM(N10:N17)-SUM(N23:N32))*Assumptions!$B$32/4</f>
        <v>468.877887545216</v>
      </c>
      <c r="O19" s="265" t="n">
        <f aca="false">(SUM(O10:O17)-SUM(O23:O32))*Assumptions!$B$32/4</f>
        <v>475.974364249459</v>
      </c>
      <c r="P19" s="265" t="n">
        <f aca="false">(SUM(P10:P17)-SUM(P23:P32))*Assumptions!$B$32/4</f>
        <v>483.061996919075</v>
      </c>
      <c r="Q19" s="265" t="n">
        <f aca="false">(SUM(Q10:Q17)-SUM(Q23:Q32))*Assumptions!$B$32/4</f>
        <v>488.173516412934</v>
      </c>
      <c r="R19" s="265" t="n">
        <f aca="false">(SUM(R10:R17)-SUM(R23:R32))*Assumptions!$B$32/4</f>
        <v>492.134747631047</v>
      </c>
      <c r="S19" s="265" t="n">
        <f aca="false">(SUM(S10:S17)-SUM(S23:S32))*Assumptions!$B$32/4</f>
        <v>496.921522562745</v>
      </c>
      <c r="T19" s="265" t="n">
        <f aca="false">(SUM(T10:T17)-SUM(T23:T32))*Assumptions!$B$32/4</f>
        <v>502.611004779047</v>
      </c>
      <c r="U19" s="265" t="n">
        <f aca="false">(SUM(U10:U17)-SUM(U23:U32))*Assumptions!$B$32/4</f>
        <v>507.078787482278</v>
      </c>
      <c r="V19" s="400"/>
      <c r="W19" s="231" t="n">
        <f aca="false">SUM(B19:U19)</f>
        <v>8540.83992915229</v>
      </c>
      <c r="X19" s="1"/>
      <c r="Y19" s="1"/>
      <c r="Z19" s="1"/>
      <c r="AA19" s="1"/>
      <c r="AB19" s="46"/>
      <c r="AC19" s="46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  <c r="CS19" s="400"/>
      <c r="CT19" s="400"/>
      <c r="CU19" s="400"/>
      <c r="CV19" s="400"/>
      <c r="CW19" s="400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400"/>
      <c r="DL19" s="400"/>
      <c r="DM19" s="400"/>
      <c r="DN19" s="400"/>
      <c r="DO19" s="400"/>
      <c r="DP19" s="400"/>
      <c r="DQ19" s="400"/>
      <c r="DR19" s="400"/>
      <c r="DS19" s="400"/>
      <c r="DT19" s="400"/>
      <c r="DU19" s="400"/>
      <c r="DV19" s="400"/>
      <c r="DW19" s="400"/>
      <c r="DX19" s="400"/>
      <c r="DY19" s="400"/>
      <c r="DZ19" s="400"/>
      <c r="EA19" s="400"/>
      <c r="EB19" s="400"/>
      <c r="EC19" s="400"/>
      <c r="ED19" s="400"/>
      <c r="EE19" s="400"/>
      <c r="EF19" s="400"/>
      <c r="EG19" s="400"/>
      <c r="EH19" s="400"/>
      <c r="EI19" s="400"/>
      <c r="EJ19" s="400"/>
      <c r="EK19" s="400"/>
      <c r="EL19" s="400"/>
      <c r="EM19" s="400"/>
      <c r="EN19" s="400"/>
      <c r="EO19" s="400"/>
      <c r="EP19" s="400"/>
      <c r="EQ19" s="400"/>
      <c r="ER19" s="400"/>
      <c r="ES19" s="400"/>
      <c r="ET19" s="400"/>
      <c r="EU19" s="400"/>
      <c r="EV19" s="400"/>
      <c r="EW19" s="400"/>
      <c r="EX19" s="400"/>
      <c r="EY19" s="400"/>
      <c r="EZ19" s="400"/>
      <c r="FA19" s="400"/>
      <c r="FB19" s="400"/>
      <c r="FC19" s="400"/>
      <c r="FD19" s="400"/>
      <c r="FE19" s="400"/>
      <c r="FF19" s="400"/>
      <c r="FG19" s="400"/>
      <c r="FH19" s="400"/>
      <c r="FI19" s="400"/>
      <c r="FJ19" s="400"/>
      <c r="FK19" s="400"/>
      <c r="FL19" s="400"/>
      <c r="FM19" s="400"/>
      <c r="FN19" s="400"/>
      <c r="FO19" s="400"/>
      <c r="FP19" s="400"/>
      <c r="FQ19" s="400"/>
      <c r="FR19" s="400"/>
      <c r="FS19" s="400"/>
      <c r="FT19" s="400"/>
      <c r="FU19" s="400"/>
      <c r="FV19" s="400"/>
      <c r="FW19" s="400"/>
      <c r="FX19" s="400"/>
      <c r="FY19" s="400"/>
      <c r="FZ19" s="400"/>
      <c r="GA19" s="400"/>
      <c r="GB19" s="400"/>
      <c r="GC19" s="400"/>
      <c r="GD19" s="400"/>
      <c r="GE19" s="400"/>
      <c r="GF19" s="400"/>
      <c r="GG19" s="400"/>
      <c r="GH19" s="400"/>
      <c r="GI19" s="400"/>
      <c r="GJ19" s="400"/>
      <c r="GK19" s="400"/>
      <c r="GL19" s="400"/>
      <c r="GM19" s="400"/>
      <c r="GN19" s="400"/>
      <c r="GO19" s="400"/>
      <c r="GP19" s="400"/>
      <c r="GQ19" s="400"/>
      <c r="GR19" s="400"/>
      <c r="GS19" s="400"/>
      <c r="GT19" s="400"/>
      <c r="GU19" s="400"/>
      <c r="GV19" s="400"/>
      <c r="GW19" s="400"/>
      <c r="GX19" s="400"/>
      <c r="GY19" s="400"/>
      <c r="GZ19" s="400"/>
      <c r="HA19" s="400"/>
      <c r="HB19" s="400"/>
      <c r="HC19" s="400"/>
      <c r="HD19" s="400"/>
      <c r="HE19" s="400"/>
      <c r="HF19" s="400"/>
      <c r="HG19" s="400"/>
      <c r="HH19" s="400"/>
      <c r="HI19" s="400"/>
      <c r="HJ19" s="400"/>
      <c r="HK19" s="400"/>
      <c r="HL19" s="400"/>
      <c r="HM19" s="400"/>
      <c r="HN19" s="400"/>
      <c r="HO19" s="400"/>
      <c r="HP19" s="400"/>
      <c r="HQ19" s="400"/>
      <c r="HR19" s="400"/>
      <c r="HS19" s="400"/>
      <c r="HT19" s="400"/>
      <c r="HU19" s="400"/>
      <c r="HV19" s="400"/>
      <c r="HW19" s="400"/>
      <c r="HX19" s="400"/>
      <c r="HY19" s="400"/>
      <c r="HZ19" s="400"/>
      <c r="IA19" s="400"/>
      <c r="IB19" s="400"/>
      <c r="IC19" s="400"/>
      <c r="ID19" s="400"/>
      <c r="IE19" s="400"/>
      <c r="IF19" s="400"/>
      <c r="IG19" s="400"/>
      <c r="IH19" s="400"/>
      <c r="II19" s="400"/>
      <c r="IJ19" s="400"/>
      <c r="IK19" s="400"/>
      <c r="IL19" s="400"/>
      <c r="IM19" s="400"/>
      <c r="IN19" s="400"/>
      <c r="IO19" s="400"/>
      <c r="IP19" s="400"/>
      <c r="IQ19" s="400"/>
      <c r="IR19" s="400"/>
      <c r="IS19" s="400"/>
      <c r="IT19" s="400"/>
      <c r="IU19" s="400"/>
      <c r="IV19" s="400"/>
      <c r="IW19" s="400"/>
    </row>
    <row r="20" customFormat="false" ht="12" hidden="false" customHeight="true" outlineLevel="0" collapsed="false">
      <c r="A20" s="117" t="s">
        <v>163</v>
      </c>
      <c r="B20" s="26" t="n">
        <f aca="false">SUM(B10:B19)</f>
        <v>24583.8054931549</v>
      </c>
      <c r="C20" s="26" t="n">
        <f aca="false">SUM(C10:C19)</f>
        <v>24634.7087438531</v>
      </c>
      <c r="D20" s="26" t="n">
        <f aca="false">SUM(D10:D19)</f>
        <v>24687.4308724203</v>
      </c>
      <c r="E20" s="26" t="n">
        <f aca="false">SUM(E10:E19)</f>
        <v>36838.0614324272</v>
      </c>
      <c r="F20" s="26" t="n">
        <f aca="false">SUM(F10:F19)</f>
        <v>38860.2300781232</v>
      </c>
      <c r="G20" s="26" t="n">
        <f aca="false">SUM(G10:G19)</f>
        <v>39670.0228040898</v>
      </c>
      <c r="H20" s="26" t="n">
        <f aca="false">SUM(H10:H19)</f>
        <v>40492.8964449773</v>
      </c>
      <c r="I20" s="26" t="n">
        <f aca="false">SUM(I10:I19)</f>
        <v>41330.32097466</v>
      </c>
      <c r="J20" s="26" t="n">
        <f aca="false">SUM(J10:J19)</f>
        <v>42182.8801989164</v>
      </c>
      <c r="K20" s="26" t="n">
        <f aca="false">SUM(K10:K19)</f>
        <v>43050.3772391478</v>
      </c>
      <c r="L20" s="26" t="n">
        <f aca="false">SUM(L10:L19)</f>
        <v>43792.1696629918</v>
      </c>
      <c r="M20" s="26" t="n">
        <f aca="false">SUM(M10:M19)</f>
        <v>44541.7761816057</v>
      </c>
      <c r="N20" s="26" t="n">
        <f aca="false">SUM(N10:N19)</f>
        <v>45296.9406894003</v>
      </c>
      <c r="O20" s="26" t="n">
        <f aca="false">SUM(O10:O19)</f>
        <v>46057.3224574811</v>
      </c>
      <c r="P20" s="26" t="n">
        <f aca="false">SUM(P10:P19)</f>
        <v>46822.5548734081</v>
      </c>
      <c r="Q20" s="26" t="n">
        <f aca="false">SUM(Q10:Q19)</f>
        <v>47433.4561471896</v>
      </c>
      <c r="R20" s="26" t="n">
        <f aca="false">SUM(R10:R19)</f>
        <v>47957.0901164789</v>
      </c>
      <c r="S20" s="26" t="n">
        <f aca="false">SUM(S10:S19)</f>
        <v>48553.6763537874</v>
      </c>
      <c r="T20" s="26" t="n">
        <f aca="false">SUM(T10:T19)</f>
        <v>49229.647605184</v>
      </c>
      <c r="U20" s="26" t="n">
        <f aca="false">SUM(U10:U19)</f>
        <v>49813.114891778</v>
      </c>
      <c r="V20" s="400"/>
      <c r="W20" s="231" t="n">
        <f aca="false">SUM(B20:U20)</f>
        <v>825828.483261075</v>
      </c>
      <c r="X20" s="1"/>
      <c r="Y20" s="1"/>
      <c r="Z20" s="1"/>
      <c r="AA20" s="1"/>
      <c r="AB20" s="46"/>
      <c r="AC20" s="46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  <c r="CS20" s="400"/>
      <c r="CT20" s="400"/>
      <c r="CU20" s="400"/>
      <c r="CV20" s="400"/>
      <c r="CW20" s="400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400"/>
      <c r="DL20" s="400"/>
      <c r="DM20" s="400"/>
      <c r="DN20" s="400"/>
      <c r="DO20" s="400"/>
      <c r="DP20" s="400"/>
      <c r="DQ20" s="400"/>
      <c r="DR20" s="400"/>
      <c r="DS20" s="400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0"/>
      <c r="FL20" s="400"/>
      <c r="FM20" s="400"/>
      <c r="FN20" s="400"/>
      <c r="FO20" s="400"/>
      <c r="FP20" s="400"/>
      <c r="FQ20" s="400"/>
      <c r="FR20" s="400"/>
      <c r="FS20" s="400"/>
      <c r="FT20" s="400"/>
      <c r="FU20" s="400"/>
      <c r="FV20" s="400"/>
      <c r="FW20" s="400"/>
      <c r="FX20" s="400"/>
      <c r="FY20" s="400"/>
      <c r="FZ20" s="400"/>
      <c r="GA20" s="400"/>
      <c r="GB20" s="400"/>
      <c r="GC20" s="400"/>
      <c r="GD20" s="400"/>
      <c r="GE20" s="400"/>
      <c r="GF20" s="400"/>
      <c r="GG20" s="400"/>
      <c r="GH20" s="400"/>
      <c r="GI20" s="400"/>
      <c r="GJ20" s="400"/>
      <c r="GK20" s="400"/>
      <c r="GL20" s="400"/>
      <c r="GM20" s="400"/>
      <c r="GN20" s="400"/>
      <c r="GO20" s="400"/>
      <c r="GP20" s="400"/>
      <c r="GQ20" s="400"/>
      <c r="GR20" s="400"/>
      <c r="GS20" s="400"/>
      <c r="GT20" s="400"/>
      <c r="GU20" s="400"/>
      <c r="GV20" s="400"/>
      <c r="GW20" s="400"/>
      <c r="GX20" s="400"/>
      <c r="GY20" s="400"/>
      <c r="GZ20" s="400"/>
      <c r="HA20" s="400"/>
      <c r="HB20" s="400"/>
      <c r="HC20" s="400"/>
      <c r="HD20" s="400"/>
      <c r="HE20" s="400"/>
      <c r="HF20" s="400"/>
      <c r="HG20" s="400"/>
      <c r="HH20" s="400"/>
      <c r="HI20" s="400"/>
      <c r="HJ20" s="400"/>
      <c r="HK20" s="400"/>
      <c r="HL20" s="400"/>
      <c r="HM20" s="400"/>
      <c r="HN20" s="400"/>
      <c r="HO20" s="400"/>
      <c r="HP20" s="400"/>
      <c r="HQ20" s="400"/>
      <c r="HR20" s="400"/>
      <c r="HS20" s="400"/>
      <c r="HT20" s="400"/>
      <c r="HU20" s="400"/>
      <c r="HV20" s="400"/>
      <c r="HW20" s="400"/>
      <c r="HX20" s="400"/>
      <c r="HY20" s="400"/>
      <c r="HZ20" s="400"/>
      <c r="IA20" s="400"/>
      <c r="IB20" s="400"/>
      <c r="IC20" s="400"/>
      <c r="ID20" s="400"/>
      <c r="IE20" s="400"/>
      <c r="IF20" s="400"/>
      <c r="IG20" s="400"/>
      <c r="IH20" s="400"/>
      <c r="II20" s="400"/>
      <c r="IJ20" s="400"/>
      <c r="IK20" s="400"/>
      <c r="IL20" s="400"/>
      <c r="IM20" s="400"/>
      <c r="IN20" s="400"/>
      <c r="IO20" s="400"/>
      <c r="IP20" s="400"/>
      <c r="IQ20" s="400"/>
      <c r="IR20" s="400"/>
      <c r="IS20" s="400"/>
      <c r="IT20" s="400"/>
      <c r="IU20" s="400"/>
      <c r="IV20" s="400"/>
      <c r="IW20" s="400"/>
    </row>
    <row r="21" customFormat="false" ht="12" hidden="false" customHeight="true" outlineLevel="0" collapsed="false">
      <c r="A21" s="40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400"/>
      <c r="W21" s="231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  <c r="CS21" s="400"/>
      <c r="CT21" s="400"/>
      <c r="CU21" s="400"/>
      <c r="CV21" s="400"/>
      <c r="CW21" s="400"/>
      <c r="CX21" s="400"/>
      <c r="CY21" s="400"/>
      <c r="CZ21" s="400"/>
      <c r="DA21" s="400"/>
      <c r="DB21" s="400"/>
      <c r="DC21" s="400"/>
      <c r="DD21" s="400"/>
      <c r="DE21" s="400"/>
      <c r="DF21" s="400"/>
      <c r="DG21" s="400"/>
      <c r="DH21" s="400"/>
      <c r="DI21" s="400"/>
      <c r="DJ21" s="400"/>
      <c r="DK21" s="400"/>
      <c r="DL21" s="400"/>
      <c r="DM21" s="400"/>
      <c r="DN21" s="400"/>
      <c r="DO21" s="400"/>
      <c r="DP21" s="400"/>
      <c r="DQ21" s="400"/>
      <c r="DR21" s="400"/>
      <c r="DS21" s="400"/>
      <c r="DT21" s="400"/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/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0"/>
      <c r="FL21" s="400"/>
      <c r="FM21" s="400"/>
      <c r="FN21" s="400"/>
      <c r="FO21" s="400"/>
      <c r="FP21" s="400"/>
      <c r="FQ21" s="400"/>
      <c r="FR21" s="400"/>
      <c r="FS21" s="400"/>
      <c r="FT21" s="400"/>
      <c r="FU21" s="400"/>
      <c r="FV21" s="400"/>
      <c r="FW21" s="400"/>
      <c r="FX21" s="400"/>
      <c r="FY21" s="400"/>
      <c r="FZ21" s="400"/>
      <c r="GA21" s="400"/>
      <c r="GB21" s="400"/>
      <c r="GC21" s="400"/>
      <c r="GD21" s="400"/>
      <c r="GE21" s="400"/>
      <c r="GF21" s="400"/>
      <c r="GG21" s="400"/>
      <c r="GH21" s="400"/>
      <c r="GI21" s="400"/>
      <c r="GJ21" s="400"/>
      <c r="GK21" s="400"/>
      <c r="GL21" s="400"/>
      <c r="GM21" s="400"/>
      <c r="GN21" s="400"/>
      <c r="GO21" s="400"/>
      <c r="GP21" s="400"/>
      <c r="GQ21" s="400"/>
      <c r="GR21" s="400"/>
      <c r="GS21" s="400"/>
      <c r="GT21" s="400"/>
      <c r="GU21" s="400"/>
      <c r="GV21" s="400"/>
      <c r="GW21" s="400"/>
      <c r="GX21" s="400"/>
      <c r="GY21" s="400"/>
      <c r="GZ21" s="400"/>
      <c r="HA21" s="400"/>
      <c r="HB21" s="400"/>
      <c r="HC21" s="400"/>
      <c r="HD21" s="400"/>
      <c r="HE21" s="400"/>
      <c r="HF21" s="400"/>
      <c r="HG21" s="400"/>
      <c r="HH21" s="400"/>
      <c r="HI21" s="400"/>
      <c r="HJ21" s="400"/>
      <c r="HK21" s="400"/>
      <c r="HL21" s="400"/>
      <c r="HM21" s="400"/>
      <c r="HN21" s="400"/>
      <c r="HO21" s="400"/>
      <c r="HP21" s="400"/>
      <c r="HQ21" s="400"/>
      <c r="HR21" s="400"/>
      <c r="HS21" s="400"/>
      <c r="HT21" s="400"/>
      <c r="HU21" s="400"/>
      <c r="HV21" s="400"/>
      <c r="HW21" s="400"/>
      <c r="HX21" s="400"/>
      <c r="HY21" s="400"/>
      <c r="HZ21" s="400"/>
      <c r="IA21" s="400"/>
      <c r="IB21" s="400"/>
      <c r="IC21" s="400"/>
      <c r="ID21" s="400"/>
      <c r="IE21" s="400"/>
      <c r="IF21" s="400"/>
      <c r="IG21" s="400"/>
      <c r="IH21" s="400"/>
      <c r="II21" s="400"/>
      <c r="IJ21" s="400"/>
      <c r="IK21" s="400"/>
      <c r="IL21" s="400"/>
      <c r="IM21" s="400"/>
      <c r="IN21" s="400"/>
      <c r="IO21" s="400"/>
      <c r="IP21" s="400"/>
      <c r="IQ21" s="400"/>
      <c r="IR21" s="400"/>
      <c r="IS21" s="400"/>
      <c r="IT21" s="400"/>
      <c r="IU21" s="400"/>
      <c r="IV21" s="400"/>
      <c r="IW21" s="400"/>
    </row>
    <row r="22" customFormat="false" ht="12.75" hidden="false" customHeight="false" outlineLevel="0" collapsed="false">
      <c r="A22" s="230" t="s">
        <v>164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7" t="s">
        <v>120</v>
      </c>
      <c r="B23" s="32" t="n">
        <f aca="false">Summary!H51*(1+Summary!$H$48)</f>
        <v>1561.26399428571</v>
      </c>
      <c r="C23" s="231" t="n">
        <f aca="false">B23*(1+Summary!$H$48)</f>
        <v>1608.10191411429</v>
      </c>
      <c r="D23" s="231" t="n">
        <f aca="false">C23*(1+Summary!$H$48)</f>
        <v>1656.34497153771</v>
      </c>
      <c r="E23" s="231" t="n">
        <f aca="false">D23*(1+Summary!$H$48)</f>
        <v>1706.03532068385</v>
      </c>
      <c r="F23" s="231" t="n">
        <f aca="false">E23*(1+Summary!$H$48)</f>
        <v>1757.21638030436</v>
      </c>
      <c r="G23" s="231" t="n">
        <f aca="false">F23*(1+Summary!$H$48)</f>
        <v>1809.93287171349</v>
      </c>
      <c r="H23" s="231" t="n">
        <f aca="false">G23*(1+Summary!$H$48)</f>
        <v>1864.2308578649</v>
      </c>
      <c r="I23" s="231" t="n">
        <f aca="false">H23*(1+Summary!$H$48)</f>
        <v>1920.15778360084</v>
      </c>
      <c r="J23" s="231" t="n">
        <f aca="false">I23*(1+Summary!$H$48)</f>
        <v>1977.76251710887</v>
      </c>
      <c r="K23" s="231" t="n">
        <f aca="false">J23*(1+Summary!$H$48)</f>
        <v>2037.09539262214</v>
      </c>
      <c r="L23" s="231" t="n">
        <f aca="false">K23*(1+Summary!$H$48)</f>
        <v>2098.2082544008</v>
      </c>
      <c r="M23" s="231" t="n">
        <f aca="false">L23*(1+Summary!$H$48)</f>
        <v>2161.15450203282</v>
      </c>
      <c r="N23" s="231" t="n">
        <f aca="false">M23*(1+Summary!$H$48)</f>
        <v>2225.98913709381</v>
      </c>
      <c r="O23" s="231" t="n">
        <f aca="false">N23*(1+Summary!$H$48)</f>
        <v>2292.76881120662</v>
      </c>
      <c r="P23" s="231" t="n">
        <f aca="false">O23*(1+Summary!$H$48)</f>
        <v>2361.55187554282</v>
      </c>
      <c r="Q23" s="231" t="n">
        <f aca="false">P23*(1+Summary!$H$48)</f>
        <v>2432.39843180911</v>
      </c>
      <c r="R23" s="231" t="n">
        <f aca="false">Q23*(1+Summary!$H$48)</f>
        <v>2505.37038476338</v>
      </c>
      <c r="S23" s="231" t="n">
        <f aca="false">R23*(1+Summary!$H$48)</f>
        <v>2580.53149630628</v>
      </c>
      <c r="T23" s="231" t="n">
        <f aca="false">S23*(1+Summary!$H$48)</f>
        <v>2657.94744119547</v>
      </c>
      <c r="U23" s="231" t="n">
        <f aca="false">T23*(1+Summary!$H$48)</f>
        <v>2737.68586443133</v>
      </c>
      <c r="W23" s="231" t="n">
        <f aca="false">SUM(B23:U23)</f>
        <v>41951.7482026186</v>
      </c>
    </row>
    <row r="24" customFormat="false" ht="12.75" hidden="false" customHeight="false" outlineLevel="0" collapsed="false">
      <c r="A24" s="117" t="s">
        <v>121</v>
      </c>
      <c r="B24" s="32" t="n">
        <f aca="false">Summary!H52*(1+Summary!$H$48)</f>
        <v>1309.9746</v>
      </c>
      <c r="C24" s="231" t="n">
        <f aca="false">B24*(1+Summary!$H$48)</f>
        <v>1349.273838</v>
      </c>
      <c r="D24" s="231" t="n">
        <f aca="false">C24*(1+Summary!$H$48)</f>
        <v>1389.75205314</v>
      </c>
      <c r="E24" s="32" t="n">
        <f aca="false">Summary!$H$31*Summary!$H$45*(1+Summary!$H$48)^(E5-2000)/1000</f>
        <v>1402.81572243952</v>
      </c>
      <c r="F24" s="231" t="n">
        <f aca="false">E24*(1+Summary!$H$48)</f>
        <v>1444.9001941127</v>
      </c>
      <c r="G24" s="231" t="n">
        <f aca="false">F24*(1+Summary!$H$48)</f>
        <v>1488.24719993608</v>
      </c>
      <c r="H24" s="231" t="n">
        <f aca="false">G24*(1+Summary!$H$48)</f>
        <v>1532.89461593417</v>
      </c>
      <c r="I24" s="231" t="n">
        <f aca="false">H24*(1+Summary!$H$48)</f>
        <v>1578.88145441219</v>
      </c>
      <c r="J24" s="231" t="n">
        <f aca="false">I24*(1+Summary!$H$48)</f>
        <v>1626.24789804456</v>
      </c>
      <c r="K24" s="231" t="n">
        <f aca="false">J24*(1+Summary!$H$48)</f>
        <v>1675.03533498589</v>
      </c>
      <c r="L24" s="231" t="n">
        <f aca="false">K24*(1+Summary!$H$48)</f>
        <v>1725.28639503547</v>
      </c>
      <c r="M24" s="231" t="n">
        <f aca="false">L24*(1+Summary!$H$48)</f>
        <v>1777.04498688653</v>
      </c>
      <c r="N24" s="231" t="n">
        <f aca="false">M24*(1+Summary!$H$48)</f>
        <v>1830.35633649313</v>
      </c>
      <c r="O24" s="231" t="n">
        <f aca="false">N24*(1+Summary!$H$48)</f>
        <v>1885.26702658792</v>
      </c>
      <c r="P24" s="231" t="n">
        <f aca="false">O24*(1+Summary!$H$48)</f>
        <v>1941.82503738556</v>
      </c>
      <c r="Q24" s="231" t="n">
        <f aca="false">P24*(1+Summary!$H$48)</f>
        <v>2000.07978850713</v>
      </c>
      <c r="R24" s="231" t="n">
        <f aca="false">Q24*(1+Summary!$H$48)</f>
        <v>2060.08218216234</v>
      </c>
      <c r="S24" s="231" t="n">
        <f aca="false">R24*(1+Summary!$H$48)</f>
        <v>2121.88464762721</v>
      </c>
      <c r="T24" s="231" t="n">
        <f aca="false">S24*(1+Summary!$H$48)</f>
        <v>2185.54118705603</v>
      </c>
      <c r="U24" s="231" t="n">
        <f aca="false">T24*(1+Summary!$H$48)</f>
        <v>2251.10742266771</v>
      </c>
      <c r="W24" s="231" t="n">
        <f aca="false">SUM(B24:U24)</f>
        <v>34576.4979214142</v>
      </c>
    </row>
    <row r="25" customFormat="false" ht="12.75" hidden="false" customHeight="false" outlineLevel="0" collapsed="false">
      <c r="A25" s="117" t="s">
        <v>165</v>
      </c>
      <c r="B25" s="32" t="n">
        <f aca="false">Summary!$H$53*Summary!$H$14*Summary!$H$9/1000*(1+Summary!$H$48)</f>
        <v>463.5</v>
      </c>
      <c r="C25" s="231" t="n">
        <f aca="false">B25*(1+Summary!$H$48)</f>
        <v>477.405</v>
      </c>
      <c r="D25" s="231" t="n">
        <f aca="false">C25*(1+Summary!$H$48)</f>
        <v>491.72715</v>
      </c>
      <c r="E25" s="231" t="n">
        <f aca="false">D25*(1+Summary!$H$48)</f>
        <v>506.4789645</v>
      </c>
      <c r="F25" s="231" t="n">
        <f aca="false">E25*(1+Summary!$H$48)</f>
        <v>521.673333435</v>
      </c>
      <c r="G25" s="231" t="n">
        <f aca="false">F25*(1+Summary!$H$48)</f>
        <v>537.32353343805</v>
      </c>
      <c r="H25" s="231" t="n">
        <f aca="false">G25*(1+Summary!$H$48)</f>
        <v>553.443239441192</v>
      </c>
      <c r="I25" s="231" t="n">
        <f aca="false">H25*(1+Summary!$H$48)</f>
        <v>570.046536624428</v>
      </c>
      <c r="J25" s="231" t="n">
        <f aca="false">I25*(1+Summary!$H$48)</f>
        <v>587.14793272316</v>
      </c>
      <c r="K25" s="231" t="n">
        <f aca="false">J25*(1+Summary!$H$48)</f>
        <v>604.762370704855</v>
      </c>
      <c r="L25" s="231" t="n">
        <f aca="false">K25*(1+Summary!$H$48)</f>
        <v>622.905241826001</v>
      </c>
      <c r="M25" s="231" t="n">
        <f aca="false">L25*(1+Summary!$H$48)</f>
        <v>641.592399080781</v>
      </c>
      <c r="N25" s="231" t="n">
        <f aca="false">M25*(1+Summary!$H$48)</f>
        <v>660.840171053204</v>
      </c>
      <c r="O25" s="231" t="n">
        <f aca="false">N25*(1+Summary!$H$48)</f>
        <v>680.6653761848</v>
      </c>
      <c r="P25" s="231" t="n">
        <f aca="false">O25*(1+Summary!$H$48)</f>
        <v>701.085337470344</v>
      </c>
      <c r="Q25" s="231" t="n">
        <f aca="false">P25*(1+Summary!$H$48)</f>
        <v>722.117897594455</v>
      </c>
      <c r="R25" s="231" t="n">
        <f aca="false">Q25*(1+Summary!$H$48)</f>
        <v>743.781434522288</v>
      </c>
      <c r="S25" s="231" t="n">
        <f aca="false">R25*(1+Summary!$H$48)</f>
        <v>766.094877557957</v>
      </c>
      <c r="T25" s="231" t="n">
        <f aca="false">S25*(1+Summary!$H$48)</f>
        <v>789.077723884696</v>
      </c>
      <c r="U25" s="231" t="n">
        <f aca="false">T25*(1+Summary!$H$48)</f>
        <v>812.750055601237</v>
      </c>
      <c r="W25" s="231" t="n">
        <f aca="false">SUM(B25:U25)</f>
        <v>12454.4185756424</v>
      </c>
    </row>
    <row r="26" customFormat="false" ht="12.75" hidden="false" customHeight="false" outlineLevel="0" collapsed="false">
      <c r="A26" s="117" t="s">
        <v>123</v>
      </c>
      <c r="B26" s="32" t="n">
        <f aca="false">Summary!H54*(1+Summary!$H$48)</f>
        <v>353.142857142857</v>
      </c>
      <c r="C26" s="231" t="n">
        <f aca="false">B26*(1+Summary!$H$48)</f>
        <v>363.737142857143</v>
      </c>
      <c r="D26" s="231" t="n">
        <f aca="false">C26*(1+Summary!$H$48)</f>
        <v>374.649257142857</v>
      </c>
      <c r="E26" s="231" t="n">
        <f aca="false">D26*(1+Summary!$H$48)</f>
        <v>385.888734857143</v>
      </c>
      <c r="F26" s="231" t="n">
        <f aca="false">E26*(1+Summary!$H$48)</f>
        <v>397.465396902857</v>
      </c>
      <c r="G26" s="231" t="n">
        <f aca="false">F26*(1+Summary!$H$48)</f>
        <v>409.389358809943</v>
      </c>
      <c r="H26" s="231" t="n">
        <f aca="false">G26*(1+Summary!$H$48)</f>
        <v>421.671039574241</v>
      </c>
      <c r="I26" s="231" t="n">
        <f aca="false">H26*(1+Summary!$H$48)</f>
        <v>434.321170761469</v>
      </c>
      <c r="J26" s="231" t="n">
        <f aca="false">I26*(1+Summary!$H$48)</f>
        <v>447.350805884313</v>
      </c>
      <c r="K26" s="231" t="n">
        <f aca="false">J26*(1+Summary!$H$48)</f>
        <v>460.771330060842</v>
      </c>
      <c r="L26" s="231" t="n">
        <f aca="false">K26*(1+Summary!$H$48)</f>
        <v>474.594469962667</v>
      </c>
      <c r="M26" s="231" t="n">
        <f aca="false">L26*(1+Summary!$H$48)</f>
        <v>488.832304061547</v>
      </c>
      <c r="N26" s="231" t="n">
        <f aca="false">M26*(1+Summary!$H$48)</f>
        <v>503.497273183394</v>
      </c>
      <c r="O26" s="231" t="n">
        <f aca="false">N26*(1+Summary!$H$48)</f>
        <v>518.602191378896</v>
      </c>
      <c r="P26" s="231" t="n">
        <f aca="false">O26*(1+Summary!$H$48)</f>
        <v>534.160257120263</v>
      </c>
      <c r="Q26" s="231" t="n">
        <f aca="false">P26*(1+Summary!$H$48)</f>
        <v>550.18506483387</v>
      </c>
      <c r="R26" s="231" t="n">
        <f aca="false">Q26*(1+Summary!$H$48)</f>
        <v>566.690616778887</v>
      </c>
      <c r="S26" s="231" t="n">
        <f aca="false">R26*(1+Summary!$H$48)</f>
        <v>583.691335282253</v>
      </c>
      <c r="T26" s="231" t="n">
        <f aca="false">S26*(1+Summary!$H$48)</f>
        <v>601.202075340721</v>
      </c>
      <c r="U26" s="231" t="n">
        <f aca="false">T26*(1+Summary!$H$48)</f>
        <v>619.238137600942</v>
      </c>
      <c r="W26" s="231" t="n">
        <f aca="false">SUM(B26:U26)</f>
        <v>9489.0808195371</v>
      </c>
    </row>
    <row r="27" customFormat="false" ht="12.75" hidden="false" customHeight="false" outlineLevel="0" collapsed="false">
      <c r="A27" s="117" t="s">
        <v>124</v>
      </c>
      <c r="B27" s="32" t="n">
        <f aca="false">Summary!H55*(1+Summary!$H$48)</f>
        <v>315.455745714286</v>
      </c>
      <c r="C27" s="231" t="n">
        <f aca="false">B27*(1+Summary!$H$48)</f>
        <v>324.919418085714</v>
      </c>
      <c r="D27" s="231" t="n">
        <f aca="false">C27*(1+Summary!$H$48)</f>
        <v>334.667000628286</v>
      </c>
      <c r="E27" s="231" t="n">
        <f aca="false">D27*(1+Summary!$H$48)</f>
        <v>344.707010647134</v>
      </c>
      <c r="F27" s="231" t="n">
        <f aca="false">E27*(1+Summary!$H$48)</f>
        <v>355.048220966548</v>
      </c>
      <c r="G27" s="231" t="n">
        <f aca="false">F27*(1+Summary!$H$48)</f>
        <v>365.699667595545</v>
      </c>
      <c r="H27" s="231" t="n">
        <f aca="false">G27*(1+Summary!$H$48)</f>
        <v>376.670657623411</v>
      </c>
      <c r="I27" s="231" t="n">
        <f aca="false">H27*(1+Summary!$H$48)</f>
        <v>387.970777352113</v>
      </c>
      <c r="J27" s="231" t="n">
        <f aca="false">I27*(1+Summary!$H$48)</f>
        <v>399.609900672677</v>
      </c>
      <c r="K27" s="231" t="n">
        <f aca="false">J27*(1+Summary!$H$48)</f>
        <v>411.598197692857</v>
      </c>
      <c r="L27" s="231" t="n">
        <f aca="false">K27*(1+Summary!$H$48)</f>
        <v>423.946143623643</v>
      </c>
      <c r="M27" s="231" t="n">
        <f aca="false">L27*(1+Summary!$H$48)</f>
        <v>436.664527932352</v>
      </c>
      <c r="N27" s="231" t="n">
        <f aca="false">M27*(1+Summary!$H$48)</f>
        <v>449.764463770323</v>
      </c>
      <c r="O27" s="231" t="n">
        <f aca="false">N27*(1+Summary!$H$48)</f>
        <v>463.257397683432</v>
      </c>
      <c r="P27" s="231" t="n">
        <f aca="false">O27*(1+Summary!$H$48)</f>
        <v>477.155119613935</v>
      </c>
      <c r="Q27" s="231" t="n">
        <f aca="false">P27*(1+Summary!$H$48)</f>
        <v>491.469773202354</v>
      </c>
      <c r="R27" s="231" t="n">
        <f aca="false">Q27*(1+Summary!$H$48)</f>
        <v>506.213866398424</v>
      </c>
      <c r="S27" s="231" t="n">
        <f aca="false">R27*(1+Summary!$H$48)</f>
        <v>521.400282390377</v>
      </c>
      <c r="T27" s="231" t="n">
        <f aca="false">S27*(1+Summary!$H$48)</f>
        <v>537.042290862088</v>
      </c>
      <c r="U27" s="231" t="n">
        <f aca="false">T27*(1+Summary!$H$48)</f>
        <v>553.153559587951</v>
      </c>
      <c r="W27" s="231" t="n">
        <f aca="false">SUM(B27:U27)</f>
        <v>8476.41402204345</v>
      </c>
    </row>
    <row r="28" customFormat="false" ht="12.75" hidden="false" customHeight="false" outlineLevel="0" collapsed="false">
      <c r="A28" s="117" t="s">
        <v>254</v>
      </c>
      <c r="B28" s="402" t="n">
        <v>0</v>
      </c>
      <c r="C28" s="402" t="n">
        <v>117.987</v>
      </c>
      <c r="D28" s="402" t="n">
        <v>216.843</v>
      </c>
      <c r="E28" s="402" t="n">
        <v>295.985</v>
      </c>
      <c r="F28" s="402" t="n">
        <v>346.251</v>
      </c>
      <c r="G28" s="402" t="n">
        <v>468.657</v>
      </c>
      <c r="H28" s="402" t="n">
        <v>641.059</v>
      </c>
      <c r="I28" s="402" t="n">
        <v>753.232</v>
      </c>
      <c r="J28" s="402" t="n">
        <v>765.3</v>
      </c>
      <c r="K28" s="402" t="n">
        <v>699.258</v>
      </c>
      <c r="L28" s="402" t="n">
        <v>854.333</v>
      </c>
      <c r="M28" s="402" t="n">
        <v>854.3</v>
      </c>
      <c r="N28" s="402" t="n">
        <v>854.3</v>
      </c>
      <c r="O28" s="402" t="n">
        <v>854.3</v>
      </c>
      <c r="P28" s="402" t="n">
        <v>854.3</v>
      </c>
      <c r="Q28" s="402" t="n">
        <v>854.3</v>
      </c>
      <c r="R28" s="402" t="n">
        <v>854.3</v>
      </c>
      <c r="S28" s="402" t="n">
        <v>854.3</v>
      </c>
      <c r="T28" s="402" t="n">
        <v>854.3</v>
      </c>
      <c r="U28" s="402" t="n">
        <v>854.3</v>
      </c>
      <c r="W28" s="231" t="n">
        <f aca="false">SUM(B28:U28)</f>
        <v>12847.605</v>
      </c>
    </row>
    <row r="29" customFormat="false" ht="12.75" hidden="false" customHeight="false" outlineLevel="0" collapsed="false">
      <c r="A29" s="117" t="s">
        <v>126</v>
      </c>
      <c r="B29" s="32" t="n">
        <f aca="false">Summary!H57*(1+Summary!$H$48)</f>
        <v>0</v>
      </c>
      <c r="C29" s="231" t="n">
        <f aca="false">B29*(1+Summary!$H$48)</f>
        <v>0</v>
      </c>
      <c r="D29" s="231" t="n">
        <f aca="false">C29*(1+Summary!$H$48)</f>
        <v>0</v>
      </c>
      <c r="E29" s="231" t="n">
        <f aca="false">D29*(1+Summary!$H$48)</f>
        <v>0</v>
      </c>
      <c r="F29" s="231" t="n">
        <f aca="false">E29*(1+Summary!$H$48)</f>
        <v>0</v>
      </c>
      <c r="G29" s="231" t="n">
        <f aca="false">F29*(1+Summary!$H$48)</f>
        <v>0</v>
      </c>
      <c r="H29" s="231" t="n">
        <f aca="false">G29*(1+Summary!$H$48)</f>
        <v>0</v>
      </c>
      <c r="I29" s="231" t="n">
        <f aca="false">H29*(1+Summary!$H$48)</f>
        <v>0</v>
      </c>
      <c r="J29" s="231" t="n">
        <f aca="false">I29*(1+Summary!$H$48)</f>
        <v>0</v>
      </c>
      <c r="K29" s="231" t="n">
        <f aca="false">J29*(1+Summary!$H$48)</f>
        <v>0</v>
      </c>
      <c r="L29" s="231" t="n">
        <f aca="false">K29*(1+Summary!$H$48)</f>
        <v>0</v>
      </c>
      <c r="M29" s="231" t="n">
        <f aca="false">L29*(1+Summary!$H$48)</f>
        <v>0</v>
      </c>
      <c r="N29" s="231" t="n">
        <f aca="false">M29*(1+Summary!$H$48)</f>
        <v>0</v>
      </c>
      <c r="O29" s="231" t="n">
        <f aca="false">N29*(1+Summary!$H$48)</f>
        <v>0</v>
      </c>
      <c r="P29" s="231" t="n">
        <f aca="false">O29*(1+Summary!$H$48)</f>
        <v>0</v>
      </c>
      <c r="Q29" s="231" t="n">
        <f aca="false">P29*(1+Summary!$H$48)</f>
        <v>0</v>
      </c>
      <c r="R29" s="231" t="n">
        <f aca="false">Q29*(1+Summary!$H$48)</f>
        <v>0</v>
      </c>
      <c r="S29" s="231" t="n">
        <f aca="false">R29*(1+Summary!$H$48)</f>
        <v>0</v>
      </c>
      <c r="T29" s="231" t="n">
        <f aca="false">S29*(1+Summary!$H$48)</f>
        <v>0</v>
      </c>
      <c r="U29" s="231" t="n">
        <f aca="false">T29*(1+Summary!$H$48)</f>
        <v>0</v>
      </c>
      <c r="W29" s="231" t="n">
        <f aca="false">SUM(B29:U29)</f>
        <v>0</v>
      </c>
    </row>
    <row r="30" customFormat="false" ht="12.75" hidden="false" customHeight="false" outlineLevel="0" collapsed="false">
      <c r="A30" s="117" t="s">
        <v>167</v>
      </c>
      <c r="B30" s="32" t="n">
        <v>0</v>
      </c>
      <c r="C30" s="231" t="n">
        <v>0</v>
      </c>
      <c r="D30" s="231" t="n">
        <v>0</v>
      </c>
      <c r="E30" s="231" t="n">
        <f aca="false">Summary!H46*Summary!H11*12</f>
        <v>394.8</v>
      </c>
      <c r="F30" s="231" t="n">
        <f aca="false">E30*(1+Summary!$H$48)</f>
        <v>406.644</v>
      </c>
      <c r="G30" s="231" t="n">
        <f aca="false">F30*(1+Summary!$H$48)</f>
        <v>418.84332</v>
      </c>
      <c r="H30" s="231" t="n">
        <f aca="false">G30*(1+Summary!$H$48)</f>
        <v>431.4086196</v>
      </c>
      <c r="I30" s="231" t="n">
        <f aca="false">H30*(1+Summary!$H$48)</f>
        <v>444.350878188</v>
      </c>
      <c r="J30" s="231" t="n">
        <f aca="false">I30*(1+Summary!$H$48)</f>
        <v>457.68140453364</v>
      </c>
      <c r="K30" s="231" t="n">
        <f aca="false">J30*(1+Summary!$H$48)</f>
        <v>471.411846669649</v>
      </c>
      <c r="L30" s="231" t="n">
        <f aca="false">K30*(1+Summary!$H$48)</f>
        <v>485.554202069739</v>
      </c>
      <c r="M30" s="231" t="n">
        <f aca="false">L30*(1+Summary!$H$48)</f>
        <v>500.120828131831</v>
      </c>
      <c r="N30" s="231" t="n">
        <f aca="false">M30*(1+Summary!$H$48)</f>
        <v>515.124452975786</v>
      </c>
      <c r="O30" s="231" t="n">
        <f aca="false">N30*(1+Summary!$H$48)</f>
        <v>530.57818656506</v>
      </c>
      <c r="P30" s="231" t="n">
        <f aca="false">O30*(1+Summary!$H$48)</f>
        <v>546.495532162011</v>
      </c>
      <c r="Q30" s="231" t="n">
        <f aca="false">P30*(1+Summary!$H$48)</f>
        <v>562.890398126872</v>
      </c>
      <c r="R30" s="231" t="n">
        <f aca="false">Q30*(1+Summary!$H$48)</f>
        <v>579.777110070678</v>
      </c>
      <c r="S30" s="231" t="n">
        <f aca="false">R30*(1+Summary!$H$48)</f>
        <v>597.170423372798</v>
      </c>
      <c r="T30" s="231" t="n">
        <f aca="false">S30*(1+Summary!$H$48)</f>
        <v>615.085536073982</v>
      </c>
      <c r="U30" s="231" t="n">
        <f aca="false">T30*(1+Summary!$H$48)</f>
        <v>633.538102156202</v>
      </c>
      <c r="V30" s="231"/>
      <c r="W30" s="231" t="n">
        <f aca="false">SUM(B30:U30)</f>
        <v>8591.47484069625</v>
      </c>
      <c r="X30" s="1"/>
      <c r="Y30" s="1"/>
      <c r="Z30" s="1"/>
      <c r="AA30" s="1"/>
      <c r="AB30" s="46"/>
      <c r="AC30" s="46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2.75" hidden="false" customHeight="false" outlineLevel="0" collapsed="false">
      <c r="A31" s="117" t="s">
        <v>31</v>
      </c>
      <c r="B31" s="123" t="n">
        <f aca="false">IS!B31*Allocation!$F$13</f>
        <v>303.665950465692</v>
      </c>
      <c r="C31" s="123" t="n">
        <f aca="false">IS!C31*Allocation!$F$13</f>
        <v>302.862056697007</v>
      </c>
      <c r="D31" s="123" t="n">
        <f aca="false">IS!D31*Allocation!$F$13</f>
        <v>301.362228265864</v>
      </c>
      <c r="E31" s="123" t="n">
        <f aca="false">IS!E31*Allocation!$F$13</f>
        <v>277.959963668169</v>
      </c>
      <c r="F31" s="123" t="n">
        <f aca="false">IS!F31*Allocation!$F$13</f>
        <v>277.959963668169</v>
      </c>
      <c r="G31" s="123" t="n">
        <f aca="false">IS!G31*Allocation!$F$13</f>
        <v>277.959963668169</v>
      </c>
      <c r="H31" s="123" t="n">
        <f aca="false">IS!H31*Allocation!$F$13</f>
        <v>277.959963668169</v>
      </c>
      <c r="I31" s="123" t="n">
        <f aca="false">IS!I31*Allocation!$F$13</f>
        <v>277.959963668169</v>
      </c>
      <c r="J31" s="123" t="n">
        <f aca="false">IS!J31*Allocation!$F$13</f>
        <v>277.959963668169</v>
      </c>
      <c r="K31" s="123" t="n">
        <f aca="false">IS!K31*Allocation!$F$13</f>
        <v>277.959963668169</v>
      </c>
      <c r="L31" s="123" t="n">
        <f aca="false">IS!L31*Allocation!$F$13</f>
        <v>277.959963668169</v>
      </c>
      <c r="M31" s="123" t="n">
        <f aca="false">IS!M31*Allocation!$F$13</f>
        <v>277.959963668169</v>
      </c>
      <c r="N31" s="123" t="n">
        <f aca="false">IS!N31*Allocation!$F$13</f>
        <v>277.959963668169</v>
      </c>
      <c r="O31" s="123" t="n">
        <f aca="false">IS!O31*Allocation!$F$13</f>
        <v>277.959963668169</v>
      </c>
      <c r="P31" s="123" t="n">
        <f aca="false">IS!P31*Allocation!$F$13</f>
        <v>277.959963668169</v>
      </c>
      <c r="Q31" s="123" t="n">
        <f aca="false">IS!Q31*Allocation!$F$13</f>
        <v>277.959963668169</v>
      </c>
      <c r="R31" s="123" t="n">
        <f aca="false">IS!R31*Allocation!$F$13</f>
        <v>277.959963668169</v>
      </c>
      <c r="S31" s="123" t="n">
        <f aca="false">IS!S31*Allocation!$F$13</f>
        <v>277.959963668169</v>
      </c>
      <c r="T31" s="123" t="n">
        <f aca="false">IS!T31*Allocation!$F$13</f>
        <v>277.959963668169</v>
      </c>
      <c r="U31" s="123" t="n">
        <f aca="false">IS!U31*Allocation!$F$13</f>
        <v>277.959963668169</v>
      </c>
      <c r="V31" s="231"/>
      <c r="W31" s="231" t="n">
        <f aca="false">SUM(B31:U31)</f>
        <v>5633.20961778743</v>
      </c>
      <c r="X31" s="1"/>
      <c r="Y31" s="1"/>
      <c r="Z31" s="1"/>
      <c r="AA31" s="1"/>
      <c r="AB31" s="46"/>
      <c r="AC31" s="46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2.75" hidden="false" customHeight="false" outlineLevel="0" collapsed="false">
      <c r="A32" s="117" t="s">
        <v>168</v>
      </c>
      <c r="B32" s="236" t="n">
        <v>0</v>
      </c>
      <c r="C32" s="236" t="n">
        <v>0</v>
      </c>
      <c r="D32" s="236" t="n">
        <v>0</v>
      </c>
      <c r="E32" s="236" t="n">
        <v>0</v>
      </c>
      <c r="F32" s="236" t="n">
        <v>0</v>
      </c>
      <c r="G32" s="236" t="n">
        <v>0</v>
      </c>
      <c r="H32" s="236" t="n">
        <v>0</v>
      </c>
      <c r="I32" s="236" t="n">
        <v>0</v>
      </c>
      <c r="J32" s="236" t="n">
        <v>0</v>
      </c>
      <c r="K32" s="236" t="n">
        <v>0</v>
      </c>
      <c r="L32" s="236" t="n">
        <v>0</v>
      </c>
      <c r="M32" s="236" t="n">
        <v>0</v>
      </c>
      <c r="N32" s="236" t="n">
        <v>0</v>
      </c>
      <c r="O32" s="236" t="n">
        <v>0</v>
      </c>
      <c r="P32" s="236" t="n">
        <v>0</v>
      </c>
      <c r="Q32" s="236" t="n">
        <v>0</v>
      </c>
      <c r="R32" s="236" t="n">
        <v>0</v>
      </c>
      <c r="S32" s="236" t="n">
        <v>0</v>
      </c>
      <c r="T32" s="236" t="n">
        <v>0</v>
      </c>
      <c r="U32" s="236" t="n">
        <v>0</v>
      </c>
      <c r="V32" s="231"/>
      <c r="W32" s="231" t="n">
        <f aca="false">SUM(B32:U32)</f>
        <v>0</v>
      </c>
      <c r="X32" s="1"/>
      <c r="Y32" s="1"/>
      <c r="Z32" s="1"/>
      <c r="AA32" s="1"/>
      <c r="AB32" s="46"/>
      <c r="AC32" s="46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" hidden="false" customHeight="true" outlineLevel="0" collapsed="false">
      <c r="A33" s="117" t="s">
        <v>169</v>
      </c>
      <c r="B33" s="32" t="n">
        <f aca="false">SUM(B23:B32)</f>
        <v>4307.00314760855</v>
      </c>
      <c r="C33" s="32" t="n">
        <f aca="false">SUM(C23:C32)</f>
        <v>4544.28636975415</v>
      </c>
      <c r="D33" s="32" t="n">
        <f aca="false">SUM(D23:D32)</f>
        <v>4765.34566071472</v>
      </c>
      <c r="E33" s="32" t="n">
        <f aca="false">SUM(E23:E32)</f>
        <v>5314.67071679581</v>
      </c>
      <c r="F33" s="32" t="n">
        <f aca="false">SUM(F23:F32)</f>
        <v>5507.15848938964</v>
      </c>
      <c r="G33" s="32" t="n">
        <f aca="false">SUM(G23:G32)</f>
        <v>5776.05291516128</v>
      </c>
      <c r="H33" s="32" t="n">
        <f aca="false">SUM(H23:H32)</f>
        <v>6099.33799370608</v>
      </c>
      <c r="I33" s="32" t="n">
        <f aca="false">SUM(I23:I32)</f>
        <v>6366.92056460721</v>
      </c>
      <c r="J33" s="32" t="n">
        <f aca="false">SUM(J23:J32)</f>
        <v>6539.06042263538</v>
      </c>
      <c r="K33" s="32" t="n">
        <f aca="false">SUM(K23:K32)</f>
        <v>6637.8924364044</v>
      </c>
      <c r="L33" s="32" t="n">
        <f aca="false">SUM(L23:L32)</f>
        <v>6962.78767058649</v>
      </c>
      <c r="M33" s="32" t="n">
        <f aca="false">SUM(M23:M32)</f>
        <v>7137.66951179404</v>
      </c>
      <c r="N33" s="32" t="n">
        <f aca="false">SUM(N23:N32)</f>
        <v>7317.83179823782</v>
      </c>
      <c r="O33" s="32" t="n">
        <f aca="false">SUM(O23:O32)</f>
        <v>7503.39895327491</v>
      </c>
      <c r="P33" s="32" t="n">
        <f aca="false">SUM(P23:P32)</f>
        <v>7694.53312296311</v>
      </c>
      <c r="Q33" s="32" t="n">
        <f aca="false">SUM(Q23:Q32)</f>
        <v>7891.40131774196</v>
      </c>
      <c r="R33" s="32" t="n">
        <f aca="false">SUM(R23:R32)</f>
        <v>8094.17555836417</v>
      </c>
      <c r="S33" s="32" t="n">
        <f aca="false">SUM(S23:S32)</f>
        <v>8303.03302620505</v>
      </c>
      <c r="T33" s="32" t="n">
        <f aca="false">SUM(T23:T32)</f>
        <v>8518.15621808115</v>
      </c>
      <c r="U33" s="32" t="n">
        <f aca="false">SUM(U23:U32)</f>
        <v>8739.73310571354</v>
      </c>
      <c r="W33" s="231" t="n">
        <f aca="false">SUM(B33:U33)</f>
        <v>134020.448999739</v>
      </c>
    </row>
    <row r="34" customFormat="false" ht="12.75" hidden="false" customHeight="false" outlineLevel="1" collapsed="false">
      <c r="A34" s="238"/>
      <c r="B34" s="474"/>
      <c r="C34" s="403"/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0"/>
      <c r="W34" s="231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  <c r="CS34" s="400"/>
      <c r="CT34" s="400"/>
      <c r="CU34" s="400"/>
      <c r="CV34" s="400"/>
      <c r="CW34" s="400"/>
      <c r="CX34" s="400"/>
      <c r="CY34" s="400"/>
      <c r="CZ34" s="400"/>
      <c r="DA34" s="400"/>
      <c r="DB34" s="400"/>
      <c r="DC34" s="400"/>
      <c r="DD34" s="400"/>
      <c r="DE34" s="400"/>
      <c r="DF34" s="400"/>
      <c r="DG34" s="400"/>
      <c r="DH34" s="400"/>
      <c r="DI34" s="400"/>
      <c r="DJ34" s="400"/>
      <c r="DK34" s="400"/>
      <c r="DL34" s="400"/>
      <c r="DM34" s="400"/>
      <c r="DN34" s="400"/>
      <c r="DO34" s="400"/>
      <c r="DP34" s="400"/>
      <c r="DQ34" s="400"/>
      <c r="DR34" s="400"/>
      <c r="DS34" s="400"/>
      <c r="DT34" s="400"/>
      <c r="DU34" s="400"/>
      <c r="DV34" s="400"/>
      <c r="DW34" s="400"/>
      <c r="DX34" s="400"/>
      <c r="DY34" s="400"/>
      <c r="DZ34" s="400"/>
      <c r="EA34" s="400"/>
      <c r="EB34" s="400"/>
      <c r="EC34" s="400"/>
      <c r="ED34" s="400"/>
      <c r="EE34" s="400"/>
      <c r="EF34" s="400"/>
      <c r="EG34" s="400"/>
      <c r="EH34" s="400"/>
      <c r="EI34" s="400"/>
      <c r="EJ34" s="400"/>
      <c r="EK34" s="400"/>
      <c r="EL34" s="400"/>
      <c r="EM34" s="400"/>
      <c r="EN34" s="400"/>
      <c r="EO34" s="400"/>
      <c r="EP34" s="400"/>
      <c r="EQ34" s="400"/>
      <c r="ER34" s="400"/>
      <c r="ES34" s="400"/>
      <c r="ET34" s="400"/>
      <c r="EU34" s="400"/>
      <c r="EV34" s="400"/>
      <c r="EW34" s="400"/>
      <c r="EX34" s="400"/>
      <c r="EY34" s="400"/>
      <c r="EZ34" s="400"/>
      <c r="FA34" s="400"/>
      <c r="FB34" s="400"/>
      <c r="FC34" s="400"/>
      <c r="FD34" s="400"/>
      <c r="FE34" s="400"/>
      <c r="FF34" s="400"/>
      <c r="FG34" s="400"/>
      <c r="FH34" s="400"/>
      <c r="FI34" s="400"/>
      <c r="FJ34" s="400"/>
      <c r="FK34" s="400"/>
      <c r="FL34" s="400"/>
      <c r="FM34" s="400"/>
      <c r="FN34" s="400"/>
      <c r="FO34" s="400"/>
      <c r="FP34" s="400"/>
      <c r="FQ34" s="400"/>
      <c r="FR34" s="400"/>
      <c r="FS34" s="400"/>
      <c r="FT34" s="400"/>
      <c r="FU34" s="400"/>
      <c r="FV34" s="400"/>
      <c r="FW34" s="400"/>
      <c r="FX34" s="400"/>
      <c r="FY34" s="400"/>
      <c r="FZ34" s="400"/>
      <c r="GA34" s="400"/>
      <c r="GB34" s="400"/>
      <c r="GC34" s="400"/>
      <c r="GD34" s="400"/>
      <c r="GE34" s="400"/>
      <c r="GF34" s="400"/>
      <c r="GG34" s="400"/>
      <c r="GH34" s="400"/>
      <c r="GI34" s="400"/>
      <c r="GJ34" s="400"/>
      <c r="GK34" s="400"/>
      <c r="GL34" s="400"/>
      <c r="GM34" s="400"/>
      <c r="GN34" s="400"/>
      <c r="GO34" s="400"/>
      <c r="GP34" s="400"/>
      <c r="GQ34" s="400"/>
      <c r="GR34" s="400"/>
      <c r="GS34" s="400"/>
      <c r="GT34" s="400"/>
      <c r="GU34" s="400"/>
      <c r="GV34" s="400"/>
      <c r="GW34" s="400"/>
      <c r="GX34" s="400"/>
      <c r="GY34" s="400"/>
      <c r="GZ34" s="400"/>
      <c r="HA34" s="400"/>
      <c r="HB34" s="400"/>
      <c r="HC34" s="400"/>
      <c r="HD34" s="400"/>
      <c r="HE34" s="400"/>
      <c r="HF34" s="400"/>
      <c r="HG34" s="400"/>
      <c r="HH34" s="400"/>
      <c r="HI34" s="400"/>
      <c r="HJ34" s="400"/>
      <c r="HK34" s="400"/>
      <c r="HL34" s="400"/>
      <c r="HM34" s="400"/>
      <c r="HN34" s="400"/>
      <c r="HO34" s="400"/>
      <c r="HP34" s="400"/>
      <c r="HQ34" s="400"/>
      <c r="HR34" s="400"/>
      <c r="HS34" s="400"/>
      <c r="HT34" s="400"/>
      <c r="HU34" s="400"/>
      <c r="HV34" s="400"/>
      <c r="HW34" s="400"/>
      <c r="HX34" s="400"/>
      <c r="HY34" s="400"/>
      <c r="HZ34" s="400"/>
      <c r="IA34" s="400"/>
      <c r="IB34" s="400"/>
      <c r="IC34" s="400"/>
      <c r="ID34" s="400"/>
      <c r="IE34" s="400"/>
      <c r="IF34" s="400"/>
      <c r="IG34" s="400"/>
      <c r="IH34" s="400"/>
      <c r="II34" s="400"/>
      <c r="IJ34" s="400"/>
      <c r="IK34" s="400"/>
      <c r="IL34" s="400"/>
      <c r="IM34" s="400"/>
      <c r="IN34" s="400"/>
      <c r="IO34" s="400"/>
      <c r="IP34" s="400"/>
      <c r="IQ34" s="400"/>
      <c r="IR34" s="400"/>
      <c r="IS34" s="400"/>
      <c r="IT34" s="400"/>
      <c r="IU34" s="400"/>
      <c r="IV34" s="400"/>
      <c r="IW34" s="400"/>
    </row>
    <row r="35" customFormat="false" ht="6.75" hidden="false" customHeight="true" outlineLevel="0" collapsed="false">
      <c r="A35" s="238"/>
      <c r="B35" s="403"/>
      <c r="C35" s="403"/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0"/>
      <c r="W35" s="231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  <c r="CS35" s="400"/>
      <c r="CT35" s="400"/>
      <c r="CU35" s="400"/>
      <c r="CV35" s="400"/>
      <c r="CW35" s="400"/>
      <c r="CX35" s="400"/>
      <c r="CY35" s="400"/>
      <c r="CZ35" s="400"/>
      <c r="DA35" s="400"/>
      <c r="DB35" s="400"/>
      <c r="DC35" s="400"/>
      <c r="DD35" s="400"/>
      <c r="DE35" s="400"/>
      <c r="DF35" s="400"/>
      <c r="DG35" s="400"/>
      <c r="DH35" s="400"/>
      <c r="DI35" s="400"/>
      <c r="DJ35" s="400"/>
      <c r="DK35" s="400"/>
      <c r="DL35" s="400"/>
      <c r="DM35" s="400"/>
      <c r="DN35" s="400"/>
      <c r="DO35" s="400"/>
      <c r="DP35" s="400"/>
      <c r="DQ35" s="400"/>
      <c r="DR35" s="400"/>
      <c r="DS35" s="400"/>
      <c r="DT35" s="400"/>
      <c r="DU35" s="400"/>
      <c r="DV35" s="400"/>
      <c r="DW35" s="400"/>
      <c r="DX35" s="400"/>
      <c r="DY35" s="400"/>
      <c r="DZ35" s="400"/>
      <c r="EA35" s="400"/>
      <c r="EB35" s="400"/>
      <c r="EC35" s="400"/>
      <c r="ED35" s="400"/>
      <c r="EE35" s="400"/>
      <c r="EF35" s="400"/>
      <c r="EG35" s="400"/>
      <c r="EH35" s="400"/>
      <c r="EI35" s="400"/>
      <c r="EJ35" s="400"/>
      <c r="EK35" s="400"/>
      <c r="EL35" s="400"/>
      <c r="EM35" s="400"/>
      <c r="EN35" s="400"/>
      <c r="EO35" s="400"/>
      <c r="EP35" s="400"/>
      <c r="EQ35" s="400"/>
      <c r="ER35" s="400"/>
      <c r="ES35" s="400"/>
      <c r="ET35" s="400"/>
      <c r="EU35" s="400"/>
      <c r="EV35" s="400"/>
      <c r="EW35" s="400"/>
      <c r="EX35" s="400"/>
      <c r="EY35" s="400"/>
      <c r="EZ35" s="400"/>
      <c r="FA35" s="400"/>
      <c r="FB35" s="400"/>
      <c r="FC35" s="400"/>
      <c r="FD35" s="400"/>
      <c r="FE35" s="400"/>
      <c r="FF35" s="400"/>
      <c r="FG35" s="400"/>
      <c r="FH35" s="400"/>
      <c r="FI35" s="400"/>
      <c r="FJ35" s="400"/>
      <c r="FK35" s="400"/>
      <c r="FL35" s="400"/>
      <c r="FM35" s="400"/>
      <c r="FN35" s="400"/>
      <c r="FO35" s="400"/>
      <c r="FP35" s="400"/>
      <c r="FQ35" s="400"/>
      <c r="FR35" s="400"/>
      <c r="FS35" s="400"/>
      <c r="FT35" s="400"/>
      <c r="FU35" s="400"/>
      <c r="FV35" s="400"/>
      <c r="FW35" s="400"/>
      <c r="FX35" s="400"/>
      <c r="FY35" s="400"/>
      <c r="FZ35" s="400"/>
      <c r="GA35" s="400"/>
      <c r="GB35" s="400"/>
      <c r="GC35" s="400"/>
      <c r="GD35" s="400"/>
      <c r="GE35" s="400"/>
      <c r="GF35" s="400"/>
      <c r="GG35" s="400"/>
      <c r="GH35" s="400"/>
      <c r="GI35" s="400"/>
      <c r="GJ35" s="400"/>
      <c r="GK35" s="400"/>
      <c r="GL35" s="400"/>
      <c r="GM35" s="400"/>
      <c r="GN35" s="400"/>
      <c r="GO35" s="400"/>
      <c r="GP35" s="400"/>
      <c r="GQ35" s="400"/>
      <c r="GR35" s="400"/>
      <c r="GS35" s="400"/>
      <c r="GT35" s="400"/>
      <c r="GU35" s="400"/>
      <c r="GV35" s="400"/>
      <c r="GW35" s="400"/>
      <c r="GX35" s="400"/>
      <c r="GY35" s="400"/>
      <c r="GZ35" s="400"/>
      <c r="HA35" s="400"/>
      <c r="HB35" s="400"/>
      <c r="HC35" s="400"/>
      <c r="HD35" s="400"/>
      <c r="HE35" s="400"/>
      <c r="HF35" s="400"/>
      <c r="HG35" s="400"/>
      <c r="HH35" s="400"/>
      <c r="HI35" s="400"/>
      <c r="HJ35" s="400"/>
      <c r="HK35" s="400"/>
      <c r="HL35" s="400"/>
      <c r="HM35" s="400"/>
      <c r="HN35" s="400"/>
      <c r="HO35" s="400"/>
      <c r="HP35" s="400"/>
      <c r="HQ35" s="400"/>
      <c r="HR35" s="400"/>
      <c r="HS35" s="400"/>
      <c r="HT35" s="400"/>
      <c r="HU35" s="400"/>
      <c r="HV35" s="400"/>
      <c r="HW35" s="400"/>
      <c r="HX35" s="400"/>
      <c r="HY35" s="400"/>
      <c r="HZ35" s="400"/>
      <c r="IA35" s="400"/>
      <c r="IB35" s="400"/>
      <c r="IC35" s="400"/>
      <c r="ID35" s="400"/>
      <c r="IE35" s="400"/>
      <c r="IF35" s="400"/>
      <c r="IG35" s="400"/>
      <c r="IH35" s="400"/>
      <c r="II35" s="400"/>
      <c r="IJ35" s="400"/>
      <c r="IK35" s="400"/>
      <c r="IL35" s="400"/>
      <c r="IM35" s="400"/>
      <c r="IN35" s="400"/>
      <c r="IO35" s="400"/>
      <c r="IP35" s="400"/>
      <c r="IQ35" s="400"/>
      <c r="IR35" s="400"/>
      <c r="IS35" s="400"/>
      <c r="IT35" s="400"/>
      <c r="IU35" s="400"/>
      <c r="IV35" s="400"/>
      <c r="IW35" s="400"/>
    </row>
    <row r="36" customFormat="false" ht="12.75" hidden="false" customHeight="false" outlineLevel="0" collapsed="false">
      <c r="A36" s="230" t="s">
        <v>170</v>
      </c>
      <c r="B36" s="228" t="n">
        <f aca="false">B20-B33</f>
        <v>20276.8023455463</v>
      </c>
      <c r="C36" s="228" t="n">
        <f aca="false">C20-C33</f>
        <v>20090.4223740989</v>
      </c>
      <c r="D36" s="228" t="n">
        <f aca="false">D20-D33</f>
        <v>19922.0852117056</v>
      </c>
      <c r="E36" s="228" t="n">
        <f aca="false">E20-E33</f>
        <v>31523.3907156314</v>
      </c>
      <c r="F36" s="228" t="n">
        <f aca="false">F20-F33</f>
        <v>33353.0715887335</v>
      </c>
      <c r="G36" s="228" t="n">
        <f aca="false">G20-G33</f>
        <v>33893.9698889285</v>
      </c>
      <c r="H36" s="228" t="n">
        <f aca="false">H20-H33</f>
        <v>34393.5584512712</v>
      </c>
      <c r="I36" s="228" t="n">
        <f aca="false">I20-I33</f>
        <v>34963.4004100528</v>
      </c>
      <c r="J36" s="228" t="n">
        <f aca="false">J20-J33</f>
        <v>35643.819776281</v>
      </c>
      <c r="K36" s="228" t="n">
        <f aca="false">K20-K33</f>
        <v>36412.4848027434</v>
      </c>
      <c r="L36" s="228" t="n">
        <f aca="false">L20-L33</f>
        <v>36829.3819924053</v>
      </c>
      <c r="M36" s="228" t="n">
        <f aca="false">M20-M33</f>
        <v>37404.1066698116</v>
      </c>
      <c r="N36" s="228" t="n">
        <f aca="false">N20-N33</f>
        <v>37979.1088911625</v>
      </c>
      <c r="O36" s="228" t="n">
        <f aca="false">O20-O33</f>
        <v>38553.9235042062</v>
      </c>
      <c r="P36" s="228" t="n">
        <f aca="false">P20-P33</f>
        <v>39128.021750445</v>
      </c>
      <c r="Q36" s="228" t="n">
        <f aca="false">Q20-Q33</f>
        <v>39542.0548294476</v>
      </c>
      <c r="R36" s="228" t="n">
        <f aca="false">R20-R33</f>
        <v>39862.9145581148</v>
      </c>
      <c r="S36" s="228" t="n">
        <f aca="false">S20-S33</f>
        <v>40250.6433275823</v>
      </c>
      <c r="T36" s="228" t="n">
        <f aca="false">T20-T33</f>
        <v>40711.4913871028</v>
      </c>
      <c r="U36" s="228" t="n">
        <f aca="false">U20-U33</f>
        <v>41073.3817860645</v>
      </c>
      <c r="V36" s="376"/>
      <c r="W36" s="231" t="n">
        <f aca="false">SUM(B36:U36)</f>
        <v>691808.034261335</v>
      </c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6"/>
      <c r="AM36" s="376"/>
      <c r="AN36" s="376"/>
      <c r="AO36" s="376"/>
      <c r="AP36" s="376"/>
      <c r="AQ36" s="376"/>
      <c r="AR36" s="376"/>
      <c r="AS36" s="376"/>
      <c r="AT36" s="376"/>
      <c r="AU36" s="376"/>
      <c r="AV36" s="376"/>
      <c r="AW36" s="376"/>
      <c r="AX36" s="376"/>
      <c r="AY36" s="376"/>
      <c r="AZ36" s="376"/>
      <c r="BA36" s="376"/>
      <c r="BB36" s="376"/>
      <c r="BC36" s="376"/>
      <c r="BD36" s="376"/>
      <c r="BE36" s="376"/>
      <c r="BF36" s="376"/>
      <c r="BG36" s="376"/>
      <c r="BH36" s="376"/>
      <c r="BI36" s="376"/>
      <c r="BJ36" s="376"/>
      <c r="BK36" s="376"/>
      <c r="BL36" s="376"/>
      <c r="BM36" s="376"/>
      <c r="BN36" s="376"/>
      <c r="BO36" s="376"/>
      <c r="BP36" s="376"/>
      <c r="BQ36" s="376"/>
      <c r="BR36" s="376"/>
      <c r="BS36" s="376"/>
      <c r="BT36" s="376"/>
      <c r="BU36" s="376"/>
      <c r="BV36" s="376"/>
      <c r="BW36" s="376"/>
      <c r="BX36" s="376"/>
      <c r="BY36" s="376"/>
      <c r="BZ36" s="376"/>
      <c r="CA36" s="376"/>
      <c r="CB36" s="376"/>
      <c r="CC36" s="376"/>
      <c r="CD36" s="376"/>
      <c r="CE36" s="376"/>
      <c r="CF36" s="376"/>
      <c r="CG36" s="376"/>
      <c r="CH36" s="376"/>
      <c r="CI36" s="376"/>
      <c r="CJ36" s="376"/>
      <c r="CK36" s="376"/>
      <c r="CL36" s="376"/>
      <c r="CM36" s="376"/>
      <c r="CN36" s="376"/>
      <c r="CO36" s="376"/>
      <c r="CP36" s="376"/>
      <c r="CQ36" s="376"/>
      <c r="CR36" s="376"/>
      <c r="CS36" s="376"/>
      <c r="CT36" s="376"/>
      <c r="CU36" s="376"/>
      <c r="CV36" s="376"/>
      <c r="CW36" s="376"/>
      <c r="CX36" s="376"/>
      <c r="CY36" s="376"/>
      <c r="CZ36" s="376"/>
      <c r="DA36" s="376"/>
      <c r="DB36" s="376"/>
      <c r="DC36" s="376"/>
      <c r="DD36" s="376"/>
      <c r="DE36" s="376"/>
      <c r="DF36" s="376"/>
      <c r="DG36" s="376"/>
      <c r="DH36" s="376"/>
      <c r="DI36" s="376"/>
      <c r="DJ36" s="376"/>
      <c r="DK36" s="376"/>
      <c r="DL36" s="376"/>
      <c r="DM36" s="376"/>
      <c r="DN36" s="376"/>
      <c r="DO36" s="376"/>
      <c r="DP36" s="376"/>
      <c r="DQ36" s="376"/>
      <c r="DR36" s="376"/>
      <c r="DS36" s="376"/>
      <c r="DT36" s="376"/>
      <c r="DU36" s="376"/>
      <c r="DV36" s="376"/>
      <c r="DW36" s="376"/>
      <c r="DX36" s="376"/>
      <c r="DY36" s="376"/>
      <c r="DZ36" s="376"/>
      <c r="EA36" s="376"/>
      <c r="EB36" s="376"/>
      <c r="EC36" s="376"/>
      <c r="ED36" s="376"/>
      <c r="EE36" s="376"/>
      <c r="EF36" s="376"/>
      <c r="EG36" s="376"/>
      <c r="EH36" s="376"/>
      <c r="EI36" s="376"/>
      <c r="EJ36" s="376"/>
      <c r="EK36" s="376"/>
      <c r="EL36" s="376"/>
      <c r="EM36" s="376"/>
      <c r="EN36" s="376"/>
      <c r="EO36" s="376"/>
      <c r="EP36" s="376"/>
      <c r="EQ36" s="376"/>
      <c r="ER36" s="376"/>
      <c r="ES36" s="376"/>
      <c r="ET36" s="376"/>
      <c r="EU36" s="376"/>
      <c r="EV36" s="376"/>
      <c r="EW36" s="376"/>
      <c r="EX36" s="376"/>
      <c r="EY36" s="376"/>
      <c r="EZ36" s="376"/>
      <c r="FA36" s="376"/>
      <c r="FB36" s="376"/>
      <c r="FC36" s="376"/>
      <c r="FD36" s="376"/>
      <c r="FE36" s="376"/>
      <c r="FF36" s="376"/>
      <c r="FG36" s="376"/>
      <c r="FH36" s="376"/>
      <c r="FI36" s="376"/>
      <c r="FJ36" s="376"/>
      <c r="FK36" s="376"/>
      <c r="FL36" s="376"/>
      <c r="FM36" s="376"/>
      <c r="FN36" s="376"/>
      <c r="FO36" s="376"/>
      <c r="FP36" s="376"/>
      <c r="FQ36" s="376"/>
      <c r="FR36" s="376"/>
      <c r="FS36" s="376"/>
      <c r="FT36" s="376"/>
      <c r="FU36" s="376"/>
      <c r="FV36" s="376"/>
      <c r="FW36" s="376"/>
      <c r="FX36" s="376"/>
      <c r="FY36" s="376"/>
      <c r="FZ36" s="376"/>
      <c r="GA36" s="376"/>
      <c r="GB36" s="376"/>
      <c r="GC36" s="376"/>
      <c r="GD36" s="376"/>
      <c r="GE36" s="376"/>
      <c r="GF36" s="376"/>
      <c r="GG36" s="376"/>
      <c r="GH36" s="376"/>
      <c r="GI36" s="376"/>
      <c r="GJ36" s="376"/>
      <c r="GK36" s="376"/>
      <c r="GL36" s="376"/>
      <c r="GM36" s="376"/>
      <c r="GN36" s="376"/>
      <c r="GO36" s="376"/>
      <c r="GP36" s="376"/>
      <c r="GQ36" s="376"/>
      <c r="GR36" s="376"/>
      <c r="GS36" s="376"/>
      <c r="GT36" s="376"/>
      <c r="GU36" s="376"/>
      <c r="GV36" s="376"/>
      <c r="GW36" s="376"/>
      <c r="GX36" s="376"/>
      <c r="GY36" s="376"/>
      <c r="GZ36" s="376"/>
      <c r="HA36" s="376"/>
      <c r="HB36" s="376"/>
      <c r="HC36" s="376"/>
      <c r="HD36" s="376"/>
      <c r="HE36" s="376"/>
      <c r="HF36" s="376"/>
      <c r="HG36" s="376"/>
      <c r="HH36" s="376"/>
      <c r="HI36" s="376"/>
      <c r="HJ36" s="376"/>
      <c r="HK36" s="376"/>
      <c r="HL36" s="376"/>
      <c r="HM36" s="376"/>
      <c r="HN36" s="376"/>
      <c r="HO36" s="376"/>
      <c r="HP36" s="376"/>
      <c r="HQ36" s="376"/>
      <c r="HR36" s="376"/>
      <c r="HS36" s="376"/>
      <c r="HT36" s="376"/>
      <c r="HU36" s="376"/>
      <c r="HV36" s="376"/>
      <c r="HW36" s="376"/>
      <c r="HX36" s="376"/>
      <c r="HY36" s="376"/>
      <c r="HZ36" s="376"/>
      <c r="IA36" s="376"/>
      <c r="IB36" s="376"/>
      <c r="IC36" s="376"/>
      <c r="ID36" s="376"/>
      <c r="IE36" s="376"/>
      <c r="IF36" s="376"/>
      <c r="IG36" s="376"/>
      <c r="IH36" s="376"/>
      <c r="II36" s="376"/>
      <c r="IJ36" s="376"/>
      <c r="IK36" s="376"/>
      <c r="IL36" s="376"/>
      <c r="IM36" s="376"/>
      <c r="IN36" s="376"/>
      <c r="IO36" s="376"/>
      <c r="IP36" s="376"/>
      <c r="IQ36" s="376"/>
      <c r="IR36" s="376"/>
      <c r="IS36" s="376"/>
      <c r="IT36" s="376"/>
      <c r="IU36" s="376"/>
      <c r="IV36" s="376"/>
      <c r="IW36" s="376"/>
    </row>
    <row r="37" customFormat="false" ht="12.75" hidden="false" customHeight="false" outlineLevel="0" collapsed="false">
      <c r="A37" s="230"/>
      <c r="B37" s="404"/>
      <c r="C37" s="405"/>
      <c r="D37" s="404"/>
      <c r="E37" s="404"/>
      <c r="F37" s="404"/>
      <c r="G37" s="404"/>
      <c r="H37" s="404"/>
      <c r="I37" s="404"/>
      <c r="J37" s="404"/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376"/>
      <c r="W37" s="231"/>
      <c r="X37" s="376"/>
      <c r="Y37" s="376"/>
      <c r="Z37" s="376"/>
      <c r="AA37" s="376"/>
      <c r="AB37" s="376"/>
      <c r="AC37" s="376"/>
      <c r="AD37" s="376"/>
      <c r="AE37" s="376"/>
      <c r="AF37" s="376"/>
      <c r="AG37" s="376"/>
      <c r="AH37" s="376"/>
      <c r="AI37" s="376"/>
      <c r="AJ37" s="376"/>
      <c r="AK37" s="376"/>
      <c r="AL37" s="376"/>
      <c r="AM37" s="376"/>
      <c r="AN37" s="376"/>
      <c r="AO37" s="376"/>
      <c r="AP37" s="376"/>
      <c r="AQ37" s="376"/>
      <c r="AR37" s="376"/>
      <c r="AS37" s="376"/>
      <c r="AT37" s="376"/>
      <c r="AU37" s="376"/>
      <c r="AV37" s="376"/>
      <c r="AW37" s="376"/>
      <c r="AX37" s="376"/>
      <c r="AY37" s="376"/>
      <c r="AZ37" s="376"/>
      <c r="BA37" s="376"/>
      <c r="BB37" s="376"/>
      <c r="BC37" s="376"/>
      <c r="BD37" s="376"/>
      <c r="BE37" s="376"/>
      <c r="BF37" s="376"/>
      <c r="BG37" s="376"/>
      <c r="BH37" s="376"/>
      <c r="BI37" s="376"/>
      <c r="BJ37" s="376"/>
      <c r="BK37" s="376"/>
      <c r="BL37" s="376"/>
      <c r="BM37" s="376"/>
      <c r="BN37" s="376"/>
      <c r="BO37" s="376"/>
      <c r="BP37" s="376"/>
      <c r="BQ37" s="376"/>
      <c r="BR37" s="376"/>
      <c r="BS37" s="376"/>
      <c r="BT37" s="376"/>
      <c r="BU37" s="376"/>
      <c r="BV37" s="376"/>
      <c r="BW37" s="376"/>
      <c r="BX37" s="376"/>
      <c r="BY37" s="376"/>
      <c r="BZ37" s="376"/>
      <c r="CA37" s="376"/>
      <c r="CB37" s="376"/>
      <c r="CC37" s="376"/>
      <c r="CD37" s="376"/>
      <c r="CE37" s="376"/>
      <c r="CF37" s="376"/>
      <c r="CG37" s="376"/>
      <c r="CH37" s="376"/>
      <c r="CI37" s="376"/>
      <c r="CJ37" s="376"/>
      <c r="CK37" s="376"/>
      <c r="CL37" s="376"/>
      <c r="CM37" s="376"/>
      <c r="CN37" s="376"/>
      <c r="CO37" s="376"/>
      <c r="CP37" s="376"/>
      <c r="CQ37" s="376"/>
      <c r="CR37" s="376"/>
      <c r="CS37" s="376"/>
      <c r="CT37" s="376"/>
      <c r="CU37" s="376"/>
      <c r="CV37" s="376"/>
      <c r="CW37" s="376"/>
      <c r="CX37" s="376"/>
      <c r="CY37" s="376"/>
      <c r="CZ37" s="376"/>
      <c r="DA37" s="376"/>
      <c r="DB37" s="376"/>
      <c r="DC37" s="376"/>
      <c r="DD37" s="376"/>
      <c r="DE37" s="376"/>
      <c r="DF37" s="376"/>
      <c r="DG37" s="376"/>
      <c r="DH37" s="376"/>
      <c r="DI37" s="376"/>
      <c r="DJ37" s="376"/>
      <c r="DK37" s="376"/>
      <c r="DL37" s="376"/>
      <c r="DM37" s="376"/>
      <c r="DN37" s="376"/>
      <c r="DO37" s="376"/>
      <c r="DP37" s="376"/>
      <c r="DQ37" s="376"/>
      <c r="DR37" s="376"/>
      <c r="DS37" s="376"/>
      <c r="DT37" s="376"/>
      <c r="DU37" s="376"/>
      <c r="DV37" s="376"/>
      <c r="DW37" s="376"/>
      <c r="DX37" s="376"/>
      <c r="DY37" s="376"/>
      <c r="DZ37" s="376"/>
      <c r="EA37" s="376"/>
      <c r="EB37" s="376"/>
      <c r="EC37" s="376"/>
      <c r="ED37" s="376"/>
      <c r="EE37" s="376"/>
      <c r="EF37" s="376"/>
      <c r="EG37" s="376"/>
      <c r="EH37" s="376"/>
      <c r="EI37" s="376"/>
      <c r="EJ37" s="376"/>
      <c r="EK37" s="376"/>
      <c r="EL37" s="376"/>
      <c r="EM37" s="376"/>
      <c r="EN37" s="376"/>
      <c r="EO37" s="376"/>
      <c r="EP37" s="376"/>
      <c r="EQ37" s="376"/>
      <c r="ER37" s="376"/>
      <c r="ES37" s="376"/>
      <c r="ET37" s="376"/>
      <c r="EU37" s="376"/>
      <c r="EV37" s="376"/>
      <c r="EW37" s="376"/>
      <c r="EX37" s="376"/>
      <c r="EY37" s="376"/>
      <c r="EZ37" s="376"/>
      <c r="FA37" s="376"/>
      <c r="FB37" s="376"/>
      <c r="FC37" s="376"/>
      <c r="FD37" s="376"/>
      <c r="FE37" s="376"/>
      <c r="FF37" s="376"/>
      <c r="FG37" s="376"/>
      <c r="FH37" s="376"/>
      <c r="FI37" s="376"/>
      <c r="FJ37" s="376"/>
      <c r="FK37" s="376"/>
      <c r="FL37" s="376"/>
      <c r="FM37" s="376"/>
      <c r="FN37" s="376"/>
      <c r="FO37" s="376"/>
      <c r="FP37" s="376"/>
      <c r="FQ37" s="376"/>
      <c r="FR37" s="376"/>
      <c r="FS37" s="376"/>
      <c r="FT37" s="376"/>
      <c r="FU37" s="376"/>
      <c r="FV37" s="376"/>
      <c r="FW37" s="376"/>
      <c r="FX37" s="376"/>
      <c r="FY37" s="376"/>
      <c r="FZ37" s="376"/>
      <c r="GA37" s="376"/>
      <c r="GB37" s="376"/>
      <c r="GC37" s="376"/>
      <c r="GD37" s="376"/>
      <c r="GE37" s="376"/>
      <c r="GF37" s="376"/>
      <c r="GG37" s="376"/>
      <c r="GH37" s="376"/>
      <c r="GI37" s="376"/>
      <c r="GJ37" s="376"/>
      <c r="GK37" s="376"/>
      <c r="GL37" s="376"/>
      <c r="GM37" s="376"/>
      <c r="GN37" s="376"/>
      <c r="GO37" s="376"/>
      <c r="GP37" s="376"/>
      <c r="GQ37" s="376"/>
      <c r="GR37" s="376"/>
      <c r="GS37" s="376"/>
      <c r="GT37" s="376"/>
      <c r="GU37" s="376"/>
      <c r="GV37" s="376"/>
      <c r="GW37" s="376"/>
      <c r="GX37" s="376"/>
      <c r="GY37" s="376"/>
      <c r="GZ37" s="376"/>
      <c r="HA37" s="376"/>
      <c r="HB37" s="376"/>
      <c r="HC37" s="376"/>
      <c r="HD37" s="376"/>
      <c r="HE37" s="376"/>
      <c r="HF37" s="376"/>
      <c r="HG37" s="376"/>
      <c r="HH37" s="376"/>
      <c r="HI37" s="376"/>
      <c r="HJ37" s="376"/>
      <c r="HK37" s="376"/>
      <c r="HL37" s="376"/>
      <c r="HM37" s="376"/>
      <c r="HN37" s="376"/>
      <c r="HO37" s="376"/>
      <c r="HP37" s="376"/>
      <c r="HQ37" s="376"/>
      <c r="HR37" s="376"/>
      <c r="HS37" s="376"/>
      <c r="HT37" s="376"/>
      <c r="HU37" s="376"/>
      <c r="HV37" s="376"/>
      <c r="HW37" s="376"/>
      <c r="HX37" s="376"/>
      <c r="HY37" s="376"/>
      <c r="HZ37" s="376"/>
      <c r="IA37" s="376"/>
      <c r="IB37" s="376"/>
      <c r="IC37" s="376"/>
      <c r="ID37" s="376"/>
      <c r="IE37" s="376"/>
      <c r="IF37" s="376"/>
      <c r="IG37" s="376"/>
      <c r="IH37" s="376"/>
      <c r="II37" s="376"/>
      <c r="IJ37" s="376"/>
      <c r="IK37" s="376"/>
      <c r="IL37" s="376"/>
      <c r="IM37" s="376"/>
      <c r="IN37" s="376"/>
      <c r="IO37" s="376"/>
      <c r="IP37" s="376"/>
      <c r="IQ37" s="376"/>
      <c r="IR37" s="376"/>
      <c r="IS37" s="376"/>
      <c r="IT37" s="376"/>
      <c r="IU37" s="376"/>
      <c r="IV37" s="376"/>
      <c r="IW37" s="376"/>
    </row>
    <row r="38" customFormat="false" ht="12.75" hidden="false" customHeight="false" outlineLevel="0" collapsed="false">
      <c r="A38" s="117" t="s">
        <v>171</v>
      </c>
      <c r="B38" s="32" t="n">
        <f aca="false">Depreciation!C45</f>
        <v>5720.97739888471</v>
      </c>
      <c r="C38" s="32" t="n">
        <f aca="false">Depreciation!D45</f>
        <v>5720.97739888471</v>
      </c>
      <c r="D38" s="32" t="n">
        <f aca="false">Depreciation!E45</f>
        <v>5720.97739888471</v>
      </c>
      <c r="E38" s="32" t="n">
        <f aca="false">Depreciation!F45</f>
        <v>5720.97739888471</v>
      </c>
      <c r="F38" s="32" t="n">
        <f aca="false">Depreciation!G45</f>
        <v>5720.97739888471</v>
      </c>
      <c r="G38" s="32" t="n">
        <f aca="false">Depreciation!H45</f>
        <v>5720.97739888471</v>
      </c>
      <c r="H38" s="32" t="n">
        <f aca="false">Depreciation!I45</f>
        <v>5720.97739888471</v>
      </c>
      <c r="I38" s="32" t="n">
        <f aca="false">Depreciation!J45</f>
        <v>5720.97739888471</v>
      </c>
      <c r="J38" s="32" t="n">
        <f aca="false">Depreciation!K45</f>
        <v>5720.97739888471</v>
      </c>
      <c r="K38" s="32" t="n">
        <f aca="false">Depreciation!L45</f>
        <v>5720.97739888471</v>
      </c>
      <c r="L38" s="32" t="n">
        <f aca="false">Depreciation!M45</f>
        <v>5720.97739888471</v>
      </c>
      <c r="M38" s="32" t="n">
        <f aca="false">Depreciation!N45</f>
        <v>5720.97739888471</v>
      </c>
      <c r="N38" s="32" t="n">
        <f aca="false">Depreciation!O45</f>
        <v>5720.97739888471</v>
      </c>
      <c r="O38" s="32" t="n">
        <f aca="false">Depreciation!P45</f>
        <v>5720.97739888471</v>
      </c>
      <c r="P38" s="32" t="n">
        <f aca="false">Depreciation!Q45</f>
        <v>5720.97739888471</v>
      </c>
      <c r="Q38" s="32" t="n">
        <f aca="false">Depreciation!R45</f>
        <v>5720.97739888471</v>
      </c>
      <c r="R38" s="32" t="n">
        <f aca="false">Depreciation!S45</f>
        <v>5720.97739888471</v>
      </c>
      <c r="S38" s="32" t="n">
        <f aca="false">Depreciation!T45</f>
        <v>5720.97739888471</v>
      </c>
      <c r="T38" s="32" t="n">
        <f aca="false">Depreciation!U45</f>
        <v>5720.97739888471</v>
      </c>
      <c r="U38" s="32" t="n">
        <f aca="false">Depreciation!V45</f>
        <v>5720.97739888471</v>
      </c>
      <c r="W38" s="231" t="n">
        <f aca="false">SUM(B38:U38)</f>
        <v>114419.547977694</v>
      </c>
    </row>
    <row r="39" customFormat="false" ht="12.75" hidden="false" customHeight="false" outlineLevel="0" collapsed="false">
      <c r="A39" s="117"/>
      <c r="B39" s="32"/>
      <c r="C39" s="231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W39" s="231"/>
    </row>
    <row r="40" customFormat="false" ht="12.75" hidden="false" customHeight="false" outlineLevel="0" collapsed="false">
      <c r="A40" s="230" t="s">
        <v>172</v>
      </c>
      <c r="B40" s="404" t="n">
        <f aca="false">B36-B38</f>
        <v>14555.8249466616</v>
      </c>
      <c r="C40" s="404" t="n">
        <f aca="false">C36-C38</f>
        <v>14369.4449752142</v>
      </c>
      <c r="D40" s="404" t="n">
        <f aca="false">D36-D38</f>
        <v>14201.1078128209</v>
      </c>
      <c r="E40" s="404" t="n">
        <f aca="false">E36-E38</f>
        <v>25802.4133167467</v>
      </c>
      <c r="F40" s="404" t="n">
        <f aca="false">F36-F38</f>
        <v>27632.0941898488</v>
      </c>
      <c r="G40" s="404" t="n">
        <f aca="false">G36-G38</f>
        <v>28172.9924900438</v>
      </c>
      <c r="H40" s="404" t="n">
        <f aca="false">H36-H38</f>
        <v>28672.5810523865</v>
      </c>
      <c r="I40" s="404" t="n">
        <f aca="false">I36-I38</f>
        <v>29242.4230111681</v>
      </c>
      <c r="J40" s="404" t="n">
        <f aca="false">J36-J38</f>
        <v>29922.8423773963</v>
      </c>
      <c r="K40" s="404" t="n">
        <f aca="false">K36-K38</f>
        <v>30691.5074038587</v>
      </c>
      <c r="L40" s="404" t="n">
        <f aca="false">L36-L38</f>
        <v>31108.4045935206</v>
      </c>
      <c r="M40" s="404" t="n">
        <f aca="false">M36-M38</f>
        <v>31683.1292709269</v>
      </c>
      <c r="N40" s="404" t="n">
        <f aca="false">N36-N38</f>
        <v>32258.1314922778</v>
      </c>
      <c r="O40" s="404" t="n">
        <f aca="false">O36-O38</f>
        <v>32832.9461053215</v>
      </c>
      <c r="P40" s="404" t="n">
        <f aca="false">P36-P38</f>
        <v>33407.0443515603</v>
      </c>
      <c r="Q40" s="404" t="n">
        <f aca="false">Q36-Q38</f>
        <v>33821.0774305629</v>
      </c>
      <c r="R40" s="404" t="n">
        <f aca="false">R36-R38</f>
        <v>34141.9371592301</v>
      </c>
      <c r="S40" s="404" t="n">
        <f aca="false">S36-S38</f>
        <v>34529.6659286976</v>
      </c>
      <c r="T40" s="404" t="n">
        <f aca="false">T36-T38</f>
        <v>34990.5139882181</v>
      </c>
      <c r="U40" s="404" t="n">
        <f aca="false">U36-U38</f>
        <v>35352.4043871798</v>
      </c>
      <c r="V40" s="376"/>
      <c r="W40" s="231" t="n">
        <f aca="false">SUM(B40:U40)</f>
        <v>577388.486283641</v>
      </c>
      <c r="X40" s="376"/>
      <c r="Y40" s="376"/>
      <c r="Z40" s="376"/>
      <c r="AA40" s="376"/>
      <c r="AB40" s="376"/>
      <c r="AC40" s="376"/>
      <c r="AD40" s="376"/>
      <c r="AE40" s="376"/>
      <c r="AF40" s="376"/>
      <c r="AG40" s="376"/>
      <c r="AH40" s="376"/>
      <c r="AI40" s="376"/>
      <c r="AJ40" s="376"/>
      <c r="AK40" s="376"/>
      <c r="AL40" s="376"/>
      <c r="AM40" s="376"/>
      <c r="AN40" s="376"/>
      <c r="AO40" s="376"/>
      <c r="AP40" s="376"/>
      <c r="AQ40" s="376"/>
      <c r="AR40" s="376"/>
      <c r="AS40" s="376"/>
      <c r="AT40" s="376"/>
      <c r="AU40" s="376"/>
      <c r="AV40" s="376"/>
      <c r="AW40" s="376"/>
      <c r="AX40" s="376"/>
      <c r="AY40" s="376"/>
      <c r="AZ40" s="376"/>
      <c r="BA40" s="376"/>
      <c r="BB40" s="376"/>
      <c r="BC40" s="376"/>
      <c r="BD40" s="376"/>
      <c r="BE40" s="376"/>
      <c r="BF40" s="376"/>
      <c r="BG40" s="376"/>
      <c r="BH40" s="376"/>
      <c r="BI40" s="376"/>
      <c r="BJ40" s="376"/>
      <c r="BK40" s="376"/>
      <c r="BL40" s="376"/>
      <c r="BM40" s="376"/>
      <c r="BN40" s="376"/>
      <c r="BO40" s="376"/>
      <c r="BP40" s="376"/>
      <c r="BQ40" s="376"/>
      <c r="BR40" s="376"/>
      <c r="BS40" s="376"/>
      <c r="BT40" s="376"/>
      <c r="BU40" s="376"/>
      <c r="BV40" s="376"/>
      <c r="BW40" s="376"/>
      <c r="BX40" s="376"/>
      <c r="BY40" s="376"/>
      <c r="BZ40" s="376"/>
      <c r="CA40" s="376"/>
      <c r="CB40" s="376"/>
      <c r="CC40" s="376"/>
      <c r="CD40" s="376"/>
      <c r="CE40" s="376"/>
      <c r="CF40" s="376"/>
      <c r="CG40" s="376"/>
      <c r="CH40" s="376"/>
      <c r="CI40" s="376"/>
      <c r="CJ40" s="376"/>
      <c r="CK40" s="376"/>
      <c r="CL40" s="376"/>
      <c r="CM40" s="376"/>
      <c r="CN40" s="376"/>
      <c r="CO40" s="376"/>
      <c r="CP40" s="376"/>
      <c r="CQ40" s="376"/>
      <c r="CR40" s="376"/>
      <c r="CS40" s="376"/>
      <c r="CT40" s="376"/>
      <c r="CU40" s="376"/>
      <c r="CV40" s="376"/>
      <c r="CW40" s="376"/>
      <c r="CX40" s="376"/>
      <c r="CY40" s="376"/>
      <c r="CZ40" s="376"/>
      <c r="DA40" s="376"/>
      <c r="DB40" s="376"/>
      <c r="DC40" s="376"/>
      <c r="DD40" s="376"/>
      <c r="DE40" s="376"/>
      <c r="DF40" s="376"/>
      <c r="DG40" s="376"/>
      <c r="DH40" s="376"/>
      <c r="DI40" s="376"/>
      <c r="DJ40" s="376"/>
      <c r="DK40" s="376"/>
      <c r="DL40" s="376"/>
      <c r="DM40" s="376"/>
      <c r="DN40" s="376"/>
      <c r="DO40" s="376"/>
      <c r="DP40" s="376"/>
      <c r="DQ40" s="376"/>
      <c r="DR40" s="376"/>
      <c r="DS40" s="376"/>
      <c r="DT40" s="376"/>
      <c r="DU40" s="376"/>
      <c r="DV40" s="376"/>
      <c r="DW40" s="376"/>
      <c r="DX40" s="376"/>
      <c r="DY40" s="376"/>
      <c r="DZ40" s="376"/>
      <c r="EA40" s="376"/>
      <c r="EB40" s="376"/>
      <c r="EC40" s="376"/>
      <c r="ED40" s="376"/>
      <c r="EE40" s="376"/>
      <c r="EF40" s="376"/>
      <c r="EG40" s="376"/>
      <c r="EH40" s="376"/>
      <c r="EI40" s="376"/>
      <c r="EJ40" s="376"/>
      <c r="EK40" s="376"/>
      <c r="EL40" s="376"/>
      <c r="EM40" s="376"/>
      <c r="EN40" s="376"/>
      <c r="EO40" s="376"/>
      <c r="EP40" s="376"/>
      <c r="EQ40" s="376"/>
      <c r="ER40" s="376"/>
      <c r="ES40" s="376"/>
      <c r="ET40" s="376"/>
      <c r="EU40" s="376"/>
      <c r="EV40" s="376"/>
      <c r="EW40" s="376"/>
      <c r="EX40" s="376"/>
      <c r="EY40" s="376"/>
      <c r="EZ40" s="376"/>
      <c r="FA40" s="376"/>
      <c r="FB40" s="376"/>
      <c r="FC40" s="376"/>
      <c r="FD40" s="376"/>
      <c r="FE40" s="376"/>
      <c r="FF40" s="376"/>
      <c r="FG40" s="376"/>
      <c r="FH40" s="376"/>
      <c r="FI40" s="376"/>
      <c r="FJ40" s="376"/>
      <c r="FK40" s="376"/>
      <c r="FL40" s="376"/>
      <c r="FM40" s="376"/>
      <c r="FN40" s="376"/>
      <c r="FO40" s="376"/>
      <c r="FP40" s="376"/>
      <c r="FQ40" s="376"/>
      <c r="FR40" s="376"/>
      <c r="FS40" s="376"/>
      <c r="FT40" s="376"/>
      <c r="FU40" s="376"/>
      <c r="FV40" s="376"/>
      <c r="FW40" s="376"/>
      <c r="FX40" s="376"/>
      <c r="FY40" s="376"/>
      <c r="FZ40" s="376"/>
      <c r="GA40" s="376"/>
      <c r="GB40" s="376"/>
      <c r="GC40" s="376"/>
      <c r="GD40" s="376"/>
      <c r="GE40" s="376"/>
      <c r="GF40" s="376"/>
      <c r="GG40" s="376"/>
      <c r="GH40" s="376"/>
      <c r="GI40" s="376"/>
      <c r="GJ40" s="376"/>
      <c r="GK40" s="376"/>
      <c r="GL40" s="376"/>
      <c r="GM40" s="376"/>
      <c r="GN40" s="376"/>
      <c r="GO40" s="376"/>
      <c r="GP40" s="376"/>
      <c r="GQ40" s="376"/>
      <c r="GR40" s="376"/>
      <c r="GS40" s="376"/>
      <c r="GT40" s="376"/>
      <c r="GU40" s="376"/>
      <c r="GV40" s="376"/>
      <c r="GW40" s="376"/>
      <c r="GX40" s="376"/>
      <c r="GY40" s="376"/>
      <c r="GZ40" s="376"/>
      <c r="HA40" s="376"/>
      <c r="HB40" s="376"/>
      <c r="HC40" s="376"/>
      <c r="HD40" s="376"/>
      <c r="HE40" s="376"/>
      <c r="HF40" s="376"/>
      <c r="HG40" s="376"/>
      <c r="HH40" s="376"/>
      <c r="HI40" s="376"/>
      <c r="HJ40" s="376"/>
      <c r="HK40" s="376"/>
      <c r="HL40" s="376"/>
      <c r="HM40" s="376"/>
      <c r="HN40" s="376"/>
      <c r="HO40" s="376"/>
      <c r="HP40" s="376"/>
      <c r="HQ40" s="376"/>
      <c r="HR40" s="376"/>
      <c r="HS40" s="376"/>
      <c r="HT40" s="376"/>
      <c r="HU40" s="376"/>
      <c r="HV40" s="376"/>
      <c r="HW40" s="376"/>
      <c r="HX40" s="376"/>
      <c r="HY40" s="376"/>
      <c r="HZ40" s="376"/>
      <c r="IA40" s="376"/>
      <c r="IB40" s="376"/>
      <c r="IC40" s="376"/>
      <c r="ID40" s="376"/>
      <c r="IE40" s="376"/>
      <c r="IF40" s="376"/>
      <c r="IG40" s="376"/>
      <c r="IH40" s="376"/>
      <c r="II40" s="376"/>
      <c r="IJ40" s="376"/>
      <c r="IK40" s="376"/>
      <c r="IL40" s="376"/>
      <c r="IM40" s="376"/>
      <c r="IN40" s="376"/>
      <c r="IO40" s="376"/>
      <c r="IP40" s="376"/>
      <c r="IQ40" s="376"/>
      <c r="IR40" s="376"/>
      <c r="IS40" s="376"/>
      <c r="IT40" s="376"/>
      <c r="IU40" s="376"/>
      <c r="IV40" s="376"/>
      <c r="IW40" s="376"/>
    </row>
    <row r="41" customFormat="false" ht="12.75" hidden="false" customHeight="false" outlineLevel="0" collapsed="false">
      <c r="A41" s="230"/>
      <c r="B41" s="404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376"/>
      <c r="W41" s="231"/>
      <c r="X41" s="376"/>
      <c r="Y41" s="376"/>
      <c r="Z41" s="376"/>
      <c r="AA41" s="376"/>
      <c r="AB41" s="376"/>
      <c r="AC41" s="376"/>
      <c r="AD41" s="376"/>
      <c r="AE41" s="376"/>
      <c r="AF41" s="376"/>
      <c r="AG41" s="376"/>
      <c r="AH41" s="376"/>
      <c r="AI41" s="376"/>
      <c r="AJ41" s="376"/>
      <c r="AK41" s="376"/>
      <c r="AL41" s="376"/>
      <c r="AM41" s="376"/>
      <c r="AN41" s="376"/>
      <c r="AO41" s="376"/>
      <c r="AP41" s="376"/>
      <c r="AQ41" s="376"/>
      <c r="AR41" s="376"/>
      <c r="AS41" s="376"/>
      <c r="AT41" s="376"/>
      <c r="AU41" s="376"/>
      <c r="AV41" s="376"/>
      <c r="AW41" s="376"/>
      <c r="AX41" s="376"/>
      <c r="AY41" s="376"/>
      <c r="AZ41" s="376"/>
      <c r="BA41" s="376"/>
      <c r="BB41" s="376"/>
      <c r="BC41" s="376"/>
      <c r="BD41" s="376"/>
      <c r="BE41" s="376"/>
      <c r="BF41" s="376"/>
      <c r="BG41" s="376"/>
      <c r="BH41" s="376"/>
      <c r="BI41" s="376"/>
      <c r="BJ41" s="376"/>
      <c r="BK41" s="376"/>
      <c r="BL41" s="376"/>
      <c r="BM41" s="376"/>
      <c r="BN41" s="376"/>
      <c r="BO41" s="376"/>
      <c r="BP41" s="376"/>
      <c r="BQ41" s="376"/>
      <c r="BR41" s="376"/>
      <c r="BS41" s="376"/>
      <c r="BT41" s="376"/>
      <c r="BU41" s="376"/>
      <c r="BV41" s="376"/>
      <c r="BW41" s="376"/>
      <c r="BX41" s="376"/>
      <c r="BY41" s="376"/>
      <c r="BZ41" s="376"/>
      <c r="CA41" s="376"/>
      <c r="CB41" s="376"/>
      <c r="CC41" s="376"/>
      <c r="CD41" s="376"/>
      <c r="CE41" s="376"/>
      <c r="CF41" s="376"/>
      <c r="CG41" s="376"/>
      <c r="CH41" s="376"/>
      <c r="CI41" s="376"/>
      <c r="CJ41" s="376"/>
      <c r="CK41" s="376"/>
      <c r="CL41" s="376"/>
      <c r="CM41" s="376"/>
      <c r="CN41" s="376"/>
      <c r="CO41" s="376"/>
      <c r="CP41" s="376"/>
      <c r="CQ41" s="376"/>
      <c r="CR41" s="376"/>
      <c r="CS41" s="376"/>
      <c r="CT41" s="376"/>
      <c r="CU41" s="376"/>
      <c r="CV41" s="376"/>
      <c r="CW41" s="376"/>
      <c r="CX41" s="376"/>
      <c r="CY41" s="376"/>
      <c r="CZ41" s="376"/>
      <c r="DA41" s="376"/>
      <c r="DB41" s="376"/>
      <c r="DC41" s="376"/>
      <c r="DD41" s="376"/>
      <c r="DE41" s="376"/>
      <c r="DF41" s="376"/>
      <c r="DG41" s="376"/>
      <c r="DH41" s="376"/>
      <c r="DI41" s="376"/>
      <c r="DJ41" s="376"/>
      <c r="DK41" s="376"/>
      <c r="DL41" s="376"/>
      <c r="DM41" s="376"/>
      <c r="DN41" s="376"/>
      <c r="DO41" s="376"/>
      <c r="DP41" s="376"/>
      <c r="DQ41" s="376"/>
      <c r="DR41" s="376"/>
      <c r="DS41" s="376"/>
      <c r="DT41" s="376"/>
      <c r="DU41" s="376"/>
      <c r="DV41" s="376"/>
      <c r="DW41" s="376"/>
      <c r="DX41" s="376"/>
      <c r="DY41" s="376"/>
      <c r="DZ41" s="376"/>
      <c r="EA41" s="376"/>
      <c r="EB41" s="376"/>
      <c r="EC41" s="376"/>
      <c r="ED41" s="376"/>
      <c r="EE41" s="376"/>
      <c r="EF41" s="376"/>
      <c r="EG41" s="376"/>
      <c r="EH41" s="376"/>
      <c r="EI41" s="376"/>
      <c r="EJ41" s="376"/>
      <c r="EK41" s="376"/>
      <c r="EL41" s="376"/>
      <c r="EM41" s="376"/>
      <c r="EN41" s="376"/>
      <c r="EO41" s="376"/>
      <c r="EP41" s="376"/>
      <c r="EQ41" s="376"/>
      <c r="ER41" s="376"/>
      <c r="ES41" s="376"/>
      <c r="ET41" s="376"/>
      <c r="EU41" s="376"/>
      <c r="EV41" s="376"/>
      <c r="EW41" s="376"/>
      <c r="EX41" s="376"/>
      <c r="EY41" s="376"/>
      <c r="EZ41" s="376"/>
      <c r="FA41" s="376"/>
      <c r="FB41" s="376"/>
      <c r="FC41" s="376"/>
      <c r="FD41" s="376"/>
      <c r="FE41" s="376"/>
      <c r="FF41" s="376"/>
      <c r="FG41" s="376"/>
      <c r="FH41" s="376"/>
      <c r="FI41" s="376"/>
      <c r="FJ41" s="376"/>
      <c r="FK41" s="376"/>
      <c r="FL41" s="376"/>
      <c r="FM41" s="376"/>
      <c r="FN41" s="376"/>
      <c r="FO41" s="376"/>
      <c r="FP41" s="376"/>
      <c r="FQ41" s="376"/>
      <c r="FR41" s="376"/>
      <c r="FS41" s="376"/>
      <c r="FT41" s="376"/>
      <c r="FU41" s="376"/>
      <c r="FV41" s="376"/>
      <c r="FW41" s="376"/>
      <c r="FX41" s="376"/>
      <c r="FY41" s="376"/>
      <c r="FZ41" s="376"/>
      <c r="GA41" s="376"/>
      <c r="GB41" s="376"/>
      <c r="GC41" s="376"/>
      <c r="GD41" s="376"/>
      <c r="GE41" s="376"/>
      <c r="GF41" s="376"/>
      <c r="GG41" s="376"/>
      <c r="GH41" s="376"/>
      <c r="GI41" s="376"/>
      <c r="GJ41" s="376"/>
      <c r="GK41" s="376"/>
      <c r="GL41" s="376"/>
      <c r="GM41" s="376"/>
      <c r="GN41" s="376"/>
      <c r="GO41" s="376"/>
      <c r="GP41" s="376"/>
      <c r="GQ41" s="376"/>
      <c r="GR41" s="376"/>
      <c r="GS41" s="376"/>
      <c r="GT41" s="376"/>
      <c r="GU41" s="376"/>
      <c r="GV41" s="376"/>
      <c r="GW41" s="376"/>
      <c r="GX41" s="376"/>
      <c r="GY41" s="376"/>
      <c r="GZ41" s="376"/>
      <c r="HA41" s="376"/>
      <c r="HB41" s="376"/>
      <c r="HC41" s="376"/>
      <c r="HD41" s="376"/>
      <c r="HE41" s="376"/>
      <c r="HF41" s="376"/>
      <c r="HG41" s="376"/>
      <c r="HH41" s="376"/>
      <c r="HI41" s="376"/>
      <c r="HJ41" s="376"/>
      <c r="HK41" s="376"/>
      <c r="HL41" s="376"/>
      <c r="HM41" s="376"/>
      <c r="HN41" s="376"/>
      <c r="HO41" s="376"/>
      <c r="HP41" s="376"/>
      <c r="HQ41" s="376"/>
      <c r="HR41" s="376"/>
      <c r="HS41" s="376"/>
      <c r="HT41" s="376"/>
      <c r="HU41" s="376"/>
      <c r="HV41" s="376"/>
      <c r="HW41" s="376"/>
      <c r="HX41" s="376"/>
      <c r="HY41" s="376"/>
      <c r="HZ41" s="376"/>
      <c r="IA41" s="376"/>
      <c r="IB41" s="376"/>
      <c r="IC41" s="376"/>
      <c r="ID41" s="376"/>
      <c r="IE41" s="376"/>
      <c r="IF41" s="376"/>
      <c r="IG41" s="376"/>
      <c r="IH41" s="376"/>
      <c r="II41" s="376"/>
      <c r="IJ41" s="376"/>
      <c r="IK41" s="376"/>
      <c r="IL41" s="376"/>
      <c r="IM41" s="376"/>
      <c r="IN41" s="376"/>
      <c r="IO41" s="376"/>
      <c r="IP41" s="376"/>
      <c r="IQ41" s="376"/>
      <c r="IR41" s="376"/>
      <c r="IS41" s="376"/>
      <c r="IT41" s="376"/>
      <c r="IU41" s="376"/>
      <c r="IV41" s="376"/>
      <c r="IW41" s="376"/>
    </row>
    <row r="42" customFormat="false" ht="12.75" hidden="false" customHeight="false" outlineLevel="0" collapsed="false">
      <c r="A42" s="5" t="s">
        <v>173</v>
      </c>
      <c r="B42" s="32" t="n">
        <f aca="false">IS!B42*Allocation!$F$13</f>
        <v>10803.896276984</v>
      </c>
      <c r="C42" s="32" t="n">
        <f aca="false">IS!C42*Allocation!$F$13</f>
        <v>10440.2019154421</v>
      </c>
      <c r="D42" s="32" t="n">
        <f aca="false">IS!D42*Allocation!$F$13</f>
        <v>10017.7511915727</v>
      </c>
      <c r="E42" s="32" t="n">
        <f aca="false">IS!E42*Allocation!$F$13</f>
        <v>9686.78356318065</v>
      </c>
      <c r="F42" s="32" t="n">
        <f aca="false">IS!F42*Allocation!$F$13</f>
        <v>9557.9702075168</v>
      </c>
      <c r="G42" s="32" t="n">
        <f aca="false">IS!G42*Allocation!$F$13</f>
        <v>9397.75585537315</v>
      </c>
      <c r="H42" s="32" t="n">
        <f aca="false">IS!H42*Allocation!$F$13</f>
        <v>9205.55396581977</v>
      </c>
      <c r="I42" s="32" t="n">
        <f aca="false">IS!I42*Allocation!$F$13</f>
        <v>9002.90298304489</v>
      </c>
      <c r="J42" s="32" t="n">
        <f aca="false">IS!J42*Allocation!$F$13</f>
        <v>8710.48616143123</v>
      </c>
      <c r="K42" s="32" t="n">
        <f aca="false">IS!K42*Allocation!$F$13</f>
        <v>8398.91868598381</v>
      </c>
      <c r="L42" s="32" t="n">
        <f aca="false">IS!L42*Allocation!$F$13</f>
        <v>8037.99966161681</v>
      </c>
      <c r="M42" s="32" t="n">
        <f aca="false">IS!M42*Allocation!$F$13</f>
        <v>7626.25847382229</v>
      </c>
      <c r="N42" s="32" t="n">
        <f aca="false">IS!N42*Allocation!$F$13</f>
        <v>7101.66372655675</v>
      </c>
      <c r="O42" s="32" t="n">
        <f aca="false">IS!O42*Allocation!$F$13</f>
        <v>6522.87603563071</v>
      </c>
      <c r="P42" s="32" t="n">
        <f aca="false">IS!P42*Allocation!$F$13</f>
        <v>5860.21087721682</v>
      </c>
      <c r="Q42" s="32" t="n">
        <f aca="false">IS!Q42*Allocation!$F$13</f>
        <v>5120.20377827662</v>
      </c>
      <c r="R42" s="32" t="n">
        <f aca="false">IS!R42*Allocation!$F$13</f>
        <v>4251.21054729674</v>
      </c>
      <c r="S42" s="32" t="n">
        <f aca="false">IS!S42*Allocation!$F$13</f>
        <v>3290.55773579102</v>
      </c>
      <c r="T42" s="32" t="n">
        <f aca="false">IS!T42*Allocation!$F$13</f>
        <v>2210.98246689923</v>
      </c>
      <c r="U42" s="32" t="n">
        <f aca="false">IS!U42*Allocation!$F$13</f>
        <v>1001.74048310389</v>
      </c>
      <c r="W42" s="231" t="n">
        <f aca="false">SUM(B42:U42)</f>
        <v>146245.92459256</v>
      </c>
    </row>
    <row r="43" customFormat="false" ht="6" hidden="false" customHeight="true" outlineLevel="0" collapsed="false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W43" s="231"/>
    </row>
    <row r="44" customFormat="false" ht="12.75" hidden="false" customHeight="false" outlineLevel="0" collapsed="false">
      <c r="A44" s="230" t="s">
        <v>174</v>
      </c>
      <c r="B44" s="404" t="n">
        <f aca="false">B40-B42</f>
        <v>3751.92866967759</v>
      </c>
      <c r="C44" s="404" t="n">
        <f aca="false">C40-C42</f>
        <v>3929.24305977211</v>
      </c>
      <c r="D44" s="404" t="n">
        <f aca="false">D40-D42</f>
        <v>4183.35662124821</v>
      </c>
      <c r="E44" s="404" t="n">
        <f aca="false">E40-E42</f>
        <v>16115.629753566</v>
      </c>
      <c r="F44" s="404" t="n">
        <f aca="false">F40-F42</f>
        <v>18074.123982332</v>
      </c>
      <c r="G44" s="404" t="n">
        <f aca="false">G40-G42</f>
        <v>18775.2366346707</v>
      </c>
      <c r="H44" s="404" t="n">
        <f aca="false">H40-H42</f>
        <v>19467.0270865667</v>
      </c>
      <c r="I44" s="404" t="n">
        <f aca="false">I40-I42</f>
        <v>20239.5200281232</v>
      </c>
      <c r="J44" s="404" t="n">
        <f aca="false">J40-J42</f>
        <v>21212.356215965</v>
      </c>
      <c r="K44" s="404" t="n">
        <f aca="false">K40-K42</f>
        <v>22292.5887178749</v>
      </c>
      <c r="L44" s="404" t="n">
        <f aca="false">L40-L42</f>
        <v>23070.4049319038</v>
      </c>
      <c r="M44" s="404" t="n">
        <f aca="false">M40-M42</f>
        <v>24056.8707971046</v>
      </c>
      <c r="N44" s="404" t="n">
        <f aca="false">N40-N42</f>
        <v>25156.467765721</v>
      </c>
      <c r="O44" s="404" t="n">
        <f aca="false">O40-O42</f>
        <v>26310.0700696907</v>
      </c>
      <c r="P44" s="404" t="n">
        <f aca="false">P40-P42</f>
        <v>27546.8334743435</v>
      </c>
      <c r="Q44" s="404" t="n">
        <f aca="false">Q40-Q42</f>
        <v>28700.8736522863</v>
      </c>
      <c r="R44" s="404" t="n">
        <f aca="false">R40-R42</f>
        <v>29890.7266119333</v>
      </c>
      <c r="S44" s="404" t="n">
        <f aca="false">S40-S42</f>
        <v>31239.1081929066</v>
      </c>
      <c r="T44" s="404" t="n">
        <f aca="false">T40-T42</f>
        <v>32779.5315213189</v>
      </c>
      <c r="U44" s="404" t="n">
        <f aca="false">U40-U42</f>
        <v>34350.6639040759</v>
      </c>
      <c r="V44" s="376"/>
      <c r="W44" s="231" t="n">
        <f aca="false">SUM(B44:U44)</f>
        <v>431142.561691081</v>
      </c>
      <c r="X44" s="376"/>
      <c r="Y44" s="376"/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6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false" outlineLevel="0" collapsed="false">
      <c r="A45" s="230"/>
      <c r="B45" s="404"/>
      <c r="C45" s="404"/>
      <c r="D45" s="404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376"/>
      <c r="W45" s="231"/>
      <c r="X45" s="376"/>
      <c r="Y45" s="376"/>
      <c r="Z45" s="376"/>
      <c r="AA45" s="376"/>
      <c r="AB45" s="376"/>
      <c r="AC45" s="376"/>
      <c r="AD45" s="376"/>
      <c r="AE45" s="376"/>
      <c r="AF45" s="376"/>
      <c r="AG45" s="376"/>
      <c r="AH45" s="376"/>
      <c r="AI45" s="376"/>
      <c r="AJ45" s="376"/>
      <c r="AK45" s="376"/>
      <c r="AL45" s="376"/>
      <c r="AM45" s="376"/>
      <c r="AN45" s="376"/>
      <c r="AO45" s="376"/>
      <c r="AP45" s="376"/>
      <c r="AQ45" s="376"/>
      <c r="AR45" s="376"/>
      <c r="AS45" s="376"/>
      <c r="AT45" s="376"/>
      <c r="AU45" s="376"/>
      <c r="AV45" s="376"/>
      <c r="AW45" s="376"/>
      <c r="AX45" s="376"/>
      <c r="AY45" s="376"/>
      <c r="AZ45" s="376"/>
      <c r="BA45" s="376"/>
      <c r="BB45" s="376"/>
      <c r="BC45" s="376"/>
      <c r="BD45" s="376"/>
      <c r="BE45" s="376"/>
      <c r="BF45" s="376"/>
      <c r="BG45" s="376"/>
      <c r="BH45" s="376"/>
      <c r="BI45" s="376"/>
      <c r="BJ45" s="376"/>
      <c r="BK45" s="376"/>
      <c r="BL45" s="376"/>
      <c r="BM45" s="376"/>
      <c r="BN45" s="376"/>
      <c r="BO45" s="376"/>
      <c r="BP45" s="376"/>
      <c r="BQ45" s="376"/>
      <c r="BR45" s="376"/>
      <c r="BS45" s="376"/>
      <c r="BT45" s="376"/>
      <c r="BU45" s="376"/>
      <c r="BV45" s="376"/>
      <c r="BW45" s="376"/>
      <c r="BX45" s="376"/>
      <c r="BY45" s="376"/>
      <c r="BZ45" s="376"/>
      <c r="CA45" s="376"/>
      <c r="CB45" s="376"/>
      <c r="CC45" s="376"/>
      <c r="CD45" s="376"/>
      <c r="CE45" s="376"/>
      <c r="CF45" s="376"/>
      <c r="CG45" s="376"/>
      <c r="CH45" s="376"/>
      <c r="CI45" s="376"/>
      <c r="CJ45" s="376"/>
      <c r="CK45" s="376"/>
      <c r="CL45" s="376"/>
      <c r="CM45" s="376"/>
      <c r="CN45" s="376"/>
      <c r="CO45" s="376"/>
      <c r="CP45" s="376"/>
      <c r="CQ45" s="376"/>
      <c r="CR45" s="376"/>
      <c r="CS45" s="376"/>
      <c r="CT45" s="376"/>
      <c r="CU45" s="376"/>
      <c r="CV45" s="376"/>
      <c r="CW45" s="376"/>
      <c r="CX45" s="376"/>
      <c r="CY45" s="376"/>
      <c r="CZ45" s="376"/>
      <c r="DA45" s="376"/>
      <c r="DB45" s="376"/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6"/>
      <c r="DW45" s="376"/>
      <c r="DX45" s="376"/>
      <c r="DY45" s="376"/>
      <c r="DZ45" s="376"/>
      <c r="EA45" s="376"/>
      <c r="EB45" s="376"/>
      <c r="EC45" s="376"/>
      <c r="ED45" s="376"/>
      <c r="EE45" s="376"/>
      <c r="EF45" s="376"/>
      <c r="EG45" s="376"/>
      <c r="EH45" s="376"/>
      <c r="EI45" s="376"/>
      <c r="EJ45" s="376"/>
      <c r="EK45" s="376"/>
      <c r="EL45" s="376"/>
      <c r="EM45" s="376"/>
      <c r="EN45" s="376"/>
      <c r="EO45" s="376"/>
      <c r="EP45" s="376"/>
      <c r="EQ45" s="376"/>
      <c r="ER45" s="376"/>
      <c r="ES45" s="376"/>
      <c r="ET45" s="376"/>
      <c r="EU45" s="376"/>
      <c r="EV45" s="376"/>
      <c r="EW45" s="376"/>
      <c r="EX45" s="376"/>
      <c r="EY45" s="376"/>
      <c r="EZ45" s="376"/>
      <c r="FA45" s="376"/>
      <c r="FB45" s="376"/>
      <c r="FC45" s="376"/>
      <c r="FD45" s="376"/>
      <c r="FE45" s="376"/>
      <c r="FF45" s="376"/>
      <c r="FG45" s="376"/>
      <c r="FH45" s="376"/>
      <c r="FI45" s="376"/>
      <c r="FJ45" s="376"/>
      <c r="FK45" s="376"/>
      <c r="FL45" s="376"/>
      <c r="FM45" s="376"/>
      <c r="FN45" s="376"/>
      <c r="FO45" s="376"/>
      <c r="FP45" s="376"/>
      <c r="FQ45" s="376"/>
      <c r="FR45" s="376"/>
      <c r="FS45" s="376"/>
      <c r="FT45" s="376"/>
      <c r="FU45" s="376"/>
      <c r="FV45" s="376"/>
      <c r="FW45" s="376"/>
      <c r="FX45" s="376"/>
      <c r="FY45" s="376"/>
      <c r="FZ45" s="376"/>
      <c r="GA45" s="376"/>
      <c r="GB45" s="376"/>
      <c r="GC45" s="376"/>
      <c r="GD45" s="376"/>
      <c r="GE45" s="376"/>
      <c r="GF45" s="376"/>
      <c r="GG45" s="376"/>
      <c r="GH45" s="376"/>
      <c r="GI45" s="376"/>
      <c r="GJ45" s="376"/>
      <c r="GK45" s="376"/>
      <c r="GL45" s="376"/>
      <c r="GM45" s="376"/>
      <c r="GN45" s="376"/>
      <c r="GO45" s="376"/>
      <c r="GP45" s="376"/>
      <c r="GQ45" s="376"/>
      <c r="GR45" s="376"/>
      <c r="GS45" s="376"/>
      <c r="GT45" s="376"/>
      <c r="GU45" s="376"/>
      <c r="GV45" s="376"/>
      <c r="GW45" s="376"/>
      <c r="GX45" s="376"/>
      <c r="GY45" s="376"/>
      <c r="GZ45" s="376"/>
      <c r="HA45" s="376"/>
      <c r="HB45" s="376"/>
      <c r="HC45" s="376"/>
      <c r="HD45" s="376"/>
      <c r="HE45" s="376"/>
      <c r="HF45" s="376"/>
      <c r="HG45" s="376"/>
      <c r="HH45" s="376"/>
      <c r="HI45" s="376"/>
      <c r="HJ45" s="376"/>
      <c r="HK45" s="376"/>
      <c r="HL45" s="376"/>
      <c r="HM45" s="376"/>
      <c r="HN45" s="376"/>
      <c r="HO45" s="376"/>
      <c r="HP45" s="376"/>
      <c r="HQ45" s="376"/>
      <c r="HR45" s="376"/>
      <c r="HS45" s="376"/>
      <c r="HT45" s="376"/>
      <c r="HU45" s="376"/>
      <c r="HV45" s="376"/>
      <c r="HW45" s="376"/>
      <c r="HX45" s="376"/>
      <c r="HY45" s="376"/>
      <c r="HZ45" s="376"/>
      <c r="IA45" s="376"/>
      <c r="IB45" s="376"/>
      <c r="IC45" s="376"/>
      <c r="ID45" s="376"/>
      <c r="IE45" s="376"/>
      <c r="IF45" s="376"/>
      <c r="IG45" s="376"/>
      <c r="IH45" s="376"/>
      <c r="II45" s="376"/>
      <c r="IJ45" s="376"/>
      <c r="IK45" s="376"/>
      <c r="IL45" s="376"/>
      <c r="IM45" s="376"/>
      <c r="IN45" s="376"/>
      <c r="IO45" s="376"/>
      <c r="IP45" s="376"/>
      <c r="IQ45" s="376"/>
      <c r="IR45" s="376"/>
      <c r="IS45" s="376"/>
      <c r="IT45" s="376"/>
      <c r="IU45" s="376"/>
      <c r="IV45" s="376"/>
      <c r="IW45" s="376"/>
    </row>
    <row r="46" customFormat="false" ht="12.75" hidden="false" customHeight="false" outlineLevel="0" collapsed="false">
      <c r="A46" s="117" t="s">
        <v>175</v>
      </c>
      <c r="B46" s="32" t="n">
        <f aca="false">B44*-Summary!$H$37</f>
        <v>-168.836790135492</v>
      </c>
      <c r="C46" s="32" t="n">
        <f aca="false">C44*-Summary!$H$37</f>
        <v>-176.815937689745</v>
      </c>
      <c r="D46" s="32" t="n">
        <f aca="false">D44*-Summary!$H$37</f>
        <v>-188.25104795617</v>
      </c>
      <c r="E46" s="32" t="n">
        <f aca="false">E44*-Summary!$H$37</f>
        <v>-725.203338910471</v>
      </c>
      <c r="F46" s="32" t="n">
        <f aca="false">F44*-Summary!$H$37</f>
        <v>-813.335579204941</v>
      </c>
      <c r="G46" s="32" t="n">
        <f aca="false">G44*-Summary!$H$37</f>
        <v>-844.885648560181</v>
      </c>
      <c r="H46" s="32" t="n">
        <f aca="false">H44*-Summary!$H$37</f>
        <v>-876.016218895504</v>
      </c>
      <c r="I46" s="32" t="n">
        <f aca="false">I44*-Summary!$H$37</f>
        <v>-910.778401265544</v>
      </c>
      <c r="J46" s="32" t="n">
        <f aca="false">J44*-Summary!$H$37</f>
        <v>-954.556029718427</v>
      </c>
      <c r="K46" s="32" t="n">
        <f aca="false">K44*-Summary!$H$37</f>
        <v>-1003.16649230437</v>
      </c>
      <c r="L46" s="32" t="n">
        <f aca="false">L44*-Summary!$H$37</f>
        <v>-1038.16822193567</v>
      </c>
      <c r="M46" s="32" t="n">
        <f aca="false">M44*-Summary!$H$37</f>
        <v>-1082.55918586971</v>
      </c>
      <c r="N46" s="32" t="n">
        <f aca="false">N44*-Summary!$H$37</f>
        <v>-1132.04104945745</v>
      </c>
      <c r="O46" s="32" t="n">
        <f aca="false">O44*-Summary!$H$37</f>
        <v>-1183.95315313608</v>
      </c>
      <c r="P46" s="32" t="n">
        <f aca="false">P44*-Summary!$H$37</f>
        <v>-1239.60750634546</v>
      </c>
      <c r="Q46" s="32" t="n">
        <f aca="false">Q44*-Summary!$H$37</f>
        <v>-1291.53931435288</v>
      </c>
      <c r="R46" s="32" t="n">
        <f aca="false">R44*-Summary!$H$37</f>
        <v>-1345.082697537</v>
      </c>
      <c r="S46" s="32" t="n">
        <f aca="false">S44*-Summary!$H$37</f>
        <v>-1405.7598686808</v>
      </c>
      <c r="T46" s="32" t="n">
        <f aca="false">T44*-Summary!$H$37</f>
        <v>-1475.07891845935</v>
      </c>
      <c r="U46" s="32" t="n">
        <f aca="false">U44*-Summary!$H$37</f>
        <v>-1545.77987568342</v>
      </c>
      <c r="W46" s="231" t="n">
        <f aca="false">SUM(B46:U46)</f>
        <v>-19401.4152760987</v>
      </c>
    </row>
    <row r="47" customFormat="false" ht="12.75" hidden="false" customHeight="false" outlineLevel="0" collapsed="false">
      <c r="A47" s="117" t="s">
        <v>176</v>
      </c>
      <c r="B47" s="406" t="n">
        <f aca="false">(B44+B46)*-Summary!$H$36</f>
        <v>-1254.08215783973</v>
      </c>
      <c r="C47" s="406" t="n">
        <f aca="false">(C44+C46)*-Summary!$H$36</f>
        <v>-1313.34949272883</v>
      </c>
      <c r="D47" s="406" t="n">
        <f aca="false">(D44+D46)*-Summary!$H$36</f>
        <v>-1398.28695065221</v>
      </c>
      <c r="E47" s="406" t="n">
        <f aca="false">(E44+E46)*-Summary!$H$36</f>
        <v>-5386.64924512944</v>
      </c>
      <c r="F47" s="406" t="n">
        <f aca="false">(F44+F46)*-Summary!$H$36</f>
        <v>-6041.27594109448</v>
      </c>
      <c r="G47" s="406" t="n">
        <f aca="false">(G44+G46)*-Summary!$H$36</f>
        <v>-6275.62284513868</v>
      </c>
      <c r="H47" s="406" t="n">
        <f aca="false">(H44+H46)*-Summary!$H$36</f>
        <v>-6506.85380368493</v>
      </c>
      <c r="I47" s="406" t="n">
        <f aca="false">(I44+I46)*-Summary!$H$36</f>
        <v>-6765.05956940018</v>
      </c>
      <c r="J47" s="406" t="n">
        <f aca="false">(J44+J46)*-Summary!$H$36</f>
        <v>-7090.23006518631</v>
      </c>
      <c r="K47" s="406" t="n">
        <f aca="false">(K44+K46)*-Summary!$H$36</f>
        <v>-7451.29777894968</v>
      </c>
      <c r="L47" s="406" t="n">
        <f aca="false">(L44+L46)*-Summary!$H$36</f>
        <v>-7711.28284848885</v>
      </c>
      <c r="M47" s="406" t="n">
        <f aca="false">(M44+M46)*-Summary!$H$36</f>
        <v>-8041.00906393222</v>
      </c>
      <c r="N47" s="406" t="n">
        <f aca="false">(N44+N46)*-Summary!$H$36</f>
        <v>-8408.54935069226</v>
      </c>
      <c r="O47" s="406" t="n">
        <f aca="false">(O44+O46)*-Summary!$H$36</f>
        <v>-8794.14092079413</v>
      </c>
      <c r="P47" s="406" t="n">
        <f aca="false">(P44+P46)*-Summary!$H$36</f>
        <v>-9207.52908879932</v>
      </c>
      <c r="Q47" s="406" t="n">
        <f aca="false">(Q44+Q46)*-Summary!$H$36</f>
        <v>-9593.2670182767</v>
      </c>
      <c r="R47" s="406" t="n">
        <f aca="false">(R44+R46)*-Summary!$H$36</f>
        <v>-9990.97537003871</v>
      </c>
      <c r="S47" s="406" t="n">
        <f aca="false">(S44+S46)*-Summary!$H$36</f>
        <v>-10441.671913479</v>
      </c>
      <c r="T47" s="406" t="n">
        <f aca="false">(T44+T46)*-Summary!$H$36</f>
        <v>-10956.5584110008</v>
      </c>
      <c r="U47" s="406" t="n">
        <f aca="false">(U44+U46)*-Summary!$H$36</f>
        <v>-11481.7094099374</v>
      </c>
      <c r="W47" s="231" t="n">
        <f aca="false">SUM(B47:U47)</f>
        <v>-144109.401245244</v>
      </c>
    </row>
    <row r="48" customFormat="false" ht="6" hidden="false" customHeight="true" outlineLevel="0" collapsed="false">
      <c r="B48" s="32"/>
      <c r="C48" s="231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W48" s="231"/>
    </row>
    <row r="49" customFormat="false" ht="15.75" hidden="false" customHeight="false" outlineLevel="0" collapsed="false">
      <c r="A49" s="242" t="s">
        <v>293</v>
      </c>
      <c r="B49" s="407" t="n">
        <f aca="false">SUM(B44:B47)</f>
        <v>2329.00972170237</v>
      </c>
      <c r="C49" s="407" t="n">
        <f aca="false">SUM(C44:C47)</f>
        <v>2439.07762935354</v>
      </c>
      <c r="D49" s="407" t="n">
        <f aca="false">SUM(D44:D47)</f>
        <v>2596.81862263983</v>
      </c>
      <c r="E49" s="407" t="n">
        <f aca="false">SUM(E44:E47)</f>
        <v>10003.7771695261</v>
      </c>
      <c r="F49" s="407" t="n">
        <f aca="false">SUM(F44:F47)</f>
        <v>11219.5124620326</v>
      </c>
      <c r="G49" s="407" t="n">
        <f aca="false">SUM(G44:G47)</f>
        <v>11654.7281409718</v>
      </c>
      <c r="H49" s="407" t="n">
        <f aca="false">SUM(H44:H47)</f>
        <v>12084.1570639863</v>
      </c>
      <c r="I49" s="407" t="n">
        <f aca="false">SUM(I44:I47)</f>
        <v>12563.6820574575</v>
      </c>
      <c r="J49" s="407" t="n">
        <f aca="false">SUM(J44:J47)</f>
        <v>13167.5701210603</v>
      </c>
      <c r="K49" s="407" t="n">
        <f aca="false">SUM(K44:K47)</f>
        <v>13838.1244466208</v>
      </c>
      <c r="L49" s="407" t="n">
        <f aca="false">SUM(L44:L47)</f>
        <v>14320.9538614793</v>
      </c>
      <c r="M49" s="407" t="n">
        <f aca="false">SUM(M44:M47)</f>
        <v>14933.3025473027</v>
      </c>
      <c r="N49" s="407" t="n">
        <f aca="false">SUM(N44:N47)</f>
        <v>15615.8773655713</v>
      </c>
      <c r="O49" s="407" t="n">
        <f aca="false">SUM(O44:O47)</f>
        <v>16331.9759957605</v>
      </c>
      <c r="P49" s="407" t="n">
        <f aca="false">SUM(P44:P47)</f>
        <v>17099.6968791987</v>
      </c>
      <c r="Q49" s="407" t="n">
        <f aca="false">SUM(Q44:Q47)</f>
        <v>17816.0673196567</v>
      </c>
      <c r="R49" s="407" t="n">
        <f aca="false">SUM(R44:R47)</f>
        <v>18554.6685443576</v>
      </c>
      <c r="S49" s="407" t="n">
        <f aca="false">SUM(S44:S47)</f>
        <v>19391.6764107468</v>
      </c>
      <c r="T49" s="407" t="n">
        <f aca="false">SUM(T44:T47)</f>
        <v>20347.8941918587</v>
      </c>
      <c r="U49" s="407" t="n">
        <f aca="false">SUM(U44:U47)</f>
        <v>21323.1746184551</v>
      </c>
      <c r="V49" s="408"/>
      <c r="W49" s="231" t="n">
        <f aca="false">SUM(B49:U49)</f>
        <v>267631.745169739</v>
      </c>
      <c r="X49" s="408"/>
      <c r="Y49" s="408"/>
      <c r="Z49" s="408"/>
      <c r="AA49" s="408"/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/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/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/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/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/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/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/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/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/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08"/>
      <c r="FK49" s="408"/>
      <c r="FL49" s="408"/>
      <c r="FM49" s="408"/>
      <c r="FN49" s="408"/>
      <c r="FO49" s="408"/>
      <c r="FP49" s="408"/>
      <c r="FQ49" s="408"/>
      <c r="FR49" s="408"/>
      <c r="FS49" s="408"/>
      <c r="FT49" s="408"/>
      <c r="FU49" s="408"/>
      <c r="FV49" s="408"/>
      <c r="FW49" s="408"/>
      <c r="FX49" s="408"/>
      <c r="FY49" s="408"/>
      <c r="FZ49" s="408"/>
      <c r="GA49" s="408"/>
      <c r="GB49" s="408"/>
      <c r="GC49" s="408"/>
      <c r="GD49" s="408"/>
      <c r="GE49" s="408"/>
      <c r="GF49" s="408"/>
      <c r="GG49" s="408"/>
      <c r="GH49" s="408"/>
      <c r="GI49" s="408"/>
      <c r="GJ49" s="408"/>
      <c r="GK49" s="408"/>
      <c r="GL49" s="408"/>
      <c r="GM49" s="408"/>
      <c r="GN49" s="408"/>
      <c r="GO49" s="408"/>
      <c r="GP49" s="408"/>
      <c r="GQ49" s="408"/>
      <c r="GR49" s="408"/>
      <c r="GS49" s="408"/>
      <c r="GT49" s="408"/>
      <c r="GU49" s="408"/>
      <c r="GV49" s="408"/>
      <c r="GW49" s="408"/>
      <c r="GX49" s="408"/>
      <c r="GY49" s="408"/>
      <c r="GZ49" s="408"/>
      <c r="HA49" s="408"/>
      <c r="HB49" s="408"/>
      <c r="HC49" s="408"/>
      <c r="HD49" s="408"/>
      <c r="HE49" s="408"/>
      <c r="HF49" s="408"/>
      <c r="HG49" s="408"/>
      <c r="HH49" s="408"/>
      <c r="HI49" s="408"/>
      <c r="HJ49" s="408"/>
      <c r="HK49" s="408"/>
      <c r="HL49" s="408"/>
      <c r="HM49" s="408"/>
      <c r="HN49" s="408"/>
      <c r="HO49" s="408"/>
      <c r="HP49" s="408"/>
      <c r="HQ49" s="408"/>
      <c r="HR49" s="408"/>
      <c r="HS49" s="408"/>
      <c r="HT49" s="408"/>
      <c r="HU49" s="408"/>
      <c r="HV49" s="408"/>
      <c r="HW49" s="408"/>
      <c r="HX49" s="408"/>
      <c r="HY49" s="408"/>
      <c r="HZ49" s="408"/>
      <c r="IA49" s="408"/>
      <c r="IB49" s="408"/>
      <c r="IC49" s="408"/>
      <c r="ID49" s="408"/>
      <c r="IE49" s="408"/>
      <c r="IF49" s="408"/>
      <c r="IG49" s="408"/>
      <c r="IH49" s="408"/>
      <c r="II49" s="408"/>
      <c r="IJ49" s="408"/>
      <c r="IK49" s="408"/>
      <c r="IL49" s="408"/>
      <c r="IM49" s="408"/>
      <c r="IN49" s="408"/>
      <c r="IO49" s="408"/>
      <c r="IP49" s="408"/>
      <c r="IQ49" s="408"/>
      <c r="IR49" s="408"/>
      <c r="IS49" s="408"/>
      <c r="IT49" s="408"/>
      <c r="IU49" s="408"/>
      <c r="IV49" s="408"/>
      <c r="IW49" s="408"/>
    </row>
    <row r="50" customFormat="false" ht="9" hidden="false" customHeight="false" outlineLevel="1" collapsed="false">
      <c r="A50" s="401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  <c r="AX50" s="400"/>
      <c r="AY50" s="400"/>
      <c r="AZ50" s="400"/>
      <c r="BA50" s="400"/>
      <c r="BB50" s="400"/>
      <c r="BC50" s="400"/>
      <c r="BD50" s="400"/>
      <c r="BE50" s="400"/>
      <c r="BF50" s="400"/>
      <c r="BG50" s="400"/>
      <c r="BH50" s="400"/>
      <c r="BI50" s="400"/>
      <c r="BJ50" s="400"/>
      <c r="BK50" s="400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  <c r="CS50" s="400"/>
      <c r="CT50" s="400"/>
      <c r="CU50" s="400"/>
      <c r="CV50" s="400"/>
      <c r="CW50" s="400"/>
      <c r="CX50" s="400"/>
      <c r="CY50" s="400"/>
      <c r="CZ50" s="400"/>
      <c r="DA50" s="400"/>
      <c r="DB50" s="400"/>
      <c r="DC50" s="400"/>
      <c r="DD50" s="400"/>
      <c r="DE50" s="400"/>
      <c r="DF50" s="400"/>
      <c r="DG50" s="400"/>
      <c r="DH50" s="400"/>
      <c r="DI50" s="400"/>
      <c r="DJ50" s="400"/>
      <c r="DK50" s="400"/>
      <c r="DL50" s="400"/>
      <c r="DM50" s="400"/>
      <c r="DN50" s="400"/>
      <c r="DO50" s="400"/>
      <c r="DP50" s="400"/>
      <c r="DQ50" s="400"/>
      <c r="DR50" s="400"/>
      <c r="DS50" s="400"/>
      <c r="DT50" s="400"/>
      <c r="DU50" s="400"/>
      <c r="DV50" s="400"/>
      <c r="DW50" s="400"/>
      <c r="DX50" s="400"/>
      <c r="DY50" s="400"/>
      <c r="DZ50" s="400"/>
      <c r="EA50" s="400"/>
      <c r="EB50" s="400"/>
      <c r="EC50" s="400"/>
      <c r="ED50" s="400"/>
      <c r="EE50" s="400"/>
      <c r="EF50" s="400"/>
      <c r="EG50" s="400"/>
      <c r="EH50" s="400"/>
      <c r="EI50" s="400"/>
      <c r="EJ50" s="400"/>
      <c r="EK50" s="400"/>
      <c r="EL50" s="400"/>
      <c r="EM50" s="400"/>
      <c r="EN50" s="400"/>
      <c r="EO50" s="400"/>
      <c r="EP50" s="400"/>
      <c r="EQ50" s="400"/>
      <c r="ER50" s="400"/>
      <c r="ES50" s="400"/>
      <c r="ET50" s="400"/>
      <c r="EU50" s="400"/>
      <c r="EV50" s="400"/>
      <c r="EW50" s="400"/>
      <c r="EX50" s="400"/>
      <c r="EY50" s="400"/>
      <c r="EZ50" s="400"/>
      <c r="FA50" s="400"/>
      <c r="FB50" s="400"/>
      <c r="FC50" s="400"/>
      <c r="FD50" s="400"/>
      <c r="FE50" s="400"/>
      <c r="FF50" s="400"/>
      <c r="FG50" s="400"/>
      <c r="FH50" s="400"/>
      <c r="FI50" s="400"/>
      <c r="FJ50" s="400"/>
      <c r="FK50" s="400"/>
      <c r="FL50" s="400"/>
      <c r="FM50" s="400"/>
      <c r="FN50" s="400"/>
      <c r="FO50" s="400"/>
      <c r="FP50" s="400"/>
      <c r="FQ50" s="400"/>
      <c r="FR50" s="400"/>
      <c r="FS50" s="400"/>
      <c r="FT50" s="400"/>
      <c r="FU50" s="400"/>
      <c r="FV50" s="400"/>
      <c r="FW50" s="400"/>
      <c r="FX50" s="400"/>
      <c r="FY50" s="400"/>
      <c r="FZ50" s="400"/>
      <c r="GA50" s="400"/>
      <c r="GB50" s="400"/>
      <c r="GC50" s="400"/>
      <c r="GD50" s="400"/>
      <c r="GE50" s="400"/>
      <c r="GF50" s="400"/>
      <c r="GG50" s="400"/>
      <c r="GH50" s="400"/>
      <c r="GI50" s="400"/>
      <c r="GJ50" s="400"/>
      <c r="GK50" s="400"/>
      <c r="GL50" s="400"/>
      <c r="GM50" s="400"/>
      <c r="GN50" s="400"/>
      <c r="GO50" s="400"/>
      <c r="GP50" s="400"/>
      <c r="GQ50" s="400"/>
      <c r="GR50" s="400"/>
      <c r="GS50" s="400"/>
      <c r="GT50" s="400"/>
      <c r="GU50" s="400"/>
      <c r="GV50" s="400"/>
      <c r="GW50" s="400"/>
      <c r="GX50" s="400"/>
      <c r="GY50" s="400"/>
      <c r="GZ50" s="400"/>
      <c r="HA50" s="400"/>
      <c r="HB50" s="400"/>
      <c r="HC50" s="400"/>
      <c r="HD50" s="400"/>
      <c r="HE50" s="400"/>
      <c r="HF50" s="400"/>
      <c r="HG50" s="400"/>
      <c r="HH50" s="400"/>
      <c r="HI50" s="400"/>
      <c r="HJ50" s="400"/>
      <c r="HK50" s="400"/>
      <c r="HL50" s="400"/>
      <c r="HM50" s="400"/>
      <c r="HN50" s="400"/>
      <c r="HO50" s="400"/>
      <c r="HP50" s="400"/>
      <c r="HQ50" s="400"/>
      <c r="HR50" s="400"/>
      <c r="HS50" s="400"/>
      <c r="HT50" s="400"/>
      <c r="HU50" s="400"/>
      <c r="HV50" s="400"/>
      <c r="HW50" s="400"/>
      <c r="HX50" s="400"/>
      <c r="HY50" s="400"/>
      <c r="HZ50" s="400"/>
      <c r="IA50" s="400"/>
      <c r="IB50" s="400"/>
      <c r="IC50" s="400"/>
      <c r="ID50" s="400"/>
      <c r="IE50" s="400"/>
      <c r="IF50" s="400"/>
      <c r="IG50" s="400"/>
      <c r="IH50" s="400"/>
      <c r="II50" s="400"/>
      <c r="IJ50" s="400"/>
      <c r="IK50" s="400"/>
      <c r="IL50" s="400"/>
      <c r="IM50" s="400"/>
      <c r="IN50" s="400"/>
      <c r="IO50" s="400"/>
      <c r="IP50" s="400"/>
      <c r="IQ50" s="400"/>
      <c r="IR50" s="400"/>
      <c r="IS50" s="400"/>
      <c r="IT50" s="400"/>
      <c r="IU50" s="400"/>
      <c r="IV50" s="400"/>
      <c r="IW50" s="400"/>
    </row>
    <row r="51" customFormat="false" ht="12.75" hidden="false" customHeight="false" outlineLevel="0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false" outlineLevel="1" collapsed="false">
      <c r="A52" s="339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8.75" hidden="false" customHeight="false" outlineLevel="1" collapsed="false">
      <c r="A53" s="410" t="s">
        <v>294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2.75" hidden="false" customHeight="false" outlineLevel="1" collapsed="false">
      <c r="A54" s="230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</row>
    <row r="55" customFormat="false" ht="12.75" hidden="false" customHeight="true" outlineLevel="1" collapsed="false">
      <c r="A55" s="230" t="s">
        <v>257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</row>
    <row r="56" customFormat="false" ht="12.75" hidden="false" customHeight="true" outlineLevel="1" collapsed="false">
      <c r="A56" s="230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</row>
    <row r="57" customFormat="false" ht="13.5" hidden="false" customHeight="false" outlineLevel="1" collapsed="false">
      <c r="A57" s="224" t="s">
        <v>154</v>
      </c>
      <c r="B57" s="225" t="n">
        <v>2001</v>
      </c>
      <c r="C57" s="225" t="n">
        <f aca="false">B57+1</f>
        <v>2002</v>
      </c>
      <c r="D57" s="225" t="n">
        <f aca="false">C57+1</f>
        <v>2003</v>
      </c>
      <c r="E57" s="225" t="n">
        <f aca="false">D57+1</f>
        <v>2004</v>
      </c>
      <c r="F57" s="225" t="n">
        <f aca="false">E57+1</f>
        <v>2005</v>
      </c>
      <c r="G57" s="225" t="n">
        <f aca="false">F57+1</f>
        <v>2006</v>
      </c>
      <c r="H57" s="225" t="n">
        <f aca="false">G57+1</f>
        <v>2007</v>
      </c>
      <c r="I57" s="225" t="n">
        <f aca="false">H57+1</f>
        <v>2008</v>
      </c>
      <c r="J57" s="225" t="n">
        <f aca="false">I57+1</f>
        <v>2009</v>
      </c>
      <c r="K57" s="225" t="n">
        <f aca="false">J57+1</f>
        <v>2010</v>
      </c>
      <c r="L57" s="225" t="n">
        <f aca="false">K57+1</f>
        <v>2011</v>
      </c>
      <c r="M57" s="225" t="n">
        <f aca="false">L57+1</f>
        <v>2012</v>
      </c>
      <c r="N57" s="225" t="n">
        <f aca="false">M57+1</f>
        <v>2013</v>
      </c>
      <c r="O57" s="225" t="n">
        <f aca="false">N57+1</f>
        <v>2014</v>
      </c>
      <c r="P57" s="225" t="n">
        <f aca="false">O57+1</f>
        <v>2015</v>
      </c>
      <c r="Q57" s="225" t="n">
        <f aca="false">P57+1</f>
        <v>2016</v>
      </c>
      <c r="R57" s="225" t="n">
        <f aca="false">Q57+1</f>
        <v>2017</v>
      </c>
      <c r="S57" s="225" t="n">
        <f aca="false">R57+1</f>
        <v>2018</v>
      </c>
      <c r="T57" s="225" t="n">
        <f aca="false">S57+1</f>
        <v>2019</v>
      </c>
      <c r="U57" s="225" t="n">
        <f aca="false">T57+1</f>
        <v>2020</v>
      </c>
      <c r="W57" s="373" t="s">
        <v>182</v>
      </c>
    </row>
    <row r="58" customFormat="false" ht="12.75" hidden="false" customHeight="false" outlineLevel="1" collapsed="false">
      <c r="A58" s="33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W58" s="349"/>
    </row>
    <row r="59" customFormat="false" ht="12.75" hidden="false" customHeight="false" outlineLevel="1" collapsed="false">
      <c r="A59" s="339" t="s">
        <v>170</v>
      </c>
      <c r="B59" s="26" t="n">
        <f aca="false">B36</f>
        <v>20276.8023455463</v>
      </c>
      <c r="C59" s="26" t="n">
        <f aca="false">C36</f>
        <v>20090.4223740989</v>
      </c>
      <c r="D59" s="26" t="n">
        <f aca="false">D36</f>
        <v>19922.0852117056</v>
      </c>
      <c r="E59" s="26" t="n">
        <f aca="false">E36</f>
        <v>31523.3907156314</v>
      </c>
      <c r="F59" s="26" t="n">
        <f aca="false">F36</f>
        <v>33353.0715887335</v>
      </c>
      <c r="G59" s="26" t="n">
        <f aca="false">G36</f>
        <v>33893.9698889285</v>
      </c>
      <c r="H59" s="26" t="n">
        <f aca="false">H36</f>
        <v>34393.5584512712</v>
      </c>
      <c r="I59" s="26" t="n">
        <f aca="false">I36</f>
        <v>34963.4004100528</v>
      </c>
      <c r="J59" s="26" t="n">
        <f aca="false">J36</f>
        <v>35643.819776281</v>
      </c>
      <c r="K59" s="26" t="n">
        <f aca="false">K36</f>
        <v>36412.4848027434</v>
      </c>
      <c r="L59" s="26" t="n">
        <f aca="false">L36</f>
        <v>36829.3819924053</v>
      </c>
      <c r="M59" s="26" t="n">
        <f aca="false">M36</f>
        <v>37404.1066698116</v>
      </c>
      <c r="N59" s="26" t="n">
        <f aca="false">N36</f>
        <v>37979.1088911625</v>
      </c>
      <c r="O59" s="26" t="n">
        <f aca="false">O36</f>
        <v>38553.9235042062</v>
      </c>
      <c r="P59" s="26" t="n">
        <f aca="false">P36</f>
        <v>39128.021750445</v>
      </c>
      <c r="Q59" s="26" t="n">
        <f aca="false">Q36</f>
        <v>39542.0548294476</v>
      </c>
      <c r="R59" s="26" t="n">
        <f aca="false">R36</f>
        <v>39862.9145581148</v>
      </c>
      <c r="S59" s="26" t="n">
        <f aca="false">S36</f>
        <v>40250.6433275823</v>
      </c>
      <c r="T59" s="26" t="n">
        <f aca="false">T36</f>
        <v>40711.4913871028</v>
      </c>
      <c r="U59" s="26" t="n">
        <f aca="false">U36</f>
        <v>41073.3817860645</v>
      </c>
      <c r="W59" s="234" t="n">
        <f aca="false">SUM(B59:U59)</f>
        <v>691808.034261335</v>
      </c>
    </row>
    <row r="60" customFormat="false" ht="12.75" hidden="false" customHeight="false" outlineLevel="0" collapsed="false">
      <c r="A60" s="339" t="s">
        <v>205</v>
      </c>
      <c r="B60" s="340" t="n">
        <f aca="false">B28</f>
        <v>0</v>
      </c>
      <c r="C60" s="340" t="n">
        <f aca="false">C28</f>
        <v>117.987</v>
      </c>
      <c r="D60" s="340" t="n">
        <f aca="false">D28</f>
        <v>216.843</v>
      </c>
      <c r="E60" s="340" t="n">
        <f aca="false">E28</f>
        <v>295.985</v>
      </c>
      <c r="F60" s="340" t="n">
        <f aca="false">F28</f>
        <v>346.251</v>
      </c>
      <c r="G60" s="340" t="n">
        <f aca="false">G28</f>
        <v>468.657</v>
      </c>
      <c r="H60" s="340" t="n">
        <f aca="false">H28</f>
        <v>641.059</v>
      </c>
      <c r="I60" s="340" t="n">
        <f aca="false">I28</f>
        <v>753.232</v>
      </c>
      <c r="J60" s="340" t="n">
        <f aca="false">J28</f>
        <v>765.3</v>
      </c>
      <c r="K60" s="340" t="n">
        <f aca="false">K28</f>
        <v>699.258</v>
      </c>
      <c r="L60" s="340" t="n">
        <f aca="false">L28</f>
        <v>854.333</v>
      </c>
      <c r="M60" s="340" t="n">
        <f aca="false">M28</f>
        <v>854.3</v>
      </c>
      <c r="N60" s="340" t="n">
        <f aca="false">N28</f>
        <v>854.3</v>
      </c>
      <c r="O60" s="340" t="n">
        <f aca="false">O28</f>
        <v>854.3</v>
      </c>
      <c r="P60" s="340" t="n">
        <f aca="false">P28</f>
        <v>854.3</v>
      </c>
      <c r="Q60" s="340" t="n">
        <f aca="false">Q28</f>
        <v>854.3</v>
      </c>
      <c r="R60" s="340" t="n">
        <f aca="false">R28</f>
        <v>854.3</v>
      </c>
      <c r="S60" s="340" t="n">
        <f aca="false">S28</f>
        <v>854.3</v>
      </c>
      <c r="T60" s="340" t="n">
        <f aca="false">T28</f>
        <v>854.3</v>
      </c>
      <c r="U60" s="340" t="n">
        <f aca="false">U28</f>
        <v>854.3</v>
      </c>
      <c r="W60" s="234" t="n">
        <f aca="false">SUM(B60:U60)</f>
        <v>12847.605</v>
      </c>
      <c r="X60" s="1"/>
      <c r="Y60" s="1"/>
      <c r="Z60" s="1"/>
      <c r="AA60" s="1"/>
      <c r="AB60" s="46"/>
      <c r="AC60" s="46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customFormat="false" ht="12.75" hidden="false" customHeight="false" outlineLevel="0" collapsed="false">
      <c r="A61" s="339" t="s">
        <v>206</v>
      </c>
      <c r="B61" s="411" t="n">
        <v>-203.273</v>
      </c>
      <c r="C61" s="340" t="n">
        <f aca="false">-B60</f>
        <v>-0</v>
      </c>
      <c r="D61" s="340" t="n">
        <f aca="false">-C60</f>
        <v>-117.987</v>
      </c>
      <c r="E61" s="340" t="n">
        <f aca="false">-D60</f>
        <v>-216.843</v>
      </c>
      <c r="F61" s="340" t="n">
        <f aca="false">-E60</f>
        <v>-295.985</v>
      </c>
      <c r="G61" s="340" t="n">
        <f aca="false">-F60</f>
        <v>-346.251</v>
      </c>
      <c r="H61" s="340" t="n">
        <f aca="false">-G60</f>
        <v>-468.657</v>
      </c>
      <c r="I61" s="340" t="n">
        <f aca="false">-H60</f>
        <v>-641.059</v>
      </c>
      <c r="J61" s="340" t="n">
        <f aca="false">-I60</f>
        <v>-753.232</v>
      </c>
      <c r="K61" s="340" t="n">
        <f aca="false">-J60</f>
        <v>-765.3</v>
      </c>
      <c r="L61" s="340" t="n">
        <f aca="false">-K60</f>
        <v>-699.258</v>
      </c>
      <c r="M61" s="340" t="n">
        <f aca="false">-L60</f>
        <v>-854.333</v>
      </c>
      <c r="N61" s="340" t="n">
        <f aca="false">-M60</f>
        <v>-854.3</v>
      </c>
      <c r="O61" s="340" t="n">
        <f aca="false">-N60</f>
        <v>-854.3</v>
      </c>
      <c r="P61" s="340" t="n">
        <f aca="false">-O60</f>
        <v>-854.3</v>
      </c>
      <c r="Q61" s="340" t="n">
        <f aca="false">-P60</f>
        <v>-854.3</v>
      </c>
      <c r="R61" s="340" t="n">
        <f aca="false">-Q60</f>
        <v>-854.3</v>
      </c>
      <c r="S61" s="340" t="n">
        <f aca="false">-R60</f>
        <v>-854.3</v>
      </c>
      <c r="T61" s="340" t="n">
        <f aca="false">-S60</f>
        <v>-854.3</v>
      </c>
      <c r="U61" s="340" t="n">
        <f aca="false">-T60</f>
        <v>-854.3</v>
      </c>
      <c r="W61" s="234" t="n">
        <f aca="false">SUM(B61:U61)</f>
        <v>-12196.578</v>
      </c>
      <c r="X61" s="1"/>
      <c r="Y61" s="1"/>
      <c r="Z61" s="1"/>
      <c r="AA61" s="1"/>
      <c r="AB61" s="46"/>
      <c r="AC61" s="46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customFormat="false" ht="12.75" hidden="false" customHeight="false" outlineLevel="1" collapsed="false">
      <c r="A62" s="339" t="s">
        <v>187</v>
      </c>
      <c r="B62" s="412" t="n">
        <f aca="false">-Debt!B75*Allocation!$F$13</f>
        <v>-15182.7938721575</v>
      </c>
      <c r="C62" s="412" t="n">
        <f aca="false">-Debt!C75*Allocation!$F$13</f>
        <v>-15142.7002583061</v>
      </c>
      <c r="D62" s="412" t="n">
        <f aca="false">-Debt!D75*Allocation!$F$13</f>
        <v>-15065.5477846724</v>
      </c>
      <c r="E62" s="412" t="n">
        <f aca="false">-Debt!E75*Allocation!$F$13</f>
        <v>-10554.0968956279</v>
      </c>
      <c r="F62" s="412" t="n">
        <f aca="false">-Debt!F75*Allocation!$F$13</f>
        <v>-11093.6451807355</v>
      </c>
      <c r="G62" s="412" t="n">
        <f aca="false">-Debt!G75*Allocation!$F$13</f>
        <v>-11250.0981115908</v>
      </c>
      <c r="H62" s="412" t="n">
        <f aca="false">-Debt!H75*Allocation!$F$13</f>
        <v>-11396.5346817785</v>
      </c>
      <c r="I62" s="412" t="n">
        <f aca="false">-Debt!I75*Allocation!$F$13</f>
        <v>-11590.7739629471</v>
      </c>
      <c r="J62" s="412" t="n">
        <f aca="false">-Debt!J75*Allocation!$F$13</f>
        <v>-11742.3816264071</v>
      </c>
      <c r="K62" s="412" t="n">
        <f aca="false">-Debt!K75*Allocation!$F$13</f>
        <v>-11857.4945183357</v>
      </c>
      <c r="L62" s="412" t="n">
        <f aca="false">-Debt!L75*Allocation!$F$13</f>
        <v>-12090.9954254364</v>
      </c>
      <c r="M62" s="412" t="n">
        <f aca="false">-Debt!M75*Allocation!$F$13</f>
        <v>-12369.1117859842</v>
      </c>
      <c r="N62" s="412" t="n">
        <f aca="false">-Debt!N75*Allocation!$F$13</f>
        <v>-12553.4327398026</v>
      </c>
      <c r="O62" s="412" t="n">
        <f aca="false">-Debt!O75*Allocation!$F$13</f>
        <v>-12779.0004392002</v>
      </c>
      <c r="P62" s="412" t="n">
        <f aca="false">-Debt!P75*Allocation!$F$13</f>
        <v>-12978.6321649259</v>
      </c>
      <c r="Q62" s="412" t="n">
        <f aca="false">-Debt!Q75*Allocation!$F$13</f>
        <v>-13219.8233763906</v>
      </c>
      <c r="R62" s="412" t="n">
        <f aca="false">-Debt!R75*Allocation!$F$13</f>
        <v>-13349.685503416</v>
      </c>
      <c r="S62" s="412" t="n">
        <f aca="false">-Debt!S75*Allocation!$F$13</f>
        <v>-13519.7268456258</v>
      </c>
      <c r="T62" s="412" t="n">
        <f aca="false">-Debt!T75*Allocation!$F$13</f>
        <v>-13692.9170733981</v>
      </c>
      <c r="U62" s="412" t="n">
        <f aca="false">-Debt!U75*Allocation!$F$13</f>
        <v>-13893.2113055066</v>
      </c>
      <c r="W62" s="234" t="n">
        <f aca="false">SUM(B62:U62)</f>
        <v>-255322.603552245</v>
      </c>
    </row>
    <row r="63" customFormat="false" ht="12.75" hidden="false" customHeight="false" outlineLevel="1" collapsed="false">
      <c r="A63" s="339"/>
      <c r="B63" s="415"/>
      <c r="C63" s="415"/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W63" s="333"/>
    </row>
    <row r="64" customFormat="false" ht="12.75" hidden="false" customHeight="false" outlineLevel="1" collapsed="false">
      <c r="A64" s="336" t="s">
        <v>209</v>
      </c>
      <c r="B64" s="228" t="n">
        <f aca="false">SUM(B59:B62)</f>
        <v>4890.73547338889</v>
      </c>
      <c r="C64" s="228" t="n">
        <f aca="false">SUM(C59:C62)</f>
        <v>5065.70911579285</v>
      </c>
      <c r="D64" s="228" t="n">
        <f aca="false">SUM(D59:D62)</f>
        <v>4955.39342703322</v>
      </c>
      <c r="E64" s="228" t="n">
        <f aca="false">SUM(E59:E62)</f>
        <v>21048.4358200035</v>
      </c>
      <c r="F64" s="228" t="n">
        <f aca="false">SUM(F59:F62)</f>
        <v>22309.6924079981</v>
      </c>
      <c r="G64" s="228" t="n">
        <f aca="false">SUM(G59:G62)</f>
        <v>22766.2777773378</v>
      </c>
      <c r="H64" s="228" t="n">
        <f aca="false">SUM(H59:H62)</f>
        <v>23169.4257694928</v>
      </c>
      <c r="I64" s="228" t="n">
        <f aca="false">SUM(I59:I62)</f>
        <v>23484.7994471057</v>
      </c>
      <c r="J64" s="228" t="n">
        <f aca="false">SUM(J59:J62)</f>
        <v>23913.5061498739</v>
      </c>
      <c r="K64" s="228" t="n">
        <f aca="false">SUM(K59:K62)</f>
        <v>24488.9482844077</v>
      </c>
      <c r="L64" s="228" t="n">
        <f aca="false">SUM(L59:L62)</f>
        <v>24893.4615669689</v>
      </c>
      <c r="M64" s="228" t="n">
        <f aca="false">SUM(M59:M62)</f>
        <v>25034.9618838275</v>
      </c>
      <c r="N64" s="228" t="n">
        <f aca="false">SUM(N59:N62)</f>
        <v>25425.6761513599</v>
      </c>
      <c r="O64" s="228" t="n">
        <f aca="false">SUM(O59:O62)</f>
        <v>25774.923065006</v>
      </c>
      <c r="P64" s="228" t="n">
        <f aca="false">SUM(P59:P62)</f>
        <v>26149.3895855192</v>
      </c>
      <c r="Q64" s="228" t="n">
        <f aca="false">SUM(Q59:Q62)</f>
        <v>26322.2314530571</v>
      </c>
      <c r="R64" s="228" t="n">
        <f aca="false">SUM(R59:R62)</f>
        <v>26513.2290546988</v>
      </c>
      <c r="S64" s="228" t="n">
        <f aca="false">SUM(S59:S62)</f>
        <v>26730.9164819565</v>
      </c>
      <c r="T64" s="228" t="n">
        <f aca="false">SUM(T59:T62)</f>
        <v>27018.5743137047</v>
      </c>
      <c r="U64" s="228" t="n">
        <f aca="false">SUM(U59:U62)</f>
        <v>27180.1704805579</v>
      </c>
      <c r="V64" s="376"/>
      <c r="W64" s="234" t="n">
        <f aca="false">SUM(B64:U64)</f>
        <v>437136.457709091</v>
      </c>
      <c r="X64" s="376"/>
      <c r="Y64" s="376"/>
      <c r="Z64" s="376"/>
      <c r="AA64" s="376"/>
      <c r="AB64" s="376"/>
      <c r="AC64" s="376"/>
      <c r="AD64" s="376"/>
      <c r="AE64" s="376"/>
      <c r="AF64" s="376"/>
      <c r="AG64" s="376"/>
      <c r="AH64" s="376"/>
      <c r="AI64" s="376"/>
      <c r="AJ64" s="376"/>
      <c r="AK64" s="376"/>
      <c r="AL64" s="376"/>
      <c r="AM64" s="376"/>
      <c r="AN64" s="376"/>
      <c r="AO64" s="376"/>
      <c r="AP64" s="376"/>
      <c r="AQ64" s="376"/>
      <c r="AR64" s="376"/>
      <c r="AS64" s="376"/>
      <c r="AT64" s="376"/>
      <c r="AU64" s="376"/>
      <c r="AV64" s="376"/>
      <c r="AW64" s="376"/>
      <c r="AX64" s="376"/>
      <c r="AY64" s="376"/>
      <c r="AZ64" s="376"/>
      <c r="BA64" s="376"/>
      <c r="BB64" s="376"/>
      <c r="BC64" s="376"/>
      <c r="BD64" s="376"/>
      <c r="BE64" s="376"/>
      <c r="BF64" s="376"/>
      <c r="BG64" s="376"/>
      <c r="BH64" s="376"/>
      <c r="BI64" s="376"/>
      <c r="BJ64" s="376"/>
      <c r="BK64" s="376"/>
      <c r="BL64" s="376"/>
      <c r="BM64" s="376"/>
      <c r="BN64" s="376"/>
      <c r="BO64" s="376"/>
      <c r="BP64" s="376"/>
      <c r="BQ64" s="376"/>
      <c r="BR64" s="376"/>
      <c r="BS64" s="376"/>
      <c r="BT64" s="376"/>
      <c r="BU64" s="376"/>
      <c r="BV64" s="376"/>
      <c r="BW64" s="376"/>
      <c r="BX64" s="376"/>
      <c r="BY64" s="376"/>
      <c r="BZ64" s="376"/>
      <c r="CA64" s="376"/>
      <c r="CB64" s="376"/>
      <c r="CC64" s="376"/>
      <c r="CD64" s="376"/>
      <c r="CE64" s="376"/>
      <c r="CF64" s="376"/>
      <c r="CG64" s="376"/>
      <c r="CH64" s="376"/>
      <c r="CI64" s="376"/>
      <c r="CJ64" s="376"/>
      <c r="CK64" s="376"/>
      <c r="CL64" s="376"/>
      <c r="CM64" s="376"/>
      <c r="CN64" s="376"/>
      <c r="CO64" s="376"/>
      <c r="CP64" s="376"/>
      <c r="CQ64" s="376"/>
      <c r="CR64" s="376"/>
      <c r="CS64" s="376"/>
      <c r="CT64" s="376"/>
      <c r="CU64" s="376"/>
      <c r="CV64" s="376"/>
      <c r="CW64" s="376"/>
      <c r="CX64" s="376"/>
      <c r="CY64" s="376"/>
      <c r="CZ64" s="376"/>
      <c r="DA64" s="376"/>
      <c r="DB64" s="376"/>
      <c r="DC64" s="376"/>
      <c r="DD64" s="376"/>
      <c r="DE64" s="376"/>
      <c r="DF64" s="376"/>
      <c r="DG64" s="376"/>
      <c r="DH64" s="376"/>
      <c r="DI64" s="376"/>
      <c r="DJ64" s="376"/>
      <c r="DK64" s="376"/>
      <c r="DL64" s="376"/>
      <c r="DM64" s="376"/>
      <c r="DN64" s="376"/>
      <c r="DO64" s="376"/>
      <c r="DP64" s="376"/>
      <c r="DQ64" s="376"/>
      <c r="DR64" s="376"/>
      <c r="DS64" s="376"/>
      <c r="DT64" s="376"/>
      <c r="DU64" s="376"/>
      <c r="DV64" s="376"/>
      <c r="DW64" s="376"/>
      <c r="DX64" s="376"/>
      <c r="DY64" s="376"/>
      <c r="DZ64" s="376"/>
      <c r="EA64" s="376"/>
      <c r="EB64" s="376"/>
      <c r="EC64" s="376"/>
      <c r="ED64" s="376"/>
      <c r="EE64" s="376"/>
      <c r="EF64" s="376"/>
      <c r="EG64" s="376"/>
      <c r="EH64" s="376"/>
      <c r="EI64" s="376"/>
      <c r="EJ64" s="376"/>
      <c r="EK64" s="376"/>
      <c r="EL64" s="376"/>
      <c r="EM64" s="376"/>
      <c r="EN64" s="376"/>
      <c r="EO64" s="376"/>
      <c r="EP64" s="376"/>
      <c r="EQ64" s="376"/>
      <c r="ER64" s="376"/>
      <c r="ES64" s="376"/>
      <c r="ET64" s="376"/>
      <c r="EU64" s="376"/>
      <c r="EV64" s="376"/>
      <c r="EW64" s="376"/>
      <c r="EX64" s="376"/>
      <c r="EY64" s="376"/>
      <c r="EZ64" s="376"/>
      <c r="FA64" s="376"/>
      <c r="FB64" s="376"/>
      <c r="FC64" s="376"/>
      <c r="FD64" s="376"/>
      <c r="FE64" s="376"/>
      <c r="FF64" s="376"/>
      <c r="FG64" s="376"/>
      <c r="FH64" s="376"/>
      <c r="FI64" s="376"/>
      <c r="FJ64" s="376"/>
      <c r="FK64" s="376"/>
      <c r="FL64" s="376"/>
      <c r="FM64" s="376"/>
      <c r="FN64" s="376"/>
      <c r="FO64" s="376"/>
      <c r="FP64" s="376"/>
      <c r="FQ64" s="376"/>
      <c r="FR64" s="376"/>
      <c r="FS64" s="376"/>
      <c r="FT64" s="376"/>
      <c r="FU64" s="376"/>
      <c r="FV64" s="376"/>
      <c r="FW64" s="376"/>
      <c r="FX64" s="376"/>
      <c r="FY64" s="376"/>
      <c r="FZ64" s="376"/>
      <c r="GA64" s="376"/>
      <c r="GB64" s="376"/>
      <c r="GC64" s="376"/>
      <c r="GD64" s="376"/>
      <c r="GE64" s="376"/>
      <c r="GF64" s="376"/>
      <c r="GG64" s="376"/>
      <c r="GH64" s="376"/>
      <c r="GI64" s="376"/>
      <c r="GJ64" s="376"/>
      <c r="GK64" s="376"/>
      <c r="GL64" s="376"/>
      <c r="GM64" s="376"/>
      <c r="GN64" s="376"/>
      <c r="GO64" s="376"/>
      <c r="GP64" s="376"/>
      <c r="GQ64" s="376"/>
      <c r="GR64" s="376"/>
      <c r="GS64" s="376"/>
      <c r="GT64" s="376"/>
      <c r="GU64" s="376"/>
      <c r="GV64" s="376"/>
      <c r="GW64" s="376"/>
      <c r="GX64" s="376"/>
      <c r="GY64" s="376"/>
      <c r="GZ64" s="376"/>
      <c r="HA64" s="376"/>
      <c r="HB64" s="376"/>
      <c r="HC64" s="376"/>
      <c r="HD64" s="376"/>
      <c r="HE64" s="376"/>
      <c r="HF64" s="376"/>
      <c r="HG64" s="376"/>
      <c r="HH64" s="376"/>
      <c r="HI64" s="376"/>
      <c r="HJ64" s="376"/>
      <c r="HK64" s="376"/>
      <c r="HL64" s="376"/>
      <c r="HM64" s="376"/>
      <c r="HN64" s="376"/>
      <c r="HO64" s="376"/>
      <c r="HP64" s="376"/>
      <c r="HQ64" s="376"/>
      <c r="HR64" s="376"/>
      <c r="HS64" s="376"/>
      <c r="HT64" s="376"/>
      <c r="HU64" s="376"/>
      <c r="HV64" s="376"/>
      <c r="HW64" s="376"/>
      <c r="HX64" s="376"/>
      <c r="HY64" s="376"/>
      <c r="HZ64" s="376"/>
      <c r="IA64" s="376"/>
      <c r="IB64" s="376"/>
      <c r="IC64" s="376"/>
      <c r="ID64" s="376"/>
      <c r="IE64" s="376"/>
      <c r="IF64" s="376"/>
      <c r="IG64" s="376"/>
      <c r="IH64" s="376"/>
      <c r="II64" s="376"/>
      <c r="IJ64" s="376"/>
      <c r="IK64" s="376"/>
      <c r="IL64" s="376"/>
      <c r="IM64" s="376"/>
      <c r="IN64" s="376"/>
      <c r="IO64" s="376"/>
      <c r="IP64" s="376"/>
      <c r="IQ64" s="376"/>
      <c r="IR64" s="376"/>
      <c r="IS64" s="376"/>
      <c r="IT64" s="376"/>
      <c r="IU64" s="376"/>
      <c r="IV64" s="376"/>
      <c r="IW64" s="376"/>
    </row>
    <row r="65" customFormat="false" ht="12.75" hidden="false" customHeight="false" outlineLevel="1" collapsed="false">
      <c r="A65" s="33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W65" s="333"/>
    </row>
    <row r="66" customFormat="false" ht="15" hidden="false" customHeight="false" outlineLevel="1" collapsed="false">
      <c r="A66" s="339" t="s">
        <v>258</v>
      </c>
      <c r="B66" s="415" t="n">
        <f aca="false">-B115</f>
        <v>-295.005665917859</v>
      </c>
      <c r="C66" s="415" t="n">
        <f aca="false">-C115</f>
        <v>-295.616504926237</v>
      </c>
      <c r="D66" s="415" t="n">
        <f aca="false">-D115</f>
        <v>-296.249170469044</v>
      </c>
      <c r="E66" s="415" t="n">
        <f aca="false">-E115</f>
        <v>-547.931411621245</v>
      </c>
      <c r="F66" s="415" t="n">
        <f aca="false">-F115</f>
        <v>-740.686398195528</v>
      </c>
      <c r="G66" s="415" t="n">
        <f aca="false">-G115</f>
        <v>-1206.06233916302</v>
      </c>
      <c r="H66" s="415" t="n">
        <f aca="false">-H115</f>
        <v>-1289.03262298729</v>
      </c>
      <c r="I66" s="415" t="n">
        <f aca="false">-I115</f>
        <v>-1349.20141876041</v>
      </c>
      <c r="J66" s="415" t="n">
        <f aca="false">-J115</f>
        <v>-1426.91362420975</v>
      </c>
      <c r="K66" s="415" t="n">
        <f aca="false">-K115</f>
        <v>-1511.3938452508</v>
      </c>
      <c r="L66" s="415" t="n">
        <f aca="false">-L115</f>
        <v>-1573.69947276892</v>
      </c>
      <c r="M66" s="415" t="n">
        <f aca="false">-M115</f>
        <v>-1650.77212950995</v>
      </c>
      <c r="N66" s="415" t="n">
        <f aca="false">-N115</f>
        <v>-1738.49843664048</v>
      </c>
      <c r="O66" s="415" t="n">
        <f aca="false">-O115</f>
        <v>-1828.77487204425</v>
      </c>
      <c r="P66" s="415" t="n">
        <f aca="false">-P115</f>
        <v>-1927.33732762165</v>
      </c>
      <c r="Q66" s="415" t="n">
        <f aca="false">-Q115</f>
        <v>-2271.65975157978</v>
      </c>
      <c r="R66" s="415" t="n">
        <f aca="false">-R115</f>
        <v>-2618.81138529254</v>
      </c>
      <c r="S66" s="415" t="n">
        <f aca="false">-S115</f>
        <v>-2725.33353018943</v>
      </c>
      <c r="T66" s="415" t="n">
        <f aca="false">-T115</f>
        <v>-2847.026973134</v>
      </c>
      <c r="U66" s="415" t="n">
        <f aca="false">-U115</f>
        <v>-2971.14643137181</v>
      </c>
      <c r="W66" s="234" t="n">
        <f aca="false">SUM(B66:U66)</f>
        <v>-31111.153311654</v>
      </c>
    </row>
    <row r="67" customFormat="false" ht="12.75" hidden="false" customHeight="false" outlineLevel="1" collapsed="false">
      <c r="A67" s="339" t="s">
        <v>259</v>
      </c>
      <c r="B67" s="414" t="n">
        <f aca="false">-Allocation!$F$13*Tax!B19</f>
        <v>254.501051386143</v>
      </c>
      <c r="C67" s="414" t="n">
        <f aca="false">-Allocation!$F$13*Tax!C19</f>
        <v>3442.52907792838</v>
      </c>
      <c r="D67" s="414" t="n">
        <f aca="false">-Allocation!$F$13*Tax!D19</f>
        <v>2636.98747159078</v>
      </c>
      <c r="E67" s="414" t="n">
        <f aca="false">-Allocation!$F$13*Tax!E19</f>
        <v>-2018.52858462827</v>
      </c>
      <c r="F67" s="414" t="n">
        <f aca="false">-Allocation!$F$13*Tax!F19</f>
        <v>-3166.78575898157</v>
      </c>
      <c r="G67" s="414" t="n">
        <f aca="false">-Allocation!$F$13*Tax!G19</f>
        <v>-3793.07164479055</v>
      </c>
      <c r="H67" s="414" t="n">
        <f aca="false">-Allocation!$F$13*Tax!H19</f>
        <v>-4209.37089790114</v>
      </c>
      <c r="I67" s="414" t="n">
        <f aca="false">-Allocation!$F$13*Tax!I19</f>
        <v>-4375.02671585702</v>
      </c>
      <c r="J67" s="414" t="n">
        <f aca="false">-Allocation!$F$13*Tax!J19</f>
        <v>-4657.72576933854</v>
      </c>
      <c r="K67" s="414" t="n">
        <f aca="false">-Allocation!$F$13*Tax!K19</f>
        <v>-4867.65103813053</v>
      </c>
      <c r="L67" s="414" t="n">
        <f aca="false">-Allocation!$F$13*Tax!L19</f>
        <v>-5220.58142518724</v>
      </c>
      <c r="M67" s="414" t="n">
        <f aca="false">-Allocation!$F$13*Tax!M19</f>
        <v>-5589.6084597249</v>
      </c>
      <c r="N67" s="414" t="n">
        <f aca="false">-Allocation!$F$13*Tax!N19</f>
        <v>-5983.41956207963</v>
      </c>
      <c r="O67" s="414" t="n">
        <f aca="false">-Allocation!$F$13*Tax!O19</f>
        <v>-6388.455410854</v>
      </c>
      <c r="P67" s="414" t="n">
        <f aca="false">-Allocation!$F$13*Tax!P19</f>
        <v>-6809.12818757687</v>
      </c>
      <c r="Q67" s="414" t="n">
        <f aca="false">-Allocation!$F$13*Tax!Q19</f>
        <v>-9281.86177109467</v>
      </c>
      <c r="R67" s="414" t="n">
        <f aca="false">-Allocation!$F$13*Tax!R19</f>
        <v>-11758.3869124889</v>
      </c>
      <c r="S67" s="414" t="n">
        <f aca="false">-Allocation!$F$13*Tax!S19</f>
        <v>-12240.8540903336</v>
      </c>
      <c r="T67" s="414" t="n">
        <f aca="false">-Allocation!$F$13*Tax!T19</f>
        <v>-12765.3418386277</v>
      </c>
      <c r="U67" s="414" t="n">
        <f aca="false">-Allocation!$F$13*Tax!U19</f>
        <v>-13326.2668231884</v>
      </c>
      <c r="W67" s="234" t="n">
        <f aca="false">SUM(B67:U67)</f>
        <v>-110118.047289878</v>
      </c>
    </row>
    <row r="68" customFormat="false" ht="15" hidden="false" customHeight="false" outlineLevel="1" collapsed="false">
      <c r="A68" s="339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7"/>
      <c r="O68" s="277"/>
      <c r="P68" s="277"/>
      <c r="Q68" s="277"/>
      <c r="R68" s="277"/>
      <c r="S68" s="277"/>
      <c r="T68" s="277"/>
      <c r="U68" s="277"/>
      <c r="W68" s="333"/>
    </row>
    <row r="69" customFormat="false" ht="15.75" hidden="false" customHeight="false" outlineLevel="1" collapsed="false">
      <c r="A69" s="470" t="s">
        <v>212</v>
      </c>
      <c r="B69" s="417" t="n">
        <f aca="false">B64+B67+B66</f>
        <v>4850.23085885718</v>
      </c>
      <c r="C69" s="417" t="n">
        <f aca="false">C64+C67+C66</f>
        <v>8212.621688795</v>
      </c>
      <c r="D69" s="417" t="n">
        <f aca="false">D64+D67+D66</f>
        <v>7296.13172815496</v>
      </c>
      <c r="E69" s="417" t="n">
        <f aca="false">E64+E67+E66</f>
        <v>18481.975823754</v>
      </c>
      <c r="F69" s="417" t="n">
        <f aca="false">F64+F67+F66</f>
        <v>18402.220250821</v>
      </c>
      <c r="G69" s="417" t="n">
        <f aca="false">G64+G67+G66</f>
        <v>17767.1437933842</v>
      </c>
      <c r="H69" s="417" t="n">
        <f aca="false">H64+H67+H66</f>
        <v>17671.0222486043</v>
      </c>
      <c r="I69" s="417" t="n">
        <f aca="false">I64+I67+I66</f>
        <v>17760.5713124882</v>
      </c>
      <c r="J69" s="417" t="n">
        <f aca="false">J64+J67+J66</f>
        <v>17828.8667563256</v>
      </c>
      <c r="K69" s="417" t="n">
        <f aca="false">K64+K67+K66</f>
        <v>18109.9034010264</v>
      </c>
      <c r="L69" s="417" t="n">
        <f aca="false">L64+L67+L66</f>
        <v>18099.1806690128</v>
      </c>
      <c r="M69" s="417" t="n">
        <f aca="false">M64+M67+M66</f>
        <v>17794.5812945926</v>
      </c>
      <c r="N69" s="417" t="n">
        <f aca="false">N64+N67+N66</f>
        <v>17703.7581526398</v>
      </c>
      <c r="O69" s="417" t="n">
        <f aca="false">O64+O67+O66</f>
        <v>17557.6927821077</v>
      </c>
      <c r="P69" s="417" t="n">
        <f aca="false">P64+P67+P66</f>
        <v>17412.9240703207</v>
      </c>
      <c r="Q69" s="417" t="n">
        <f aca="false">Q64+Q67+Q66</f>
        <v>14768.7099303826</v>
      </c>
      <c r="R69" s="417" t="n">
        <f aca="false">R64+R67+R66</f>
        <v>12136.0307569174</v>
      </c>
      <c r="S69" s="417" t="n">
        <f aca="false">S64+S67+S66</f>
        <v>11764.7288614335</v>
      </c>
      <c r="T69" s="417" t="n">
        <f aca="false">T64+T67+T66</f>
        <v>11406.205501943</v>
      </c>
      <c r="U69" s="417" t="n">
        <f aca="false">U64+U67+U66</f>
        <v>10882.7572259977</v>
      </c>
      <c r="V69" s="408"/>
      <c r="W69" s="234" t="n">
        <f aca="false">SUM(B69:U69)</f>
        <v>295907.257107559</v>
      </c>
      <c r="X69" s="408"/>
      <c r="Y69" s="408"/>
      <c r="Z69" s="408"/>
      <c r="AA69" s="408"/>
      <c r="AB69" s="408"/>
      <c r="AC69" s="408"/>
      <c r="AD69" s="408"/>
      <c r="AE69" s="408"/>
      <c r="AF69" s="408"/>
      <c r="AG69" s="408"/>
      <c r="AH69" s="408"/>
      <c r="AI69" s="408"/>
      <c r="AJ69" s="408"/>
      <c r="AK69" s="408"/>
      <c r="AL69" s="408"/>
      <c r="AM69" s="408"/>
      <c r="AN69" s="408"/>
      <c r="AO69" s="408"/>
      <c r="AP69" s="408"/>
      <c r="AQ69" s="408"/>
      <c r="AR69" s="408"/>
      <c r="AS69" s="408"/>
      <c r="AT69" s="408"/>
      <c r="AU69" s="408"/>
      <c r="AV69" s="408"/>
      <c r="AW69" s="408"/>
      <c r="AX69" s="408"/>
      <c r="AY69" s="408"/>
      <c r="AZ69" s="408"/>
      <c r="BA69" s="408"/>
      <c r="BB69" s="408"/>
      <c r="BC69" s="408"/>
      <c r="BD69" s="408"/>
      <c r="BE69" s="408"/>
      <c r="BF69" s="408"/>
      <c r="BG69" s="408"/>
      <c r="BH69" s="408"/>
      <c r="BI69" s="408"/>
      <c r="BJ69" s="408"/>
      <c r="BK69" s="408"/>
      <c r="BL69" s="408"/>
      <c r="BM69" s="408"/>
      <c r="BN69" s="408"/>
      <c r="BO69" s="408"/>
      <c r="BP69" s="408"/>
      <c r="BQ69" s="408"/>
      <c r="BR69" s="408"/>
      <c r="BS69" s="408"/>
      <c r="BT69" s="408"/>
      <c r="BU69" s="408"/>
      <c r="BV69" s="408"/>
      <c r="BW69" s="408"/>
      <c r="BX69" s="408"/>
      <c r="BY69" s="408"/>
      <c r="BZ69" s="408"/>
      <c r="CA69" s="408"/>
      <c r="CB69" s="408"/>
      <c r="CC69" s="408"/>
      <c r="CD69" s="408"/>
      <c r="CE69" s="408"/>
      <c r="CF69" s="408"/>
      <c r="CG69" s="408"/>
      <c r="CH69" s="408"/>
      <c r="CI69" s="408"/>
      <c r="CJ69" s="408"/>
      <c r="CK69" s="408"/>
      <c r="CL69" s="408"/>
      <c r="CM69" s="408"/>
      <c r="CN69" s="408"/>
      <c r="CO69" s="408"/>
      <c r="CP69" s="408"/>
      <c r="CQ69" s="408"/>
      <c r="CR69" s="408"/>
      <c r="CS69" s="408"/>
      <c r="CT69" s="408"/>
      <c r="CU69" s="408"/>
      <c r="CV69" s="408"/>
      <c r="CW69" s="408"/>
      <c r="CX69" s="408"/>
      <c r="CY69" s="408"/>
      <c r="CZ69" s="408"/>
      <c r="DA69" s="408"/>
      <c r="DB69" s="408"/>
      <c r="DC69" s="408"/>
      <c r="DD69" s="408"/>
      <c r="DE69" s="408"/>
      <c r="DF69" s="408"/>
      <c r="DG69" s="408"/>
      <c r="DH69" s="408"/>
      <c r="DI69" s="408"/>
      <c r="DJ69" s="408"/>
      <c r="DK69" s="408"/>
      <c r="DL69" s="408"/>
      <c r="DM69" s="408"/>
      <c r="DN69" s="408"/>
      <c r="DO69" s="408"/>
      <c r="DP69" s="408"/>
      <c r="DQ69" s="408"/>
      <c r="DR69" s="408"/>
      <c r="DS69" s="408"/>
      <c r="DT69" s="408"/>
      <c r="DU69" s="408"/>
      <c r="DV69" s="408"/>
      <c r="DW69" s="408"/>
      <c r="DX69" s="408"/>
      <c r="DY69" s="408"/>
      <c r="DZ69" s="408"/>
      <c r="EA69" s="408"/>
      <c r="EB69" s="408"/>
      <c r="EC69" s="408"/>
      <c r="ED69" s="408"/>
      <c r="EE69" s="408"/>
      <c r="EF69" s="408"/>
      <c r="EG69" s="408"/>
      <c r="EH69" s="408"/>
      <c r="EI69" s="408"/>
      <c r="EJ69" s="408"/>
      <c r="EK69" s="408"/>
      <c r="EL69" s="408"/>
      <c r="EM69" s="408"/>
      <c r="EN69" s="408"/>
      <c r="EO69" s="408"/>
      <c r="EP69" s="408"/>
      <c r="EQ69" s="408"/>
      <c r="ER69" s="408"/>
      <c r="ES69" s="408"/>
      <c r="ET69" s="408"/>
      <c r="EU69" s="408"/>
      <c r="EV69" s="408"/>
      <c r="EW69" s="408"/>
      <c r="EX69" s="408"/>
      <c r="EY69" s="408"/>
      <c r="EZ69" s="408"/>
      <c r="FA69" s="408"/>
      <c r="FB69" s="408"/>
      <c r="FC69" s="408"/>
      <c r="FD69" s="408"/>
      <c r="FE69" s="408"/>
      <c r="FF69" s="408"/>
      <c r="FG69" s="408"/>
      <c r="FH69" s="408"/>
      <c r="FI69" s="408"/>
      <c r="FJ69" s="408"/>
      <c r="FK69" s="408"/>
      <c r="FL69" s="408"/>
      <c r="FM69" s="408"/>
      <c r="FN69" s="408"/>
      <c r="FO69" s="408"/>
      <c r="FP69" s="408"/>
      <c r="FQ69" s="408"/>
      <c r="FR69" s="408"/>
      <c r="FS69" s="408"/>
      <c r="FT69" s="408"/>
      <c r="FU69" s="408"/>
      <c r="FV69" s="408"/>
      <c r="FW69" s="408"/>
      <c r="FX69" s="408"/>
      <c r="FY69" s="408"/>
      <c r="FZ69" s="408"/>
      <c r="GA69" s="408"/>
      <c r="GB69" s="408"/>
      <c r="GC69" s="408"/>
      <c r="GD69" s="408"/>
      <c r="GE69" s="408"/>
      <c r="GF69" s="408"/>
      <c r="GG69" s="408"/>
      <c r="GH69" s="408"/>
      <c r="GI69" s="408"/>
      <c r="GJ69" s="408"/>
      <c r="GK69" s="408"/>
      <c r="GL69" s="408"/>
      <c r="GM69" s="408"/>
      <c r="GN69" s="408"/>
      <c r="GO69" s="408"/>
      <c r="GP69" s="408"/>
      <c r="GQ69" s="408"/>
      <c r="GR69" s="408"/>
      <c r="GS69" s="408"/>
      <c r="GT69" s="408"/>
      <c r="GU69" s="408"/>
      <c r="GV69" s="408"/>
      <c r="GW69" s="408"/>
      <c r="GX69" s="408"/>
      <c r="GY69" s="408"/>
      <c r="GZ69" s="408"/>
      <c r="HA69" s="408"/>
      <c r="HB69" s="408"/>
      <c r="HC69" s="408"/>
      <c r="HD69" s="408"/>
      <c r="HE69" s="408"/>
      <c r="HF69" s="408"/>
      <c r="HG69" s="408"/>
      <c r="HH69" s="408"/>
      <c r="HI69" s="408"/>
      <c r="HJ69" s="408"/>
      <c r="HK69" s="408"/>
      <c r="HL69" s="408"/>
      <c r="HM69" s="408"/>
      <c r="HN69" s="408"/>
      <c r="HO69" s="408"/>
      <c r="HP69" s="408"/>
      <c r="HQ69" s="408"/>
      <c r="HR69" s="408"/>
      <c r="HS69" s="408"/>
      <c r="HT69" s="408"/>
      <c r="HU69" s="408"/>
      <c r="HV69" s="408"/>
      <c r="HW69" s="408"/>
      <c r="HX69" s="408"/>
      <c r="HY69" s="408"/>
      <c r="HZ69" s="408"/>
      <c r="IA69" s="408"/>
      <c r="IB69" s="408"/>
      <c r="IC69" s="408"/>
      <c r="ID69" s="408"/>
      <c r="IE69" s="408"/>
      <c r="IF69" s="408"/>
      <c r="IG69" s="408"/>
      <c r="IH69" s="408"/>
      <c r="II69" s="408"/>
      <c r="IJ69" s="408"/>
      <c r="IK69" s="408"/>
      <c r="IL69" s="408"/>
      <c r="IM69" s="408"/>
      <c r="IN69" s="408"/>
      <c r="IO69" s="408"/>
      <c r="IP69" s="408"/>
      <c r="IQ69" s="408"/>
      <c r="IR69" s="408"/>
      <c r="IS69" s="408"/>
      <c r="IT69" s="408"/>
      <c r="IU69" s="408"/>
      <c r="IV69" s="408"/>
      <c r="IW69" s="408"/>
    </row>
    <row r="70" customFormat="false" ht="12.75" hidden="false" customHeight="false" outlineLevel="1" collapsed="false">
      <c r="A70" s="418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</row>
    <row r="71" customFormat="false" ht="12.75" hidden="false" customHeight="false" outlineLevel="1" collapsed="false">
      <c r="A71" s="419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</row>
    <row r="72" customFormat="false" ht="12.75" hidden="false" customHeight="false" outlineLevel="1" collapsed="false">
      <c r="A72" s="419" t="n">
        <v>0</v>
      </c>
      <c r="B72" s="340" t="n">
        <f aca="false">B36</f>
        <v>20276.8023455463</v>
      </c>
      <c r="C72" s="340" t="n">
        <f aca="false">C36</f>
        <v>20090.4223740989</v>
      </c>
      <c r="D72" s="340" t="n">
        <f aca="false">D36</f>
        <v>19922.0852117056</v>
      </c>
      <c r="E72" s="340" t="n">
        <f aca="false">E36</f>
        <v>31523.3907156314</v>
      </c>
      <c r="F72" s="340" t="n">
        <f aca="false">F36</f>
        <v>33353.0715887335</v>
      </c>
      <c r="G72" s="340" t="n">
        <f aca="false">G36</f>
        <v>33893.9698889285</v>
      </c>
      <c r="H72" s="340" t="n">
        <f aca="false">H36</f>
        <v>34393.5584512712</v>
      </c>
      <c r="I72" s="340" t="n">
        <f aca="false">I36</f>
        <v>34963.4004100528</v>
      </c>
      <c r="J72" s="340" t="n">
        <f aca="false">J36</f>
        <v>35643.819776281</v>
      </c>
      <c r="K72" s="340" t="n">
        <f aca="false">K36</f>
        <v>36412.4848027434</v>
      </c>
      <c r="L72" s="340" t="n">
        <f aca="false">L36</f>
        <v>36829.3819924053</v>
      </c>
      <c r="M72" s="340" t="n">
        <f aca="false">M36</f>
        <v>37404.1066698116</v>
      </c>
      <c r="N72" s="340" t="n">
        <f aca="false">N36</f>
        <v>37979.1088911625</v>
      </c>
      <c r="O72" s="340" t="n">
        <f aca="false">O36</f>
        <v>38553.9235042062</v>
      </c>
      <c r="P72" s="340" t="n">
        <f aca="false">P36</f>
        <v>39128.021750445</v>
      </c>
      <c r="Q72" s="340" t="n">
        <f aca="false">Q36</f>
        <v>39542.0548294476</v>
      </c>
      <c r="R72" s="340" t="n">
        <f aca="false">R36</f>
        <v>39862.9145581148</v>
      </c>
      <c r="S72" s="340" t="n">
        <f aca="false">S36</f>
        <v>40250.6433275823</v>
      </c>
      <c r="T72" s="340" t="n">
        <f aca="false">T36</f>
        <v>40711.4913871028</v>
      </c>
      <c r="U72" s="340" t="n">
        <f aca="false">U36</f>
        <v>41073.3817860645</v>
      </c>
    </row>
    <row r="73" customFormat="false" ht="12.75" hidden="false" customHeight="false" outlineLevel="1" collapsed="false">
      <c r="A73" s="419" t="s">
        <v>260</v>
      </c>
      <c r="B73" s="420" t="n">
        <f aca="false">Assumptions!B39</f>
        <v>0.114434838204214</v>
      </c>
      <c r="C73" s="346" t="e">
        <f aca="false">([7]!xnpv,B73,A72:U72,CF!$B$8:$V$8)</f>
        <v>#VALUE!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</row>
    <row r="74" customFormat="false" ht="12.75" hidden="false" customHeight="false" outlineLevel="1" collapsed="false">
      <c r="A74" s="142"/>
      <c r="B74" s="433"/>
      <c r="C74" s="433"/>
      <c r="D74" s="433"/>
      <c r="E74" s="433"/>
      <c r="F74" s="433"/>
      <c r="G74" s="433"/>
      <c r="H74" s="433"/>
      <c r="I74" s="433"/>
      <c r="J74" s="433"/>
      <c r="K74" s="433"/>
      <c r="L74" s="26"/>
      <c r="M74" s="26"/>
      <c r="N74" s="26"/>
      <c r="O74" s="26"/>
      <c r="P74" s="26"/>
      <c r="Q74" s="26"/>
      <c r="R74" s="26"/>
      <c r="S74" s="26"/>
      <c r="T74" s="26"/>
      <c r="U74" s="26"/>
    </row>
    <row r="75" customFormat="false" ht="14.25" hidden="false" customHeight="false" outlineLevel="1" collapsed="false">
      <c r="A75" s="434"/>
      <c r="B75" s="435"/>
      <c r="C75" s="435"/>
      <c r="D75" s="435"/>
      <c r="E75" s="435"/>
      <c r="F75" s="435"/>
      <c r="G75" s="435"/>
      <c r="H75" s="435"/>
      <c r="I75" s="435"/>
      <c r="J75" s="435"/>
      <c r="K75" s="435"/>
      <c r="L75" s="26"/>
      <c r="M75" s="26"/>
      <c r="N75" s="26"/>
      <c r="O75" s="26"/>
      <c r="P75" s="26"/>
      <c r="Q75" s="26"/>
      <c r="R75" s="26"/>
      <c r="S75" s="26"/>
      <c r="T75" s="26"/>
      <c r="U75" s="26"/>
    </row>
    <row r="76" customFormat="false" ht="12.75" hidden="false" customHeight="false" outlineLevel="1" collapsed="false">
      <c r="A76" s="33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</row>
    <row r="77" customFormat="false" ht="18.75" hidden="false" customHeight="false" outlineLevel="1" collapsed="false">
      <c r="A77" s="410" t="s">
        <v>295</v>
      </c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</row>
    <row r="78" customFormat="false" ht="12.75" hidden="false" customHeight="false" outlineLevel="1" collapsed="false">
      <c r="A78" s="376"/>
      <c r="B78" s="377"/>
      <c r="C78" s="377"/>
      <c r="D78" s="377"/>
      <c r="E78" s="377"/>
      <c r="F78" s="377"/>
      <c r="G78" s="378"/>
      <c r="H78" s="377"/>
      <c r="I78" s="377"/>
      <c r="J78" s="377"/>
      <c r="K78" s="377"/>
      <c r="L78" s="377"/>
      <c r="M78" s="378"/>
      <c r="N78" s="377"/>
      <c r="O78" s="377"/>
      <c r="P78" s="377"/>
      <c r="Q78" s="377"/>
      <c r="R78" s="377"/>
      <c r="S78" s="378"/>
      <c r="T78" s="377"/>
      <c r="U78" s="377"/>
    </row>
    <row r="79" customFormat="false" ht="12.75" hidden="false" customHeight="false" outlineLevel="1" collapsed="false">
      <c r="A79" s="330"/>
      <c r="B79" s="380" t="n">
        <v>3</v>
      </c>
      <c r="C79" s="380" t="n">
        <v>4</v>
      </c>
      <c r="D79" s="380" t="n">
        <v>5</v>
      </c>
      <c r="E79" s="381" t="n">
        <v>6</v>
      </c>
      <c r="F79" s="380" t="n">
        <v>7</v>
      </c>
      <c r="G79" s="380" t="n">
        <v>8</v>
      </c>
      <c r="H79" s="380" t="n">
        <v>9</v>
      </c>
      <c r="I79" s="380" t="n">
        <v>10</v>
      </c>
      <c r="J79" s="380" t="n">
        <v>11</v>
      </c>
      <c r="K79" s="381" t="n">
        <v>12</v>
      </c>
      <c r="L79" s="380" t="n">
        <v>13</v>
      </c>
      <c r="M79" s="380" t="n">
        <v>14</v>
      </c>
      <c r="N79" s="380" t="n">
        <v>15</v>
      </c>
      <c r="O79" s="380" t="n">
        <v>16</v>
      </c>
      <c r="P79" s="380" t="n">
        <v>17</v>
      </c>
      <c r="Q79" s="381" t="n">
        <v>18</v>
      </c>
      <c r="R79" s="380" t="n">
        <v>19</v>
      </c>
      <c r="S79" s="380" t="n">
        <v>20</v>
      </c>
      <c r="T79" s="380" t="n">
        <v>21</v>
      </c>
      <c r="U79" s="380" t="n">
        <v>22</v>
      </c>
    </row>
    <row r="80" customFormat="false" ht="13.5" hidden="false" customHeight="false" outlineLevel="1" collapsed="false">
      <c r="A80" s="224" t="s">
        <v>154</v>
      </c>
      <c r="B80" s="225" t="n">
        <v>2001</v>
      </c>
      <c r="C80" s="225" t="n">
        <v>2002</v>
      </c>
      <c r="D80" s="225" t="n">
        <v>2003</v>
      </c>
      <c r="E80" s="225" t="n">
        <v>2004</v>
      </c>
      <c r="F80" s="225" t="n">
        <v>2005</v>
      </c>
      <c r="G80" s="225" t="n">
        <v>2006</v>
      </c>
      <c r="H80" s="225" t="n">
        <v>2007</v>
      </c>
      <c r="I80" s="225" t="n">
        <v>2008</v>
      </c>
      <c r="J80" s="225" t="n">
        <v>2009</v>
      </c>
      <c r="K80" s="225" t="n">
        <v>2010</v>
      </c>
      <c r="L80" s="225" t="n">
        <v>2011</v>
      </c>
      <c r="M80" s="225" t="n">
        <v>2012</v>
      </c>
      <c r="N80" s="225" t="n">
        <v>2013</v>
      </c>
      <c r="O80" s="225" t="n">
        <v>2014</v>
      </c>
      <c r="P80" s="225" t="n">
        <v>2015</v>
      </c>
      <c r="Q80" s="225" t="n">
        <v>2016</v>
      </c>
      <c r="R80" s="225" t="n">
        <v>2017</v>
      </c>
      <c r="S80" s="225" t="n">
        <v>2018</v>
      </c>
      <c r="T80" s="225" t="n">
        <v>2019</v>
      </c>
      <c r="U80" s="225" t="n">
        <v>2020</v>
      </c>
    </row>
    <row r="81" customFormat="false" ht="12.75" hidden="false" customHeight="false" outlineLevel="1" collapsed="false">
      <c r="A81" s="330"/>
      <c r="B81" s="383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</row>
    <row r="82" customFormat="false" ht="12.75" hidden="false" customHeight="false" outlineLevel="1" collapsed="false">
      <c r="A82" s="384" t="s">
        <v>296</v>
      </c>
      <c r="B82" s="383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</row>
    <row r="83" customFormat="false" ht="12.75" hidden="false" customHeight="false" outlineLevel="1" collapsed="false">
      <c r="A83" s="330"/>
      <c r="B83" s="383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</row>
    <row r="84" customFormat="false" ht="12" hidden="false" customHeight="true" outlineLevel="0" collapsed="false">
      <c r="A84" s="384" t="s">
        <v>110</v>
      </c>
      <c r="B84" s="475"/>
      <c r="C84" s="475"/>
      <c r="D84" s="476"/>
      <c r="E84" s="476"/>
      <c r="F84" s="476"/>
      <c r="G84" s="476"/>
      <c r="H84" s="476"/>
      <c r="I84" s="476"/>
      <c r="J84" s="476"/>
      <c r="K84" s="476"/>
      <c r="L84" s="476"/>
      <c r="M84" s="476"/>
      <c r="N84" s="476"/>
      <c r="O84" s="476"/>
      <c r="P84" s="476"/>
      <c r="Q84" s="476"/>
      <c r="R84" s="476"/>
      <c r="S84" s="476"/>
      <c r="T84" s="476"/>
      <c r="U84" s="476"/>
      <c r="V84" s="476"/>
      <c r="W84" s="476"/>
      <c r="X84" s="476"/>
      <c r="Y84" s="476"/>
      <c r="Z84" s="476"/>
      <c r="AA84" s="476"/>
      <c r="AB84" s="476"/>
      <c r="AC84" s="475"/>
      <c r="AD84" s="475"/>
      <c r="AE84" s="477"/>
      <c r="AF84" s="477"/>
      <c r="AG84" s="477"/>
      <c r="AH84" s="478"/>
      <c r="AI84" s="478"/>
      <c r="AJ84" s="478"/>
      <c r="AK84" s="478"/>
      <c r="AL84" s="478"/>
      <c r="AM84" s="478"/>
      <c r="AN84" s="478"/>
      <c r="AO84" s="478"/>
      <c r="AP84" s="478"/>
      <c r="AQ84" s="478"/>
      <c r="AR84" s="478"/>
      <c r="AS84" s="478"/>
      <c r="AT84" s="478"/>
      <c r="AU84" s="478"/>
      <c r="AV84" s="478"/>
      <c r="AW84" s="478"/>
      <c r="AX84" s="478"/>
      <c r="AY84" s="478"/>
      <c r="AZ84" s="478"/>
      <c r="BA84" s="478"/>
      <c r="BB84" s="478"/>
      <c r="BC84" s="478"/>
      <c r="BD84" s="478"/>
      <c r="BE84" s="478"/>
      <c r="BF84" s="478"/>
      <c r="BG84" s="478"/>
      <c r="BH84" s="478"/>
      <c r="BI84" s="478"/>
      <c r="BJ84" s="478"/>
      <c r="BK84" s="478"/>
      <c r="BL84" s="478"/>
      <c r="BM84" s="478"/>
      <c r="BN84" s="478"/>
      <c r="BO84" s="478"/>
      <c r="BP84" s="478"/>
      <c r="BQ84" s="478"/>
      <c r="BR84" s="478"/>
      <c r="BS84" s="478"/>
      <c r="BT84" s="478"/>
      <c r="BU84" s="478"/>
      <c r="BV84" s="478"/>
      <c r="BW84" s="478"/>
      <c r="BX84" s="478"/>
      <c r="BY84" s="478"/>
      <c r="BZ84" s="478"/>
      <c r="CA84" s="478"/>
      <c r="CB84" s="478"/>
      <c r="CC84" s="478"/>
      <c r="CD84" s="478"/>
      <c r="CE84" s="478"/>
      <c r="CF84" s="478"/>
      <c r="CG84" s="478"/>
      <c r="CH84" s="478"/>
      <c r="CI84" s="478"/>
      <c r="CJ84" s="478"/>
      <c r="CK84" s="478"/>
      <c r="CL84" s="478"/>
      <c r="CM84" s="478"/>
      <c r="CN84" s="478"/>
      <c r="CO84" s="478"/>
      <c r="CP84" s="478"/>
      <c r="CQ84" s="478"/>
      <c r="CR84" s="478"/>
      <c r="CS84" s="478"/>
      <c r="CT84" s="478"/>
      <c r="CU84" s="478"/>
      <c r="CV84" s="478"/>
      <c r="CW84" s="478"/>
      <c r="CX84" s="478"/>
      <c r="CY84" s="478"/>
      <c r="CZ84" s="478"/>
      <c r="DA84" s="478"/>
      <c r="DB84" s="478"/>
      <c r="DC84" s="478"/>
      <c r="DD84" s="478"/>
      <c r="DE84" s="478"/>
      <c r="DF84" s="478"/>
      <c r="DG84" s="478"/>
      <c r="DH84" s="478"/>
      <c r="DI84" s="478"/>
      <c r="DJ84" s="478"/>
      <c r="DK84" s="478"/>
      <c r="DL84" s="478"/>
      <c r="DM84" s="478"/>
      <c r="DN84" s="478"/>
      <c r="DO84" s="478"/>
      <c r="DP84" s="478"/>
      <c r="DQ84" s="478"/>
      <c r="DR84" s="478"/>
      <c r="DS84" s="478"/>
      <c r="DT84" s="478"/>
      <c r="DU84" s="478"/>
      <c r="DV84" s="478"/>
      <c r="DW84" s="478"/>
      <c r="DX84" s="478"/>
      <c r="DY84" s="478"/>
      <c r="DZ84" s="478"/>
      <c r="EA84" s="478"/>
      <c r="EB84" s="478"/>
      <c r="EC84" s="478"/>
      <c r="ED84" s="478"/>
      <c r="EE84" s="478"/>
      <c r="EF84" s="478"/>
      <c r="EG84" s="478"/>
      <c r="EH84" s="478"/>
      <c r="EI84" s="478"/>
      <c r="EJ84" s="478"/>
      <c r="EK84" s="478"/>
      <c r="EL84" s="478"/>
      <c r="EM84" s="478"/>
      <c r="EN84" s="478"/>
      <c r="EO84" s="478"/>
      <c r="EP84" s="478"/>
      <c r="EQ84" s="478"/>
      <c r="ER84" s="478"/>
      <c r="ES84" s="478"/>
      <c r="ET84" s="478"/>
      <c r="EU84" s="478"/>
      <c r="EV84" s="478"/>
      <c r="EW84" s="478"/>
      <c r="EX84" s="478"/>
      <c r="EY84" s="478"/>
      <c r="EZ84" s="478"/>
      <c r="FA84" s="478"/>
      <c r="FB84" s="478"/>
      <c r="FC84" s="478"/>
      <c r="FD84" s="478"/>
      <c r="FE84" s="478"/>
      <c r="FF84" s="478"/>
      <c r="FG84" s="478"/>
      <c r="FH84" s="478"/>
      <c r="FI84" s="478"/>
      <c r="FJ84" s="478"/>
      <c r="FK84" s="478"/>
      <c r="FL84" s="478"/>
      <c r="FM84" s="478"/>
      <c r="FN84" s="478"/>
      <c r="FO84" s="478"/>
      <c r="FP84" s="478"/>
      <c r="FQ84" s="478"/>
      <c r="FR84" s="478"/>
      <c r="FS84" s="478"/>
      <c r="FT84" s="478"/>
      <c r="FU84" s="478"/>
      <c r="FV84" s="478"/>
      <c r="FW84" s="478"/>
      <c r="FX84" s="478"/>
      <c r="FY84" s="478"/>
      <c r="FZ84" s="478"/>
      <c r="GA84" s="478"/>
      <c r="GB84" s="478"/>
      <c r="GC84" s="478"/>
      <c r="GD84" s="478"/>
      <c r="GE84" s="478"/>
      <c r="GF84" s="478"/>
      <c r="GG84" s="478"/>
      <c r="GH84" s="478"/>
      <c r="GI84" s="478"/>
      <c r="GJ84" s="478"/>
      <c r="GK84" s="478"/>
      <c r="GL84" s="478"/>
      <c r="GM84" s="478"/>
      <c r="GN84" s="478"/>
      <c r="GO84" s="478"/>
      <c r="GP84" s="478"/>
      <c r="GQ84" s="478"/>
      <c r="GR84" s="478"/>
      <c r="GS84" s="478"/>
      <c r="GT84" s="478"/>
      <c r="GU84" s="478"/>
      <c r="GV84" s="478"/>
      <c r="GW84" s="478"/>
      <c r="GX84" s="478"/>
      <c r="GY84" s="478"/>
      <c r="GZ84" s="478"/>
      <c r="HA84" s="478"/>
      <c r="HB84" s="478"/>
      <c r="HC84" s="478"/>
      <c r="HD84" s="478"/>
      <c r="HE84" s="478"/>
      <c r="HF84" s="478"/>
      <c r="HG84" s="478"/>
      <c r="HH84" s="478"/>
      <c r="HI84" s="478"/>
      <c r="HJ84" s="478"/>
      <c r="HK84" s="478"/>
      <c r="HL84" s="478"/>
      <c r="HM84" s="478"/>
      <c r="HN84" s="478"/>
      <c r="HO84" s="478"/>
      <c r="HP84" s="478"/>
      <c r="HQ84" s="478"/>
      <c r="HR84" s="478"/>
      <c r="HS84" s="478"/>
      <c r="HT84" s="478"/>
      <c r="HU84" s="478"/>
      <c r="HV84" s="478"/>
      <c r="HW84" s="478"/>
      <c r="HX84" s="478"/>
      <c r="HY84" s="478"/>
      <c r="HZ84" s="478"/>
      <c r="IA84" s="478"/>
      <c r="IB84" s="478"/>
      <c r="IC84" s="478"/>
      <c r="ID84" s="478"/>
      <c r="IE84" s="478"/>
      <c r="IF84" s="478"/>
      <c r="IG84" s="478"/>
      <c r="IH84" s="478"/>
      <c r="II84" s="478"/>
      <c r="IJ84" s="478"/>
      <c r="IK84" s="478"/>
      <c r="IL84" s="478"/>
      <c r="IM84" s="478"/>
      <c r="IN84" s="478"/>
      <c r="IO84" s="478"/>
      <c r="IP84" s="478"/>
      <c r="IQ84" s="478"/>
      <c r="IR84" s="478"/>
      <c r="IS84" s="478"/>
      <c r="IT84" s="478"/>
      <c r="IU84" s="478"/>
      <c r="IV84" s="478"/>
      <c r="IW84" s="479"/>
    </row>
    <row r="85" customFormat="false" ht="12" hidden="false" customHeight="true" outlineLevel="0" collapsed="false">
      <c r="A85" s="356" t="s">
        <v>297</v>
      </c>
      <c r="B85" s="123" t="n">
        <f aca="false">B44</f>
        <v>3751.92866967759</v>
      </c>
      <c r="C85" s="123" t="n">
        <f aca="false">C44</f>
        <v>3929.24305977211</v>
      </c>
      <c r="D85" s="123" t="n">
        <f aca="false">D44</f>
        <v>4183.35662124821</v>
      </c>
      <c r="E85" s="123" t="n">
        <f aca="false">E44</f>
        <v>16115.629753566</v>
      </c>
      <c r="F85" s="123" t="n">
        <f aca="false">F44</f>
        <v>18074.123982332</v>
      </c>
      <c r="G85" s="123" t="n">
        <f aca="false">G44</f>
        <v>18775.2366346707</v>
      </c>
      <c r="H85" s="123" t="n">
        <f aca="false">H44</f>
        <v>19467.0270865667</v>
      </c>
      <c r="I85" s="123" t="n">
        <f aca="false">I44</f>
        <v>20239.5200281232</v>
      </c>
      <c r="J85" s="123" t="n">
        <f aca="false">J44</f>
        <v>21212.356215965</v>
      </c>
      <c r="K85" s="123" t="n">
        <f aca="false">K44</f>
        <v>22292.5887178749</v>
      </c>
      <c r="L85" s="123" t="n">
        <f aca="false">L44</f>
        <v>23070.4049319038</v>
      </c>
      <c r="M85" s="123" t="n">
        <f aca="false">M44</f>
        <v>24056.8707971046</v>
      </c>
      <c r="N85" s="123" t="n">
        <f aca="false">N44</f>
        <v>25156.467765721</v>
      </c>
      <c r="O85" s="123" t="n">
        <f aca="false">O44</f>
        <v>26310.0700696907</v>
      </c>
      <c r="P85" s="123" t="n">
        <f aca="false">P44</f>
        <v>27546.8334743435</v>
      </c>
      <c r="Q85" s="123" t="n">
        <f aca="false">Q44</f>
        <v>28700.8736522863</v>
      </c>
      <c r="R85" s="123" t="n">
        <f aca="false">R44</f>
        <v>29890.7266119333</v>
      </c>
      <c r="S85" s="123" t="n">
        <f aca="false">S44</f>
        <v>31239.1081929066</v>
      </c>
      <c r="T85" s="123" t="n">
        <f aca="false">T44</f>
        <v>32779.5315213189</v>
      </c>
      <c r="U85" s="123" t="n">
        <f aca="false">U44</f>
        <v>34350.6639040759</v>
      </c>
      <c r="V85" s="480"/>
      <c r="W85" s="480"/>
      <c r="X85" s="480"/>
      <c r="Y85" s="480"/>
      <c r="Z85" s="480"/>
      <c r="AA85" s="480"/>
      <c r="AB85" s="480"/>
      <c r="AC85" s="475"/>
      <c r="AD85" s="475"/>
      <c r="AE85" s="477"/>
      <c r="AF85" s="477"/>
      <c r="AG85" s="477"/>
      <c r="AH85" s="478"/>
      <c r="AI85" s="478"/>
      <c r="AJ85" s="478"/>
      <c r="AK85" s="478"/>
      <c r="AL85" s="478"/>
      <c r="AM85" s="478"/>
      <c r="AN85" s="478"/>
      <c r="AO85" s="478"/>
      <c r="AP85" s="478"/>
      <c r="AQ85" s="478"/>
      <c r="AR85" s="478"/>
      <c r="AS85" s="478"/>
      <c r="AT85" s="478"/>
      <c r="AU85" s="478"/>
      <c r="AV85" s="478"/>
      <c r="AW85" s="478"/>
      <c r="AX85" s="478"/>
      <c r="AY85" s="478"/>
      <c r="AZ85" s="478"/>
      <c r="BA85" s="478"/>
      <c r="BB85" s="478"/>
      <c r="BC85" s="478"/>
      <c r="BD85" s="478"/>
      <c r="BE85" s="478"/>
      <c r="BF85" s="478"/>
      <c r="BG85" s="478"/>
      <c r="BH85" s="478"/>
      <c r="BI85" s="478"/>
      <c r="BJ85" s="478"/>
      <c r="BK85" s="478"/>
      <c r="BL85" s="478"/>
      <c r="BM85" s="478"/>
      <c r="BN85" s="478"/>
      <c r="BO85" s="478"/>
      <c r="BP85" s="478"/>
      <c r="BQ85" s="478"/>
      <c r="BR85" s="478"/>
      <c r="BS85" s="478"/>
      <c r="BT85" s="478"/>
      <c r="BU85" s="478"/>
      <c r="BV85" s="478"/>
      <c r="BW85" s="478"/>
      <c r="BX85" s="478"/>
      <c r="BY85" s="478"/>
      <c r="BZ85" s="478"/>
      <c r="CA85" s="478"/>
      <c r="CB85" s="478"/>
      <c r="CC85" s="478"/>
      <c r="CD85" s="478"/>
      <c r="CE85" s="478"/>
      <c r="CF85" s="478"/>
      <c r="CG85" s="478"/>
      <c r="CH85" s="478"/>
      <c r="CI85" s="478"/>
      <c r="CJ85" s="478"/>
      <c r="CK85" s="478"/>
      <c r="CL85" s="478"/>
      <c r="CM85" s="478"/>
      <c r="CN85" s="478"/>
      <c r="CO85" s="478"/>
      <c r="CP85" s="478"/>
      <c r="CQ85" s="478"/>
      <c r="CR85" s="478"/>
      <c r="CS85" s="478"/>
      <c r="CT85" s="478"/>
      <c r="CU85" s="478"/>
      <c r="CV85" s="478"/>
      <c r="CW85" s="478"/>
      <c r="CX85" s="478"/>
      <c r="CY85" s="478"/>
      <c r="CZ85" s="478"/>
      <c r="DA85" s="478"/>
      <c r="DB85" s="478"/>
      <c r="DC85" s="478"/>
      <c r="DD85" s="478"/>
      <c r="DE85" s="478"/>
      <c r="DF85" s="478"/>
      <c r="DG85" s="478"/>
      <c r="DH85" s="478"/>
      <c r="DI85" s="478"/>
      <c r="DJ85" s="478"/>
      <c r="DK85" s="478"/>
      <c r="DL85" s="478"/>
      <c r="DM85" s="478"/>
      <c r="DN85" s="478"/>
      <c r="DO85" s="478"/>
      <c r="DP85" s="478"/>
      <c r="DQ85" s="478"/>
      <c r="DR85" s="478"/>
      <c r="DS85" s="478"/>
      <c r="DT85" s="478"/>
      <c r="DU85" s="478"/>
      <c r="DV85" s="478"/>
      <c r="DW85" s="478"/>
      <c r="DX85" s="478"/>
      <c r="DY85" s="478"/>
      <c r="DZ85" s="478"/>
      <c r="EA85" s="478"/>
      <c r="EB85" s="478"/>
      <c r="EC85" s="478"/>
      <c r="ED85" s="478"/>
      <c r="EE85" s="478"/>
      <c r="EF85" s="478"/>
      <c r="EG85" s="478"/>
      <c r="EH85" s="478"/>
      <c r="EI85" s="478"/>
      <c r="EJ85" s="478"/>
      <c r="EK85" s="478"/>
      <c r="EL85" s="478"/>
      <c r="EM85" s="478"/>
      <c r="EN85" s="478"/>
      <c r="EO85" s="478"/>
      <c r="EP85" s="478"/>
      <c r="EQ85" s="478"/>
      <c r="ER85" s="478"/>
      <c r="ES85" s="478"/>
      <c r="ET85" s="478"/>
      <c r="EU85" s="478"/>
      <c r="EV85" s="478"/>
      <c r="EW85" s="478"/>
      <c r="EX85" s="478"/>
      <c r="EY85" s="478"/>
      <c r="EZ85" s="478"/>
      <c r="FA85" s="478"/>
      <c r="FB85" s="478"/>
      <c r="FC85" s="478"/>
      <c r="FD85" s="478"/>
      <c r="FE85" s="478"/>
      <c r="FF85" s="478"/>
      <c r="FG85" s="478"/>
      <c r="FH85" s="478"/>
      <c r="FI85" s="478"/>
      <c r="FJ85" s="478"/>
      <c r="FK85" s="478"/>
      <c r="FL85" s="478"/>
      <c r="FM85" s="478"/>
      <c r="FN85" s="478"/>
      <c r="FO85" s="478"/>
      <c r="FP85" s="478"/>
      <c r="FQ85" s="478"/>
      <c r="FR85" s="478"/>
      <c r="FS85" s="478"/>
      <c r="FT85" s="478"/>
      <c r="FU85" s="478"/>
      <c r="FV85" s="478"/>
      <c r="FW85" s="478"/>
      <c r="FX85" s="478"/>
      <c r="FY85" s="478"/>
      <c r="FZ85" s="478"/>
      <c r="GA85" s="478"/>
      <c r="GB85" s="478"/>
      <c r="GC85" s="478"/>
      <c r="GD85" s="478"/>
      <c r="GE85" s="478"/>
      <c r="GF85" s="478"/>
      <c r="GG85" s="478"/>
      <c r="GH85" s="478"/>
      <c r="GI85" s="478"/>
      <c r="GJ85" s="478"/>
      <c r="GK85" s="478"/>
      <c r="GL85" s="478"/>
      <c r="GM85" s="478"/>
      <c r="GN85" s="478"/>
      <c r="GO85" s="478"/>
      <c r="GP85" s="478"/>
      <c r="GQ85" s="478"/>
      <c r="GR85" s="478"/>
      <c r="GS85" s="478"/>
      <c r="GT85" s="478"/>
      <c r="GU85" s="478"/>
      <c r="GV85" s="478"/>
      <c r="GW85" s="478"/>
      <c r="GX85" s="478"/>
      <c r="GY85" s="478"/>
      <c r="GZ85" s="478"/>
      <c r="HA85" s="478"/>
      <c r="HB85" s="478"/>
      <c r="HC85" s="478"/>
      <c r="HD85" s="478"/>
      <c r="HE85" s="478"/>
      <c r="HF85" s="478"/>
      <c r="HG85" s="478"/>
      <c r="HH85" s="478"/>
      <c r="HI85" s="478"/>
      <c r="HJ85" s="478"/>
      <c r="HK85" s="478"/>
      <c r="HL85" s="478"/>
      <c r="HM85" s="478"/>
      <c r="HN85" s="478"/>
      <c r="HO85" s="478"/>
      <c r="HP85" s="478"/>
      <c r="HQ85" s="478"/>
      <c r="HR85" s="478"/>
      <c r="HS85" s="478"/>
      <c r="HT85" s="478"/>
      <c r="HU85" s="478"/>
      <c r="HV85" s="478"/>
      <c r="HW85" s="478"/>
      <c r="HX85" s="478"/>
      <c r="HY85" s="478"/>
      <c r="HZ85" s="478"/>
      <c r="IA85" s="478"/>
      <c r="IB85" s="478"/>
      <c r="IC85" s="478"/>
      <c r="ID85" s="478"/>
      <c r="IE85" s="478"/>
      <c r="IF85" s="478"/>
      <c r="IG85" s="478"/>
      <c r="IH85" s="478"/>
      <c r="II85" s="478"/>
      <c r="IJ85" s="478"/>
      <c r="IK85" s="478"/>
      <c r="IL85" s="478"/>
      <c r="IM85" s="478"/>
      <c r="IN85" s="478"/>
      <c r="IO85" s="478"/>
      <c r="IP85" s="478"/>
      <c r="IQ85" s="478"/>
      <c r="IR85" s="478"/>
      <c r="IS85" s="478"/>
      <c r="IT85" s="478"/>
      <c r="IU85" s="478"/>
      <c r="IV85" s="478"/>
      <c r="IW85" s="479"/>
    </row>
    <row r="86" customFormat="false" ht="12" hidden="false" customHeight="true" outlineLevel="0" collapsed="false">
      <c r="A86" s="356" t="s">
        <v>298</v>
      </c>
      <c r="B86" s="481" t="n">
        <f aca="false">Summary!$H$38</f>
        <v>0.034</v>
      </c>
      <c r="C86" s="481" t="n">
        <f aca="false">Summary!$H$38</f>
        <v>0.034</v>
      </c>
      <c r="D86" s="481" t="n">
        <f aca="false">Summary!$H$38</f>
        <v>0.034</v>
      </c>
      <c r="E86" s="481" t="n">
        <f aca="false">Summary!$H$38</f>
        <v>0.034</v>
      </c>
      <c r="F86" s="481" t="n">
        <f aca="false">Summary!$H$38</f>
        <v>0.034</v>
      </c>
      <c r="G86" s="481" t="n">
        <f aca="false">Summary!$H$38</f>
        <v>0.034</v>
      </c>
      <c r="H86" s="481" t="n">
        <f aca="false">Summary!$H$38</f>
        <v>0.034</v>
      </c>
      <c r="I86" s="481" t="n">
        <f aca="false">Summary!$H$38</f>
        <v>0.034</v>
      </c>
      <c r="J86" s="481" t="n">
        <f aca="false">Summary!$H$38</f>
        <v>0.034</v>
      </c>
      <c r="K86" s="481" t="n">
        <f aca="false">Summary!$H$38</f>
        <v>0.034</v>
      </c>
      <c r="L86" s="481" t="n">
        <f aca="false">Summary!$H$38</f>
        <v>0.034</v>
      </c>
      <c r="M86" s="481" t="n">
        <f aca="false">Summary!$H$38</f>
        <v>0.034</v>
      </c>
      <c r="N86" s="481" t="n">
        <f aca="false">Summary!$H$38</f>
        <v>0.034</v>
      </c>
      <c r="O86" s="481" t="n">
        <f aca="false">Summary!$H$38</f>
        <v>0.034</v>
      </c>
      <c r="P86" s="481" t="n">
        <f aca="false">Summary!$H$38</f>
        <v>0.034</v>
      </c>
      <c r="Q86" s="481" t="n">
        <f aca="false">Summary!$H$38</f>
        <v>0.034</v>
      </c>
      <c r="R86" s="481" t="n">
        <f aca="false">Summary!$H$38</f>
        <v>0.034</v>
      </c>
      <c r="S86" s="481" t="n">
        <f aca="false">Summary!$H$38</f>
        <v>0.034</v>
      </c>
      <c r="T86" s="481" t="n">
        <f aca="false">Summary!$H$38</f>
        <v>0.034</v>
      </c>
      <c r="U86" s="481" t="n">
        <f aca="false">Summary!$H$38</f>
        <v>0.034</v>
      </c>
      <c r="V86" s="481"/>
      <c r="W86" s="481"/>
      <c r="X86" s="481"/>
      <c r="Y86" s="481"/>
      <c r="Z86" s="481"/>
      <c r="AA86" s="481"/>
      <c r="AB86" s="481"/>
      <c r="AC86" s="477"/>
      <c r="AD86" s="477"/>
      <c r="AE86" s="477"/>
      <c r="AF86" s="477"/>
      <c r="AG86" s="477"/>
      <c r="AH86" s="478"/>
      <c r="AI86" s="478"/>
      <c r="AJ86" s="478"/>
      <c r="AK86" s="478"/>
      <c r="AL86" s="478"/>
      <c r="AM86" s="478"/>
      <c r="AN86" s="478"/>
      <c r="AO86" s="478"/>
      <c r="AP86" s="478"/>
      <c r="AQ86" s="478"/>
      <c r="AR86" s="478"/>
      <c r="AS86" s="478"/>
      <c r="AT86" s="478"/>
      <c r="AU86" s="478"/>
      <c r="AV86" s="478"/>
      <c r="AW86" s="478"/>
      <c r="AX86" s="478"/>
      <c r="AY86" s="478"/>
      <c r="AZ86" s="478"/>
      <c r="BA86" s="478"/>
      <c r="BB86" s="478"/>
      <c r="BC86" s="478"/>
      <c r="BD86" s="478"/>
      <c r="BE86" s="478"/>
      <c r="BF86" s="478"/>
      <c r="BG86" s="478"/>
      <c r="BH86" s="478"/>
      <c r="BI86" s="478"/>
      <c r="BJ86" s="478"/>
      <c r="BK86" s="478"/>
      <c r="BL86" s="478"/>
      <c r="BM86" s="478"/>
      <c r="BN86" s="478"/>
      <c r="BO86" s="478"/>
      <c r="BP86" s="478"/>
      <c r="BQ86" s="478"/>
      <c r="BR86" s="478"/>
      <c r="BS86" s="478"/>
      <c r="BT86" s="478"/>
      <c r="BU86" s="478"/>
      <c r="BV86" s="478"/>
      <c r="BW86" s="478"/>
      <c r="BX86" s="478"/>
      <c r="BY86" s="478"/>
      <c r="BZ86" s="478"/>
      <c r="CA86" s="478"/>
      <c r="CB86" s="478"/>
      <c r="CC86" s="478"/>
      <c r="CD86" s="478"/>
      <c r="CE86" s="478"/>
      <c r="CF86" s="478"/>
      <c r="CG86" s="478"/>
      <c r="CH86" s="478"/>
      <c r="CI86" s="478"/>
      <c r="CJ86" s="478"/>
      <c r="CK86" s="478"/>
      <c r="CL86" s="478"/>
      <c r="CM86" s="478"/>
      <c r="CN86" s="478"/>
      <c r="CO86" s="478"/>
      <c r="CP86" s="478"/>
      <c r="CQ86" s="478"/>
      <c r="CR86" s="478"/>
      <c r="CS86" s="478"/>
      <c r="CT86" s="478"/>
      <c r="CU86" s="478"/>
      <c r="CV86" s="478"/>
      <c r="CW86" s="478"/>
      <c r="CX86" s="478"/>
      <c r="CY86" s="478"/>
      <c r="CZ86" s="478"/>
      <c r="DA86" s="478"/>
      <c r="DB86" s="478"/>
      <c r="DC86" s="478"/>
      <c r="DD86" s="478"/>
      <c r="DE86" s="478"/>
      <c r="DF86" s="478"/>
      <c r="DG86" s="478"/>
      <c r="DH86" s="478"/>
      <c r="DI86" s="478"/>
      <c r="DJ86" s="478"/>
      <c r="DK86" s="478"/>
      <c r="DL86" s="478"/>
      <c r="DM86" s="478"/>
      <c r="DN86" s="478"/>
      <c r="DO86" s="478"/>
      <c r="DP86" s="478"/>
      <c r="DQ86" s="478"/>
      <c r="DR86" s="478"/>
      <c r="DS86" s="478"/>
      <c r="DT86" s="478"/>
      <c r="DU86" s="478"/>
      <c r="DV86" s="478"/>
      <c r="DW86" s="478"/>
      <c r="DX86" s="478"/>
      <c r="DY86" s="478"/>
      <c r="DZ86" s="478"/>
      <c r="EA86" s="478"/>
      <c r="EB86" s="478"/>
      <c r="EC86" s="478"/>
      <c r="ED86" s="478"/>
      <c r="EE86" s="478"/>
      <c r="EF86" s="478"/>
      <c r="EG86" s="478"/>
      <c r="EH86" s="478"/>
      <c r="EI86" s="478"/>
      <c r="EJ86" s="478"/>
      <c r="EK86" s="478"/>
      <c r="EL86" s="478"/>
      <c r="EM86" s="478"/>
      <c r="EN86" s="478"/>
      <c r="EO86" s="478"/>
      <c r="EP86" s="478"/>
      <c r="EQ86" s="478"/>
      <c r="ER86" s="478"/>
      <c r="ES86" s="478"/>
      <c r="ET86" s="478"/>
      <c r="EU86" s="478"/>
      <c r="EV86" s="478"/>
      <c r="EW86" s="478"/>
      <c r="EX86" s="478"/>
      <c r="EY86" s="478"/>
      <c r="EZ86" s="478"/>
      <c r="FA86" s="478"/>
      <c r="FB86" s="478"/>
      <c r="FC86" s="478"/>
      <c r="FD86" s="478"/>
      <c r="FE86" s="478"/>
      <c r="FF86" s="478"/>
      <c r="FG86" s="478"/>
      <c r="FH86" s="478"/>
      <c r="FI86" s="478"/>
      <c r="FJ86" s="478"/>
      <c r="FK86" s="478"/>
      <c r="FL86" s="478"/>
      <c r="FM86" s="478"/>
      <c r="FN86" s="478"/>
      <c r="FO86" s="478"/>
      <c r="FP86" s="478"/>
      <c r="FQ86" s="478"/>
      <c r="FR86" s="478"/>
      <c r="FS86" s="478"/>
      <c r="FT86" s="478"/>
      <c r="FU86" s="478"/>
      <c r="FV86" s="478"/>
      <c r="FW86" s="478"/>
      <c r="FX86" s="478"/>
      <c r="FY86" s="478"/>
      <c r="FZ86" s="478"/>
      <c r="GA86" s="478"/>
      <c r="GB86" s="478"/>
      <c r="GC86" s="478"/>
      <c r="GD86" s="478"/>
      <c r="GE86" s="478"/>
      <c r="GF86" s="478"/>
      <c r="GG86" s="478"/>
      <c r="GH86" s="478"/>
      <c r="GI86" s="478"/>
      <c r="GJ86" s="478"/>
      <c r="GK86" s="478"/>
      <c r="GL86" s="478"/>
      <c r="GM86" s="478"/>
      <c r="GN86" s="478"/>
      <c r="GO86" s="478"/>
      <c r="GP86" s="478"/>
      <c r="GQ86" s="478"/>
      <c r="GR86" s="478"/>
      <c r="GS86" s="478"/>
      <c r="GT86" s="478"/>
      <c r="GU86" s="478"/>
      <c r="GV86" s="478"/>
      <c r="GW86" s="478"/>
      <c r="GX86" s="478"/>
      <c r="GY86" s="478"/>
      <c r="GZ86" s="478"/>
      <c r="HA86" s="478"/>
      <c r="HB86" s="478"/>
      <c r="HC86" s="478"/>
      <c r="HD86" s="478"/>
      <c r="HE86" s="478"/>
      <c r="HF86" s="478"/>
      <c r="HG86" s="478"/>
      <c r="HH86" s="478"/>
      <c r="HI86" s="478"/>
      <c r="HJ86" s="478"/>
      <c r="HK86" s="478"/>
      <c r="HL86" s="478"/>
      <c r="HM86" s="478"/>
      <c r="HN86" s="478"/>
      <c r="HO86" s="478"/>
      <c r="HP86" s="478"/>
      <c r="HQ86" s="478"/>
      <c r="HR86" s="478"/>
      <c r="HS86" s="478"/>
      <c r="HT86" s="478"/>
      <c r="HU86" s="478"/>
      <c r="HV86" s="478"/>
      <c r="HW86" s="478"/>
      <c r="HX86" s="478"/>
      <c r="HY86" s="478"/>
      <c r="HZ86" s="478"/>
      <c r="IA86" s="478"/>
      <c r="IB86" s="478"/>
      <c r="IC86" s="478"/>
      <c r="ID86" s="478"/>
      <c r="IE86" s="478"/>
      <c r="IF86" s="478"/>
      <c r="IG86" s="478"/>
      <c r="IH86" s="478"/>
      <c r="II86" s="478"/>
      <c r="IJ86" s="478"/>
      <c r="IK86" s="478"/>
      <c r="IL86" s="478"/>
      <c r="IM86" s="478"/>
      <c r="IN86" s="478"/>
      <c r="IO86" s="478"/>
      <c r="IP86" s="478"/>
      <c r="IQ86" s="478"/>
      <c r="IR86" s="478"/>
      <c r="IS86" s="478"/>
      <c r="IT86" s="482"/>
      <c r="IU86" s="482"/>
      <c r="IV86" s="482"/>
      <c r="IW86" s="482"/>
    </row>
    <row r="87" customFormat="false" ht="12" hidden="false" customHeight="true" outlineLevel="0" collapsed="false">
      <c r="A87" s="356" t="s">
        <v>299</v>
      </c>
      <c r="B87" s="26" t="n">
        <f aca="false">B85*B86</f>
        <v>127.565574769038</v>
      </c>
      <c r="C87" s="26" t="n">
        <f aca="false">C85*C86</f>
        <v>133.594264032252</v>
      </c>
      <c r="D87" s="26" t="n">
        <f aca="false">D85*D86</f>
        <v>142.234125122439</v>
      </c>
      <c r="E87" s="26" t="n">
        <f aca="false">E85*E86</f>
        <v>547.931411621245</v>
      </c>
      <c r="F87" s="26" t="n">
        <f aca="false">F85*F86</f>
        <v>614.520215399289</v>
      </c>
      <c r="G87" s="26" t="n">
        <f aca="false">G85*G86</f>
        <v>638.358045578803</v>
      </c>
      <c r="H87" s="26" t="n">
        <f aca="false">H85*H86</f>
        <v>661.878920943269</v>
      </c>
      <c r="I87" s="26" t="n">
        <f aca="false">I85*I86</f>
        <v>688.143680956188</v>
      </c>
      <c r="J87" s="26" t="n">
        <f aca="false">J85*J86</f>
        <v>721.220111342811</v>
      </c>
      <c r="K87" s="26" t="n">
        <f aca="false">K85*K86</f>
        <v>757.948016407746</v>
      </c>
      <c r="L87" s="26" t="n">
        <f aca="false">L85*L86</f>
        <v>784.39376768473</v>
      </c>
      <c r="M87" s="26" t="n">
        <f aca="false">M85*M86</f>
        <v>817.933607101557</v>
      </c>
      <c r="N87" s="26" t="n">
        <f aca="false">N85*N86</f>
        <v>855.319904034515</v>
      </c>
      <c r="O87" s="26" t="n">
        <f aca="false">O85*O86</f>
        <v>894.542382369485</v>
      </c>
      <c r="P87" s="26" t="n">
        <f aca="false">P85*P86</f>
        <v>936.59233812768</v>
      </c>
      <c r="Q87" s="26" t="n">
        <f aca="false">Q85*Q86</f>
        <v>975.829704177735</v>
      </c>
      <c r="R87" s="26" t="n">
        <f aca="false">R85*R86</f>
        <v>1016.28470480573</v>
      </c>
      <c r="S87" s="26" t="n">
        <f aca="false">S85*S86</f>
        <v>1062.12967855882</v>
      </c>
      <c r="T87" s="26" t="n">
        <f aca="false">T85*T86</f>
        <v>1114.50407172484</v>
      </c>
      <c r="U87" s="26" t="n">
        <f aca="false">U85*U86</f>
        <v>1167.92257273858</v>
      </c>
      <c r="V87" s="483"/>
      <c r="W87" s="483"/>
      <c r="X87" s="483"/>
      <c r="Y87" s="483"/>
      <c r="Z87" s="483"/>
      <c r="AA87" s="483"/>
      <c r="AB87" s="483"/>
      <c r="AC87" s="475"/>
      <c r="AD87" s="477"/>
      <c r="AE87" s="477"/>
      <c r="AF87" s="477"/>
      <c r="AG87" s="477"/>
      <c r="AH87" s="478"/>
      <c r="AI87" s="478"/>
      <c r="AJ87" s="478"/>
      <c r="AK87" s="478"/>
      <c r="AL87" s="478"/>
      <c r="AM87" s="478"/>
      <c r="AN87" s="478"/>
      <c r="AO87" s="478"/>
      <c r="AP87" s="478"/>
      <c r="AQ87" s="478"/>
      <c r="AR87" s="478"/>
      <c r="AS87" s="478"/>
      <c r="AT87" s="478"/>
      <c r="AU87" s="478"/>
      <c r="AV87" s="478"/>
      <c r="AW87" s="478"/>
      <c r="AX87" s="478"/>
      <c r="AY87" s="478"/>
      <c r="AZ87" s="478"/>
      <c r="BA87" s="478"/>
      <c r="BB87" s="478"/>
      <c r="BC87" s="478"/>
      <c r="BD87" s="478"/>
      <c r="BE87" s="478"/>
      <c r="BF87" s="478"/>
      <c r="BG87" s="478"/>
      <c r="BH87" s="478"/>
      <c r="BI87" s="478"/>
      <c r="BJ87" s="478"/>
      <c r="BK87" s="478"/>
      <c r="BL87" s="478"/>
      <c r="BM87" s="478"/>
      <c r="BN87" s="478"/>
      <c r="BO87" s="478"/>
      <c r="BP87" s="478"/>
      <c r="BQ87" s="478"/>
      <c r="BR87" s="478"/>
      <c r="BS87" s="478"/>
      <c r="BT87" s="478"/>
      <c r="BU87" s="478"/>
      <c r="BV87" s="478"/>
      <c r="BW87" s="478"/>
      <c r="BX87" s="478"/>
      <c r="BY87" s="478"/>
      <c r="BZ87" s="478"/>
      <c r="CA87" s="478"/>
      <c r="CB87" s="478"/>
      <c r="CC87" s="478"/>
      <c r="CD87" s="478"/>
      <c r="CE87" s="478"/>
      <c r="CF87" s="478"/>
      <c r="CG87" s="478"/>
      <c r="CH87" s="478"/>
      <c r="CI87" s="478"/>
      <c r="CJ87" s="478"/>
      <c r="CK87" s="478"/>
      <c r="CL87" s="478"/>
      <c r="CM87" s="478"/>
      <c r="CN87" s="478"/>
      <c r="CO87" s="478"/>
      <c r="CP87" s="478"/>
      <c r="CQ87" s="478"/>
      <c r="CR87" s="478"/>
      <c r="CS87" s="478"/>
      <c r="CT87" s="478"/>
      <c r="CU87" s="478"/>
      <c r="CV87" s="478"/>
      <c r="CW87" s="478"/>
      <c r="CX87" s="478"/>
      <c r="CY87" s="478"/>
      <c r="CZ87" s="478"/>
      <c r="DA87" s="478"/>
      <c r="DB87" s="478"/>
      <c r="DC87" s="478"/>
      <c r="DD87" s="478"/>
      <c r="DE87" s="478"/>
      <c r="DF87" s="478"/>
      <c r="DG87" s="478"/>
      <c r="DH87" s="478"/>
      <c r="DI87" s="478"/>
      <c r="DJ87" s="478"/>
      <c r="DK87" s="478"/>
      <c r="DL87" s="478"/>
      <c r="DM87" s="478"/>
      <c r="DN87" s="478"/>
      <c r="DO87" s="478"/>
      <c r="DP87" s="478"/>
      <c r="DQ87" s="478"/>
      <c r="DR87" s="478"/>
      <c r="DS87" s="478"/>
      <c r="DT87" s="478"/>
      <c r="DU87" s="478"/>
      <c r="DV87" s="478"/>
      <c r="DW87" s="478"/>
      <c r="DX87" s="478"/>
      <c r="DY87" s="478"/>
      <c r="DZ87" s="478"/>
      <c r="EA87" s="478"/>
      <c r="EB87" s="478"/>
      <c r="EC87" s="478"/>
      <c r="ED87" s="478"/>
      <c r="EE87" s="478"/>
      <c r="EF87" s="478"/>
      <c r="EG87" s="478"/>
      <c r="EH87" s="478"/>
      <c r="EI87" s="478"/>
      <c r="EJ87" s="478"/>
      <c r="EK87" s="478"/>
      <c r="EL87" s="478"/>
      <c r="EM87" s="478"/>
      <c r="EN87" s="478"/>
      <c r="EO87" s="478"/>
      <c r="EP87" s="478"/>
      <c r="EQ87" s="478"/>
      <c r="ER87" s="478"/>
      <c r="ES87" s="478"/>
      <c r="ET87" s="478"/>
      <c r="EU87" s="478"/>
      <c r="EV87" s="478"/>
      <c r="EW87" s="478"/>
      <c r="EX87" s="478"/>
      <c r="EY87" s="478"/>
      <c r="EZ87" s="478"/>
      <c r="FA87" s="478"/>
      <c r="FB87" s="478"/>
      <c r="FC87" s="478"/>
      <c r="FD87" s="478"/>
      <c r="FE87" s="478"/>
      <c r="FF87" s="478"/>
      <c r="FG87" s="478"/>
      <c r="FH87" s="478"/>
      <c r="FI87" s="478"/>
      <c r="FJ87" s="478"/>
      <c r="FK87" s="478"/>
      <c r="FL87" s="478"/>
      <c r="FM87" s="478"/>
      <c r="FN87" s="478"/>
      <c r="FO87" s="478"/>
      <c r="FP87" s="478"/>
      <c r="FQ87" s="478"/>
      <c r="FR87" s="478"/>
      <c r="FS87" s="478"/>
      <c r="FT87" s="478"/>
      <c r="FU87" s="478"/>
      <c r="FV87" s="478"/>
      <c r="FW87" s="478"/>
      <c r="FX87" s="478"/>
      <c r="FY87" s="478"/>
      <c r="FZ87" s="478"/>
      <c r="GA87" s="478"/>
      <c r="GB87" s="478"/>
      <c r="GC87" s="478"/>
      <c r="GD87" s="478"/>
      <c r="GE87" s="478"/>
      <c r="GF87" s="478"/>
      <c r="GG87" s="478"/>
      <c r="GH87" s="478"/>
      <c r="GI87" s="478"/>
      <c r="GJ87" s="478"/>
      <c r="GK87" s="478"/>
      <c r="GL87" s="478"/>
      <c r="GM87" s="478"/>
      <c r="GN87" s="478"/>
      <c r="GO87" s="478"/>
      <c r="GP87" s="478"/>
      <c r="GQ87" s="478"/>
      <c r="GR87" s="478"/>
      <c r="GS87" s="478"/>
      <c r="GT87" s="478"/>
      <c r="GU87" s="478"/>
      <c r="GV87" s="478"/>
      <c r="GW87" s="478"/>
      <c r="GX87" s="478"/>
      <c r="GY87" s="478"/>
      <c r="GZ87" s="478"/>
      <c r="HA87" s="478"/>
      <c r="HB87" s="478"/>
      <c r="HC87" s="478"/>
      <c r="HD87" s="478"/>
      <c r="HE87" s="478"/>
      <c r="HF87" s="478"/>
      <c r="HG87" s="478"/>
      <c r="HH87" s="478"/>
      <c r="HI87" s="478"/>
      <c r="HJ87" s="478"/>
      <c r="HK87" s="478"/>
      <c r="HL87" s="478"/>
      <c r="HM87" s="478"/>
      <c r="HN87" s="478"/>
      <c r="HO87" s="478"/>
      <c r="HP87" s="478"/>
      <c r="HQ87" s="478"/>
      <c r="HR87" s="478"/>
      <c r="HS87" s="478"/>
      <c r="HT87" s="478"/>
      <c r="HU87" s="478"/>
      <c r="HV87" s="478"/>
      <c r="HW87" s="478"/>
      <c r="HX87" s="478"/>
      <c r="HY87" s="478"/>
      <c r="HZ87" s="478"/>
      <c r="IA87" s="478"/>
      <c r="IB87" s="478"/>
      <c r="IC87" s="478"/>
      <c r="ID87" s="478"/>
      <c r="IE87" s="478"/>
      <c r="IF87" s="478"/>
      <c r="IG87" s="478"/>
      <c r="IH87" s="478"/>
      <c r="II87" s="478"/>
      <c r="IJ87" s="478"/>
      <c r="IK87" s="478"/>
      <c r="IL87" s="478"/>
      <c r="IM87" s="478"/>
      <c r="IN87" s="478"/>
      <c r="IO87" s="478"/>
      <c r="IP87" s="478"/>
      <c r="IQ87" s="478"/>
      <c r="IR87" s="478"/>
      <c r="IS87" s="478"/>
      <c r="IT87" s="478"/>
      <c r="IU87" s="478"/>
      <c r="IV87" s="482"/>
      <c r="IW87" s="482"/>
    </row>
    <row r="88" customFormat="false" ht="12" hidden="false" customHeight="true" outlineLevel="0" collapsed="false">
      <c r="A88" s="484"/>
      <c r="B88" s="46"/>
      <c r="C88" s="356"/>
      <c r="D88" s="356"/>
      <c r="E88" s="356"/>
      <c r="F88" s="356"/>
      <c r="G88" s="356"/>
      <c r="H88" s="356"/>
      <c r="I88" s="356"/>
      <c r="J88" s="356"/>
      <c r="K88" s="356"/>
      <c r="L88" s="356"/>
      <c r="M88" s="356"/>
      <c r="N88" s="356"/>
      <c r="O88" s="356"/>
      <c r="P88" s="356"/>
      <c r="Q88" s="356"/>
      <c r="R88" s="356"/>
      <c r="S88" s="356"/>
      <c r="T88" s="356"/>
      <c r="U88" s="356"/>
      <c r="V88" s="356"/>
      <c r="W88" s="356"/>
      <c r="X88" s="356"/>
      <c r="Y88" s="356"/>
      <c r="Z88" s="356"/>
      <c r="AA88" s="356"/>
      <c r="AB88" s="356"/>
      <c r="AC88" s="485"/>
      <c r="AD88" s="485"/>
      <c r="AE88" s="475"/>
      <c r="AF88" s="475"/>
      <c r="AG88" s="475"/>
      <c r="AH88" s="482"/>
      <c r="AI88" s="482"/>
      <c r="AJ88" s="482"/>
      <c r="AK88" s="482"/>
      <c r="AL88" s="482"/>
      <c r="AM88" s="482"/>
      <c r="AN88" s="482"/>
      <c r="AO88" s="482"/>
      <c r="AP88" s="482"/>
      <c r="AQ88" s="482"/>
      <c r="AR88" s="482"/>
      <c r="AS88" s="482"/>
      <c r="AT88" s="482"/>
      <c r="AU88" s="482"/>
      <c r="AV88" s="482"/>
      <c r="AW88" s="482"/>
      <c r="AX88" s="482"/>
      <c r="AY88" s="482"/>
      <c r="AZ88" s="482"/>
      <c r="BA88" s="482"/>
      <c r="BB88" s="482"/>
      <c r="BC88" s="482"/>
      <c r="BD88" s="482"/>
      <c r="BE88" s="482"/>
      <c r="BF88" s="482"/>
      <c r="BG88" s="482"/>
      <c r="BH88" s="482"/>
      <c r="BI88" s="482"/>
      <c r="BJ88" s="482"/>
      <c r="BK88" s="482"/>
      <c r="BL88" s="482"/>
      <c r="BM88" s="482"/>
      <c r="BN88" s="482"/>
      <c r="BO88" s="482"/>
      <c r="BP88" s="482"/>
      <c r="BQ88" s="482"/>
      <c r="BR88" s="482"/>
      <c r="BS88" s="482"/>
      <c r="BT88" s="482"/>
      <c r="BU88" s="482"/>
      <c r="BV88" s="482"/>
      <c r="BW88" s="482"/>
      <c r="BX88" s="482"/>
      <c r="BY88" s="482"/>
      <c r="BZ88" s="482"/>
      <c r="CA88" s="482"/>
      <c r="CB88" s="482"/>
      <c r="CC88" s="482"/>
      <c r="CD88" s="482"/>
      <c r="CE88" s="482"/>
      <c r="CF88" s="482"/>
      <c r="CG88" s="482"/>
      <c r="CH88" s="482"/>
      <c r="CI88" s="482"/>
      <c r="CJ88" s="482"/>
      <c r="CK88" s="482"/>
      <c r="CL88" s="482"/>
      <c r="CM88" s="482"/>
      <c r="CN88" s="482"/>
      <c r="CO88" s="482"/>
      <c r="CP88" s="482"/>
      <c r="CQ88" s="482"/>
      <c r="CR88" s="482"/>
      <c r="CS88" s="482"/>
      <c r="CT88" s="482"/>
      <c r="CU88" s="482"/>
      <c r="CV88" s="482"/>
      <c r="CW88" s="482"/>
      <c r="CX88" s="482"/>
      <c r="CY88" s="482"/>
      <c r="CZ88" s="482"/>
      <c r="DA88" s="482"/>
      <c r="DB88" s="482"/>
      <c r="DC88" s="482"/>
      <c r="DD88" s="482"/>
      <c r="DE88" s="482"/>
      <c r="DF88" s="482"/>
      <c r="DG88" s="482"/>
      <c r="DH88" s="482"/>
      <c r="DI88" s="482"/>
      <c r="DJ88" s="482"/>
      <c r="DK88" s="482"/>
      <c r="DL88" s="482"/>
      <c r="DM88" s="482"/>
      <c r="DN88" s="482"/>
      <c r="DO88" s="482"/>
      <c r="DP88" s="482"/>
      <c r="DQ88" s="482"/>
      <c r="DR88" s="482"/>
      <c r="DS88" s="482"/>
      <c r="DT88" s="482"/>
      <c r="DU88" s="482"/>
      <c r="DV88" s="482"/>
      <c r="DW88" s="482"/>
      <c r="DX88" s="482"/>
      <c r="DY88" s="482"/>
      <c r="DZ88" s="482"/>
      <c r="EA88" s="482"/>
      <c r="EB88" s="482"/>
      <c r="EC88" s="482"/>
      <c r="ED88" s="482"/>
      <c r="EE88" s="482"/>
      <c r="EF88" s="482"/>
      <c r="EG88" s="482"/>
      <c r="EH88" s="482"/>
      <c r="EI88" s="482"/>
      <c r="EJ88" s="482"/>
      <c r="EK88" s="482"/>
      <c r="EL88" s="482"/>
      <c r="EM88" s="482"/>
      <c r="EN88" s="482"/>
      <c r="EO88" s="482"/>
      <c r="EP88" s="482"/>
      <c r="EQ88" s="482"/>
      <c r="ER88" s="482"/>
      <c r="ES88" s="482"/>
      <c r="ET88" s="482"/>
      <c r="EU88" s="482"/>
      <c r="EV88" s="482"/>
      <c r="EW88" s="482"/>
      <c r="EX88" s="482"/>
      <c r="EY88" s="482"/>
      <c r="EZ88" s="482"/>
      <c r="FA88" s="482"/>
      <c r="FB88" s="482"/>
      <c r="FC88" s="482"/>
      <c r="FD88" s="482"/>
      <c r="FE88" s="482"/>
      <c r="FF88" s="482"/>
      <c r="FG88" s="482"/>
      <c r="FH88" s="482"/>
      <c r="FI88" s="482"/>
      <c r="FJ88" s="482"/>
      <c r="FK88" s="482"/>
      <c r="FL88" s="482"/>
      <c r="FM88" s="482"/>
      <c r="FN88" s="482"/>
      <c r="FO88" s="482"/>
      <c r="FP88" s="482"/>
      <c r="FQ88" s="482"/>
      <c r="FR88" s="482"/>
      <c r="FS88" s="482"/>
      <c r="FT88" s="482"/>
      <c r="FU88" s="482"/>
      <c r="FV88" s="482"/>
      <c r="FW88" s="482"/>
      <c r="FX88" s="482"/>
      <c r="FY88" s="482"/>
      <c r="FZ88" s="482"/>
      <c r="GA88" s="482"/>
      <c r="GB88" s="482"/>
      <c r="GC88" s="482"/>
      <c r="GD88" s="482"/>
      <c r="GE88" s="482"/>
      <c r="GF88" s="482"/>
      <c r="GG88" s="482"/>
      <c r="GH88" s="482"/>
      <c r="GI88" s="482"/>
      <c r="GJ88" s="482"/>
      <c r="GK88" s="482"/>
      <c r="GL88" s="482"/>
      <c r="GM88" s="482"/>
      <c r="GN88" s="482"/>
      <c r="GO88" s="482"/>
      <c r="GP88" s="482"/>
      <c r="GQ88" s="482"/>
      <c r="GR88" s="482"/>
      <c r="GS88" s="482"/>
      <c r="GT88" s="482"/>
      <c r="GU88" s="482"/>
      <c r="GV88" s="482"/>
      <c r="GW88" s="482"/>
      <c r="GX88" s="482"/>
      <c r="GY88" s="482"/>
      <c r="GZ88" s="482"/>
      <c r="HA88" s="482"/>
      <c r="HB88" s="482"/>
      <c r="HC88" s="482"/>
      <c r="HD88" s="482"/>
      <c r="HE88" s="482"/>
      <c r="HF88" s="482"/>
      <c r="HG88" s="482"/>
      <c r="HH88" s="482"/>
      <c r="HI88" s="482"/>
      <c r="HJ88" s="482"/>
      <c r="HK88" s="482"/>
      <c r="HL88" s="482"/>
      <c r="HM88" s="482"/>
      <c r="HN88" s="482"/>
      <c r="HO88" s="482"/>
      <c r="HP88" s="482"/>
      <c r="HQ88" s="482"/>
      <c r="HR88" s="482"/>
      <c r="HS88" s="482"/>
      <c r="HT88" s="482"/>
      <c r="HU88" s="482"/>
      <c r="HV88" s="482"/>
      <c r="HW88" s="482"/>
      <c r="HX88" s="482"/>
      <c r="HY88" s="482"/>
      <c r="HZ88" s="482"/>
      <c r="IA88" s="482"/>
      <c r="IB88" s="482"/>
      <c r="IC88" s="482"/>
      <c r="ID88" s="482"/>
      <c r="IE88" s="482"/>
      <c r="IF88" s="482"/>
      <c r="IG88" s="482"/>
      <c r="IH88" s="482"/>
      <c r="II88" s="482"/>
      <c r="IJ88" s="482"/>
      <c r="IK88" s="482"/>
      <c r="IL88" s="482"/>
      <c r="IM88" s="482"/>
      <c r="IN88" s="482"/>
      <c r="IO88" s="482"/>
      <c r="IP88" s="482"/>
      <c r="IQ88" s="482"/>
      <c r="IR88" s="482"/>
      <c r="IS88" s="482"/>
      <c r="IT88" s="482"/>
      <c r="IU88" s="482"/>
      <c r="IV88" s="482"/>
      <c r="IW88" s="482"/>
    </row>
    <row r="89" customFormat="false" ht="12" hidden="false" customHeight="true" outlineLevel="0" collapsed="false">
      <c r="A89" s="384" t="s">
        <v>300</v>
      </c>
      <c r="B89" s="46"/>
      <c r="C89" s="46"/>
      <c r="D89" s="486"/>
      <c r="E89" s="486"/>
      <c r="F89" s="486"/>
      <c r="G89" s="486"/>
      <c r="H89" s="486"/>
      <c r="I89" s="486"/>
      <c r="J89" s="486"/>
      <c r="K89" s="486"/>
      <c r="L89" s="486"/>
      <c r="M89" s="486"/>
      <c r="N89" s="486"/>
      <c r="O89" s="486"/>
      <c r="P89" s="486"/>
      <c r="Q89" s="486"/>
      <c r="R89" s="486"/>
      <c r="S89" s="486"/>
      <c r="T89" s="486"/>
      <c r="U89" s="486"/>
      <c r="V89" s="486"/>
      <c r="W89" s="486"/>
      <c r="X89" s="486"/>
      <c r="Y89" s="486"/>
      <c r="Z89" s="486"/>
      <c r="AA89" s="486"/>
      <c r="AB89" s="486"/>
      <c r="AC89" s="475"/>
      <c r="AD89" s="475"/>
      <c r="AE89" s="477"/>
      <c r="AF89" s="477"/>
      <c r="AG89" s="477"/>
      <c r="AH89" s="478"/>
      <c r="AI89" s="478"/>
      <c r="AJ89" s="478"/>
      <c r="AK89" s="478"/>
      <c r="AL89" s="478"/>
      <c r="AM89" s="478"/>
      <c r="AN89" s="478"/>
      <c r="AO89" s="478"/>
      <c r="AP89" s="478"/>
      <c r="AQ89" s="478"/>
      <c r="AR89" s="478"/>
      <c r="AS89" s="478"/>
      <c r="AT89" s="478"/>
      <c r="AU89" s="478"/>
      <c r="AV89" s="478"/>
      <c r="AW89" s="478"/>
      <c r="AX89" s="478"/>
      <c r="AY89" s="478"/>
      <c r="AZ89" s="478"/>
      <c r="BA89" s="478"/>
      <c r="BB89" s="478"/>
      <c r="BC89" s="478"/>
      <c r="BD89" s="478"/>
      <c r="BE89" s="478"/>
      <c r="BF89" s="478"/>
      <c r="BG89" s="478"/>
      <c r="BH89" s="478"/>
      <c r="BI89" s="478"/>
      <c r="BJ89" s="478"/>
      <c r="BK89" s="478"/>
      <c r="BL89" s="478"/>
      <c r="BM89" s="478"/>
      <c r="BN89" s="478"/>
      <c r="BO89" s="478"/>
      <c r="BP89" s="478"/>
      <c r="BQ89" s="478"/>
      <c r="BR89" s="478"/>
      <c r="BS89" s="478"/>
      <c r="BT89" s="478"/>
      <c r="BU89" s="478"/>
      <c r="BV89" s="478"/>
      <c r="BW89" s="478"/>
      <c r="BX89" s="478"/>
      <c r="BY89" s="478"/>
      <c r="BZ89" s="478"/>
      <c r="CA89" s="478"/>
      <c r="CB89" s="478"/>
      <c r="CC89" s="478"/>
      <c r="CD89" s="478"/>
      <c r="CE89" s="478"/>
      <c r="CF89" s="478"/>
      <c r="CG89" s="478"/>
      <c r="CH89" s="478"/>
      <c r="CI89" s="478"/>
      <c r="CJ89" s="478"/>
      <c r="CK89" s="478"/>
      <c r="CL89" s="478"/>
      <c r="CM89" s="478"/>
      <c r="CN89" s="478"/>
      <c r="CO89" s="478"/>
      <c r="CP89" s="478"/>
      <c r="CQ89" s="478"/>
      <c r="CR89" s="478"/>
      <c r="CS89" s="478"/>
      <c r="CT89" s="478"/>
      <c r="CU89" s="478"/>
      <c r="CV89" s="478"/>
      <c r="CW89" s="478"/>
      <c r="CX89" s="478"/>
      <c r="CY89" s="478"/>
      <c r="CZ89" s="478"/>
      <c r="DA89" s="478"/>
      <c r="DB89" s="478"/>
      <c r="DC89" s="478"/>
      <c r="DD89" s="478"/>
      <c r="DE89" s="478"/>
      <c r="DF89" s="478"/>
      <c r="DG89" s="478"/>
      <c r="DH89" s="478"/>
      <c r="DI89" s="478"/>
      <c r="DJ89" s="478"/>
      <c r="DK89" s="478"/>
      <c r="DL89" s="478"/>
      <c r="DM89" s="478"/>
      <c r="DN89" s="478"/>
      <c r="DO89" s="478"/>
      <c r="DP89" s="478"/>
      <c r="DQ89" s="478"/>
      <c r="DR89" s="478"/>
      <c r="DS89" s="478"/>
      <c r="DT89" s="478"/>
      <c r="DU89" s="478"/>
      <c r="DV89" s="478"/>
      <c r="DW89" s="478"/>
      <c r="DX89" s="478"/>
      <c r="DY89" s="478"/>
      <c r="DZ89" s="478"/>
      <c r="EA89" s="478"/>
      <c r="EB89" s="478"/>
      <c r="EC89" s="478"/>
      <c r="ED89" s="478"/>
      <c r="EE89" s="478"/>
      <c r="EF89" s="478"/>
      <c r="EG89" s="478"/>
      <c r="EH89" s="478"/>
      <c r="EI89" s="478"/>
      <c r="EJ89" s="478"/>
      <c r="EK89" s="478"/>
      <c r="EL89" s="478"/>
      <c r="EM89" s="478"/>
      <c r="EN89" s="478"/>
      <c r="EO89" s="478"/>
      <c r="EP89" s="478"/>
      <c r="EQ89" s="478"/>
      <c r="ER89" s="478"/>
      <c r="ES89" s="478"/>
      <c r="ET89" s="478"/>
      <c r="EU89" s="478"/>
      <c r="EV89" s="478"/>
      <c r="EW89" s="478"/>
      <c r="EX89" s="478"/>
      <c r="EY89" s="478"/>
      <c r="EZ89" s="478"/>
      <c r="FA89" s="478"/>
      <c r="FB89" s="478"/>
      <c r="FC89" s="478"/>
      <c r="FD89" s="478"/>
      <c r="FE89" s="478"/>
      <c r="FF89" s="478"/>
      <c r="FG89" s="478"/>
      <c r="FH89" s="478"/>
      <c r="FI89" s="478"/>
      <c r="FJ89" s="478"/>
      <c r="FK89" s="478"/>
      <c r="FL89" s="478"/>
      <c r="FM89" s="478"/>
      <c r="FN89" s="478"/>
      <c r="FO89" s="478"/>
      <c r="FP89" s="478"/>
      <c r="FQ89" s="478"/>
      <c r="FR89" s="478"/>
      <c r="FS89" s="478"/>
      <c r="FT89" s="478"/>
      <c r="FU89" s="478"/>
      <c r="FV89" s="478"/>
      <c r="FW89" s="478"/>
      <c r="FX89" s="478"/>
      <c r="FY89" s="478"/>
      <c r="FZ89" s="478"/>
      <c r="GA89" s="478"/>
      <c r="GB89" s="478"/>
      <c r="GC89" s="478"/>
      <c r="GD89" s="478"/>
      <c r="GE89" s="478"/>
      <c r="GF89" s="478"/>
      <c r="GG89" s="478"/>
      <c r="GH89" s="478"/>
      <c r="GI89" s="478"/>
      <c r="GJ89" s="478"/>
      <c r="GK89" s="478"/>
      <c r="GL89" s="478"/>
      <c r="GM89" s="478"/>
      <c r="GN89" s="478"/>
      <c r="GO89" s="478"/>
      <c r="GP89" s="478"/>
      <c r="GQ89" s="478"/>
      <c r="GR89" s="478"/>
      <c r="GS89" s="478"/>
      <c r="GT89" s="478"/>
      <c r="GU89" s="478"/>
      <c r="GV89" s="478"/>
      <c r="GW89" s="478"/>
      <c r="GX89" s="478"/>
      <c r="GY89" s="478"/>
      <c r="GZ89" s="478"/>
      <c r="HA89" s="478"/>
      <c r="HB89" s="478"/>
      <c r="HC89" s="478"/>
      <c r="HD89" s="478"/>
      <c r="HE89" s="478"/>
      <c r="HF89" s="478"/>
      <c r="HG89" s="478"/>
      <c r="HH89" s="478"/>
      <c r="HI89" s="478"/>
      <c r="HJ89" s="478"/>
      <c r="HK89" s="478"/>
      <c r="HL89" s="478"/>
      <c r="HM89" s="478"/>
      <c r="HN89" s="478"/>
      <c r="HO89" s="478"/>
      <c r="HP89" s="478"/>
      <c r="HQ89" s="478"/>
      <c r="HR89" s="478"/>
      <c r="HS89" s="478"/>
      <c r="HT89" s="478"/>
      <c r="HU89" s="478"/>
      <c r="HV89" s="478"/>
      <c r="HW89" s="478"/>
      <c r="HX89" s="478"/>
      <c r="HY89" s="478"/>
      <c r="HZ89" s="478"/>
      <c r="IA89" s="478"/>
      <c r="IB89" s="478"/>
      <c r="IC89" s="478"/>
      <c r="ID89" s="478"/>
      <c r="IE89" s="478"/>
      <c r="IF89" s="478"/>
      <c r="IG89" s="478"/>
      <c r="IH89" s="478"/>
      <c r="II89" s="478"/>
      <c r="IJ89" s="478"/>
      <c r="IK89" s="478"/>
      <c r="IL89" s="478"/>
      <c r="IM89" s="478"/>
      <c r="IN89" s="478"/>
      <c r="IO89" s="478"/>
      <c r="IP89" s="478"/>
      <c r="IQ89" s="478"/>
      <c r="IR89" s="478"/>
      <c r="IS89" s="478"/>
      <c r="IT89" s="478"/>
      <c r="IU89" s="478"/>
      <c r="IV89" s="478"/>
      <c r="IW89" s="479"/>
    </row>
    <row r="90" customFormat="false" ht="12" hidden="false" customHeight="true" outlineLevel="0" collapsed="false">
      <c r="A90" s="356" t="s">
        <v>301</v>
      </c>
      <c r="B90" s="487" t="n">
        <f aca="false">B20</f>
        <v>24583.8054931549</v>
      </c>
      <c r="C90" s="487" t="n">
        <f aca="false">C20</f>
        <v>24634.7087438531</v>
      </c>
      <c r="D90" s="487" t="n">
        <f aca="false">D20</f>
        <v>24687.4308724203</v>
      </c>
      <c r="E90" s="487" t="n">
        <f aca="false">E20</f>
        <v>36838.0614324272</v>
      </c>
      <c r="F90" s="487" t="n">
        <f aca="false">F20</f>
        <v>38860.2300781232</v>
      </c>
      <c r="G90" s="487" t="n">
        <f aca="false">G20</f>
        <v>39670.0228040898</v>
      </c>
      <c r="H90" s="487" t="n">
        <f aca="false">H20</f>
        <v>40492.8964449773</v>
      </c>
      <c r="I90" s="487" t="n">
        <f aca="false">I20</f>
        <v>41330.32097466</v>
      </c>
      <c r="J90" s="487" t="n">
        <f aca="false">J20</f>
        <v>42182.8801989164</v>
      </c>
      <c r="K90" s="487" t="n">
        <f aca="false">K20</f>
        <v>43050.3772391478</v>
      </c>
      <c r="L90" s="487" t="n">
        <f aca="false">L20</f>
        <v>43792.1696629918</v>
      </c>
      <c r="M90" s="487" t="n">
        <f aca="false">M20</f>
        <v>44541.7761816057</v>
      </c>
      <c r="N90" s="487" t="n">
        <f aca="false">N20</f>
        <v>45296.9406894003</v>
      </c>
      <c r="O90" s="487" t="n">
        <f aca="false">O20</f>
        <v>46057.3224574811</v>
      </c>
      <c r="P90" s="487" t="n">
        <f aca="false">P20</f>
        <v>46822.5548734081</v>
      </c>
      <c r="Q90" s="487" t="n">
        <f aca="false">Q20</f>
        <v>47433.4561471896</v>
      </c>
      <c r="R90" s="487" t="n">
        <f aca="false">R20</f>
        <v>47957.0901164789</v>
      </c>
      <c r="S90" s="487" t="n">
        <f aca="false">S20</f>
        <v>48553.6763537874</v>
      </c>
      <c r="T90" s="487" t="n">
        <f aca="false">T20</f>
        <v>49229.647605184</v>
      </c>
      <c r="U90" s="487" t="n">
        <f aca="false">U20</f>
        <v>49813.114891778</v>
      </c>
      <c r="V90" s="480"/>
      <c r="W90" s="480"/>
      <c r="X90" s="480"/>
      <c r="Y90" s="480"/>
      <c r="Z90" s="480"/>
      <c r="AA90" s="480"/>
      <c r="AB90" s="480"/>
      <c r="AC90" s="475"/>
      <c r="AD90" s="475"/>
      <c r="AE90" s="477"/>
      <c r="AF90" s="477"/>
      <c r="AG90" s="477"/>
      <c r="AH90" s="478"/>
      <c r="AI90" s="478"/>
      <c r="AJ90" s="478"/>
      <c r="AK90" s="478"/>
      <c r="AL90" s="478"/>
      <c r="AM90" s="478"/>
      <c r="AN90" s="478"/>
      <c r="AO90" s="478"/>
      <c r="AP90" s="478"/>
      <c r="AQ90" s="478"/>
      <c r="AR90" s="478"/>
      <c r="AS90" s="478"/>
      <c r="AT90" s="478"/>
      <c r="AU90" s="478"/>
      <c r="AV90" s="478"/>
      <c r="AW90" s="478"/>
      <c r="AX90" s="478"/>
      <c r="AY90" s="478"/>
      <c r="AZ90" s="478"/>
      <c r="BA90" s="478"/>
      <c r="BB90" s="478"/>
      <c r="BC90" s="478"/>
      <c r="BD90" s="478"/>
      <c r="BE90" s="478"/>
      <c r="BF90" s="478"/>
      <c r="BG90" s="478"/>
      <c r="BH90" s="478"/>
      <c r="BI90" s="478"/>
      <c r="BJ90" s="478"/>
      <c r="BK90" s="478"/>
      <c r="BL90" s="478"/>
      <c r="BM90" s="478"/>
      <c r="BN90" s="478"/>
      <c r="BO90" s="478"/>
      <c r="BP90" s="478"/>
      <c r="BQ90" s="478"/>
      <c r="BR90" s="478"/>
      <c r="BS90" s="478"/>
      <c r="BT90" s="478"/>
      <c r="BU90" s="478"/>
      <c r="BV90" s="478"/>
      <c r="BW90" s="478"/>
      <c r="BX90" s="478"/>
      <c r="BY90" s="478"/>
      <c r="BZ90" s="478"/>
      <c r="CA90" s="478"/>
      <c r="CB90" s="478"/>
      <c r="CC90" s="478"/>
      <c r="CD90" s="478"/>
      <c r="CE90" s="478"/>
      <c r="CF90" s="478"/>
      <c r="CG90" s="478"/>
      <c r="CH90" s="478"/>
      <c r="CI90" s="478"/>
      <c r="CJ90" s="478"/>
      <c r="CK90" s="478"/>
      <c r="CL90" s="478"/>
      <c r="CM90" s="478"/>
      <c r="CN90" s="478"/>
      <c r="CO90" s="478"/>
      <c r="CP90" s="478"/>
      <c r="CQ90" s="478"/>
      <c r="CR90" s="478"/>
      <c r="CS90" s="478"/>
      <c r="CT90" s="478"/>
      <c r="CU90" s="478"/>
      <c r="CV90" s="478"/>
      <c r="CW90" s="478"/>
      <c r="CX90" s="478"/>
      <c r="CY90" s="478"/>
      <c r="CZ90" s="478"/>
      <c r="DA90" s="478"/>
      <c r="DB90" s="478"/>
      <c r="DC90" s="478"/>
      <c r="DD90" s="478"/>
      <c r="DE90" s="478"/>
      <c r="DF90" s="478"/>
      <c r="DG90" s="478"/>
      <c r="DH90" s="478"/>
      <c r="DI90" s="478"/>
      <c r="DJ90" s="478"/>
      <c r="DK90" s="478"/>
      <c r="DL90" s="478"/>
      <c r="DM90" s="478"/>
      <c r="DN90" s="478"/>
      <c r="DO90" s="478"/>
      <c r="DP90" s="478"/>
      <c r="DQ90" s="478"/>
      <c r="DR90" s="478"/>
      <c r="DS90" s="478"/>
      <c r="DT90" s="478"/>
      <c r="DU90" s="478"/>
      <c r="DV90" s="478"/>
      <c r="DW90" s="478"/>
      <c r="DX90" s="478"/>
      <c r="DY90" s="478"/>
      <c r="DZ90" s="478"/>
      <c r="EA90" s="478"/>
      <c r="EB90" s="478"/>
      <c r="EC90" s="478"/>
      <c r="ED90" s="478"/>
      <c r="EE90" s="478"/>
      <c r="EF90" s="478"/>
      <c r="EG90" s="478"/>
      <c r="EH90" s="478"/>
      <c r="EI90" s="478"/>
      <c r="EJ90" s="478"/>
      <c r="EK90" s="478"/>
      <c r="EL90" s="478"/>
      <c r="EM90" s="478"/>
      <c r="EN90" s="478"/>
      <c r="EO90" s="478"/>
      <c r="EP90" s="478"/>
      <c r="EQ90" s="478"/>
      <c r="ER90" s="478"/>
      <c r="ES90" s="478"/>
      <c r="ET90" s="478"/>
      <c r="EU90" s="478"/>
      <c r="EV90" s="478"/>
      <c r="EW90" s="478"/>
      <c r="EX90" s="478"/>
      <c r="EY90" s="478"/>
      <c r="EZ90" s="478"/>
      <c r="FA90" s="478"/>
      <c r="FB90" s="478"/>
      <c r="FC90" s="478"/>
      <c r="FD90" s="478"/>
      <c r="FE90" s="478"/>
      <c r="FF90" s="478"/>
      <c r="FG90" s="478"/>
      <c r="FH90" s="478"/>
      <c r="FI90" s="478"/>
      <c r="FJ90" s="478"/>
      <c r="FK90" s="478"/>
      <c r="FL90" s="478"/>
      <c r="FM90" s="478"/>
      <c r="FN90" s="478"/>
      <c r="FO90" s="478"/>
      <c r="FP90" s="478"/>
      <c r="FQ90" s="478"/>
      <c r="FR90" s="478"/>
      <c r="FS90" s="478"/>
      <c r="FT90" s="478"/>
      <c r="FU90" s="478"/>
      <c r="FV90" s="478"/>
      <c r="FW90" s="478"/>
      <c r="FX90" s="478"/>
      <c r="FY90" s="478"/>
      <c r="FZ90" s="478"/>
      <c r="GA90" s="478"/>
      <c r="GB90" s="478"/>
      <c r="GC90" s="478"/>
      <c r="GD90" s="478"/>
      <c r="GE90" s="478"/>
      <c r="GF90" s="478"/>
      <c r="GG90" s="478"/>
      <c r="GH90" s="478"/>
      <c r="GI90" s="478"/>
      <c r="GJ90" s="478"/>
      <c r="GK90" s="478"/>
      <c r="GL90" s="478"/>
      <c r="GM90" s="478"/>
      <c r="GN90" s="478"/>
      <c r="GO90" s="478"/>
      <c r="GP90" s="478"/>
      <c r="GQ90" s="478"/>
      <c r="GR90" s="478"/>
      <c r="GS90" s="478"/>
      <c r="GT90" s="478"/>
      <c r="GU90" s="478"/>
      <c r="GV90" s="478"/>
      <c r="GW90" s="478"/>
      <c r="GX90" s="478"/>
      <c r="GY90" s="478"/>
      <c r="GZ90" s="478"/>
      <c r="HA90" s="478"/>
      <c r="HB90" s="478"/>
      <c r="HC90" s="478"/>
      <c r="HD90" s="478"/>
      <c r="HE90" s="478"/>
      <c r="HF90" s="478"/>
      <c r="HG90" s="478"/>
      <c r="HH90" s="478"/>
      <c r="HI90" s="478"/>
      <c r="HJ90" s="478"/>
      <c r="HK90" s="478"/>
      <c r="HL90" s="478"/>
      <c r="HM90" s="478"/>
      <c r="HN90" s="478"/>
      <c r="HO90" s="478"/>
      <c r="HP90" s="478"/>
      <c r="HQ90" s="478"/>
      <c r="HR90" s="478"/>
      <c r="HS90" s="478"/>
      <c r="HT90" s="478"/>
      <c r="HU90" s="478"/>
      <c r="HV90" s="478"/>
      <c r="HW90" s="478"/>
      <c r="HX90" s="478"/>
      <c r="HY90" s="478"/>
      <c r="HZ90" s="478"/>
      <c r="IA90" s="478"/>
      <c r="IB90" s="478"/>
      <c r="IC90" s="478"/>
      <c r="ID90" s="478"/>
      <c r="IE90" s="478"/>
      <c r="IF90" s="478"/>
      <c r="IG90" s="478"/>
      <c r="IH90" s="478"/>
      <c r="II90" s="478"/>
      <c r="IJ90" s="478"/>
      <c r="IK90" s="478"/>
      <c r="IL90" s="478"/>
      <c r="IM90" s="478"/>
      <c r="IN90" s="478"/>
      <c r="IO90" s="478"/>
      <c r="IP90" s="478"/>
      <c r="IQ90" s="478"/>
      <c r="IR90" s="478"/>
      <c r="IS90" s="478"/>
      <c r="IT90" s="478"/>
      <c r="IU90" s="478"/>
      <c r="IV90" s="478"/>
      <c r="IW90" s="479"/>
    </row>
    <row r="91" customFormat="false" ht="12" hidden="false" customHeight="true" outlineLevel="0" collapsed="false">
      <c r="A91" s="356" t="s">
        <v>112</v>
      </c>
      <c r="B91" s="481" t="n">
        <f aca="false">Summary!$H$39</f>
        <v>0.012</v>
      </c>
      <c r="C91" s="481" t="n">
        <f aca="false">Summary!$H$39</f>
        <v>0.012</v>
      </c>
      <c r="D91" s="481" t="n">
        <f aca="false">Summary!$H$39</f>
        <v>0.012</v>
      </c>
      <c r="E91" s="481" t="n">
        <f aca="false">Summary!$H$39</f>
        <v>0.012</v>
      </c>
      <c r="F91" s="481" t="n">
        <f aca="false">Summary!$H$39</f>
        <v>0.012</v>
      </c>
      <c r="G91" s="481" t="n">
        <f aca="false">Summary!$H$39</f>
        <v>0.012</v>
      </c>
      <c r="H91" s="481" t="n">
        <f aca="false">Summary!$H$39</f>
        <v>0.012</v>
      </c>
      <c r="I91" s="481" t="n">
        <f aca="false">Summary!$H$39</f>
        <v>0.012</v>
      </c>
      <c r="J91" s="481" t="n">
        <f aca="false">Summary!$H$39</f>
        <v>0.012</v>
      </c>
      <c r="K91" s="481" t="n">
        <f aca="false">Summary!$H$39</f>
        <v>0.012</v>
      </c>
      <c r="L91" s="481" t="n">
        <f aca="false">Summary!$H$39</f>
        <v>0.012</v>
      </c>
      <c r="M91" s="481" t="n">
        <f aca="false">Summary!$H$39</f>
        <v>0.012</v>
      </c>
      <c r="N91" s="481" t="n">
        <f aca="false">Summary!$H$39</f>
        <v>0.012</v>
      </c>
      <c r="O91" s="481" t="n">
        <f aca="false">Summary!$H$39</f>
        <v>0.012</v>
      </c>
      <c r="P91" s="481" t="n">
        <f aca="false">Summary!$H$39</f>
        <v>0.012</v>
      </c>
      <c r="Q91" s="481" t="n">
        <f aca="false">Summary!$H$39</f>
        <v>0.012</v>
      </c>
      <c r="R91" s="481" t="n">
        <f aca="false">Summary!$H$39</f>
        <v>0.012</v>
      </c>
      <c r="S91" s="481" t="n">
        <f aca="false">Summary!$H$39</f>
        <v>0.012</v>
      </c>
      <c r="T91" s="481" t="n">
        <f aca="false">Summary!$H$39</f>
        <v>0.012</v>
      </c>
      <c r="U91" s="481" t="n">
        <f aca="false">Summary!$H$39</f>
        <v>0.012</v>
      </c>
      <c r="V91" s="481"/>
      <c r="W91" s="481"/>
      <c r="X91" s="481"/>
      <c r="Y91" s="481"/>
      <c r="Z91" s="481"/>
      <c r="AA91" s="481"/>
      <c r="AB91" s="481"/>
      <c r="AC91" s="475"/>
      <c r="AD91" s="475"/>
      <c r="AE91" s="477"/>
      <c r="AF91" s="477"/>
      <c r="AG91" s="477"/>
      <c r="AH91" s="478"/>
      <c r="AI91" s="478"/>
      <c r="AJ91" s="478"/>
      <c r="AK91" s="478"/>
      <c r="AL91" s="478"/>
      <c r="AM91" s="478"/>
      <c r="AN91" s="478"/>
      <c r="AO91" s="478"/>
      <c r="AP91" s="478"/>
      <c r="AQ91" s="478"/>
      <c r="AR91" s="478"/>
      <c r="AS91" s="478"/>
      <c r="AT91" s="478"/>
      <c r="AU91" s="478"/>
      <c r="AV91" s="478"/>
      <c r="AW91" s="478"/>
      <c r="AX91" s="478"/>
      <c r="AY91" s="478"/>
      <c r="AZ91" s="478"/>
      <c r="BA91" s="478"/>
      <c r="BB91" s="478"/>
      <c r="BC91" s="478"/>
      <c r="BD91" s="478"/>
      <c r="BE91" s="478"/>
      <c r="BF91" s="478"/>
      <c r="BG91" s="478"/>
      <c r="BH91" s="478"/>
      <c r="BI91" s="478"/>
      <c r="BJ91" s="478"/>
      <c r="BK91" s="478"/>
      <c r="BL91" s="478"/>
      <c r="BM91" s="478"/>
      <c r="BN91" s="478"/>
      <c r="BO91" s="478"/>
      <c r="BP91" s="478"/>
      <c r="BQ91" s="478"/>
      <c r="BR91" s="478"/>
      <c r="BS91" s="478"/>
      <c r="BT91" s="478"/>
      <c r="BU91" s="478"/>
      <c r="BV91" s="478"/>
      <c r="BW91" s="478"/>
      <c r="BX91" s="478"/>
      <c r="BY91" s="478"/>
      <c r="BZ91" s="478"/>
      <c r="CA91" s="478"/>
      <c r="CB91" s="478"/>
      <c r="CC91" s="478"/>
      <c r="CD91" s="478"/>
      <c r="CE91" s="478"/>
      <c r="CF91" s="478"/>
      <c r="CG91" s="478"/>
      <c r="CH91" s="478"/>
      <c r="CI91" s="478"/>
      <c r="CJ91" s="478"/>
      <c r="CK91" s="478"/>
      <c r="CL91" s="478"/>
      <c r="CM91" s="478"/>
      <c r="CN91" s="478"/>
      <c r="CO91" s="478"/>
      <c r="CP91" s="478"/>
      <c r="CQ91" s="478"/>
      <c r="CR91" s="478"/>
      <c r="CS91" s="478"/>
      <c r="CT91" s="478"/>
      <c r="CU91" s="478"/>
      <c r="CV91" s="478"/>
      <c r="CW91" s="478"/>
      <c r="CX91" s="478"/>
      <c r="CY91" s="478"/>
      <c r="CZ91" s="478"/>
      <c r="DA91" s="478"/>
      <c r="DB91" s="478"/>
      <c r="DC91" s="478"/>
      <c r="DD91" s="478"/>
      <c r="DE91" s="478"/>
      <c r="DF91" s="478"/>
      <c r="DG91" s="478"/>
      <c r="DH91" s="478"/>
      <c r="DI91" s="478"/>
      <c r="DJ91" s="478"/>
      <c r="DK91" s="478"/>
      <c r="DL91" s="478"/>
      <c r="DM91" s="478"/>
      <c r="DN91" s="478"/>
      <c r="DO91" s="478"/>
      <c r="DP91" s="478"/>
      <c r="DQ91" s="478"/>
      <c r="DR91" s="478"/>
      <c r="DS91" s="478"/>
      <c r="DT91" s="478"/>
      <c r="DU91" s="478"/>
      <c r="DV91" s="478"/>
      <c r="DW91" s="478"/>
      <c r="DX91" s="478"/>
      <c r="DY91" s="478"/>
      <c r="DZ91" s="478"/>
      <c r="EA91" s="478"/>
      <c r="EB91" s="478"/>
      <c r="EC91" s="478"/>
      <c r="ED91" s="478"/>
      <c r="EE91" s="478"/>
      <c r="EF91" s="478"/>
      <c r="EG91" s="478"/>
      <c r="EH91" s="478"/>
      <c r="EI91" s="478"/>
      <c r="EJ91" s="478"/>
      <c r="EK91" s="478"/>
      <c r="EL91" s="478"/>
      <c r="EM91" s="478"/>
      <c r="EN91" s="478"/>
      <c r="EO91" s="478"/>
      <c r="EP91" s="478"/>
      <c r="EQ91" s="478"/>
      <c r="ER91" s="478"/>
      <c r="ES91" s="478"/>
      <c r="ET91" s="478"/>
      <c r="EU91" s="478"/>
      <c r="EV91" s="478"/>
      <c r="EW91" s="478"/>
      <c r="EX91" s="478"/>
      <c r="EY91" s="478"/>
      <c r="EZ91" s="478"/>
      <c r="FA91" s="478"/>
      <c r="FB91" s="478"/>
      <c r="FC91" s="478"/>
      <c r="FD91" s="478"/>
      <c r="FE91" s="478"/>
      <c r="FF91" s="478"/>
      <c r="FG91" s="478"/>
      <c r="FH91" s="478"/>
      <c r="FI91" s="478"/>
      <c r="FJ91" s="478"/>
      <c r="FK91" s="478"/>
      <c r="FL91" s="478"/>
      <c r="FM91" s="478"/>
      <c r="FN91" s="478"/>
      <c r="FO91" s="478"/>
      <c r="FP91" s="478"/>
      <c r="FQ91" s="478"/>
      <c r="FR91" s="478"/>
      <c r="FS91" s="478"/>
      <c r="FT91" s="478"/>
      <c r="FU91" s="478"/>
      <c r="FV91" s="478"/>
      <c r="FW91" s="478"/>
      <c r="FX91" s="478"/>
      <c r="FY91" s="478"/>
      <c r="FZ91" s="478"/>
      <c r="GA91" s="478"/>
      <c r="GB91" s="478"/>
      <c r="GC91" s="478"/>
      <c r="GD91" s="478"/>
      <c r="GE91" s="478"/>
      <c r="GF91" s="478"/>
      <c r="GG91" s="478"/>
      <c r="GH91" s="478"/>
      <c r="GI91" s="478"/>
      <c r="GJ91" s="478"/>
      <c r="GK91" s="478"/>
      <c r="GL91" s="478"/>
      <c r="GM91" s="478"/>
      <c r="GN91" s="478"/>
      <c r="GO91" s="478"/>
      <c r="GP91" s="478"/>
      <c r="GQ91" s="478"/>
      <c r="GR91" s="478"/>
      <c r="GS91" s="478"/>
      <c r="GT91" s="478"/>
      <c r="GU91" s="478"/>
      <c r="GV91" s="478"/>
      <c r="GW91" s="478"/>
      <c r="GX91" s="478"/>
      <c r="GY91" s="478"/>
      <c r="GZ91" s="478"/>
      <c r="HA91" s="478"/>
      <c r="HB91" s="478"/>
      <c r="HC91" s="478"/>
      <c r="HD91" s="478"/>
      <c r="HE91" s="478"/>
      <c r="HF91" s="478"/>
      <c r="HG91" s="478"/>
      <c r="HH91" s="478"/>
      <c r="HI91" s="478"/>
      <c r="HJ91" s="478"/>
      <c r="HK91" s="478"/>
      <c r="HL91" s="478"/>
      <c r="HM91" s="478"/>
      <c r="HN91" s="478"/>
      <c r="HO91" s="478"/>
      <c r="HP91" s="478"/>
      <c r="HQ91" s="478"/>
      <c r="HR91" s="478"/>
      <c r="HS91" s="478"/>
      <c r="HT91" s="478"/>
      <c r="HU91" s="478"/>
      <c r="HV91" s="478"/>
      <c r="HW91" s="478"/>
      <c r="HX91" s="478"/>
      <c r="HY91" s="478"/>
      <c r="HZ91" s="478"/>
      <c r="IA91" s="478"/>
      <c r="IB91" s="478"/>
      <c r="IC91" s="478"/>
      <c r="ID91" s="478"/>
      <c r="IE91" s="478"/>
      <c r="IF91" s="478"/>
      <c r="IG91" s="478"/>
      <c r="IH91" s="478"/>
      <c r="II91" s="478"/>
      <c r="IJ91" s="478"/>
      <c r="IK91" s="478"/>
      <c r="IL91" s="478"/>
      <c r="IM91" s="478"/>
      <c r="IN91" s="478"/>
      <c r="IO91" s="478"/>
      <c r="IP91" s="478"/>
      <c r="IQ91" s="478"/>
      <c r="IR91" s="478"/>
      <c r="IS91" s="478"/>
      <c r="IT91" s="478"/>
      <c r="IU91" s="478"/>
      <c r="IV91" s="478"/>
      <c r="IW91" s="479"/>
    </row>
    <row r="92" customFormat="false" ht="12" hidden="false" customHeight="true" outlineLevel="0" collapsed="false">
      <c r="A92" s="356" t="s">
        <v>302</v>
      </c>
      <c r="B92" s="26" t="n">
        <f aca="false">B90*B91</f>
        <v>295.005665917859</v>
      </c>
      <c r="C92" s="26" t="n">
        <f aca="false">C90*C91</f>
        <v>295.616504926237</v>
      </c>
      <c r="D92" s="26" t="n">
        <f aca="false">D90*D91</f>
        <v>296.249170469044</v>
      </c>
      <c r="E92" s="26" t="n">
        <f aca="false">E90*E91</f>
        <v>442.056737189126</v>
      </c>
      <c r="F92" s="26" t="n">
        <f aca="false">F90*F91</f>
        <v>466.322760937478</v>
      </c>
      <c r="G92" s="26" t="n">
        <f aca="false">G90*G91</f>
        <v>476.040273649078</v>
      </c>
      <c r="H92" s="26" t="n">
        <f aca="false">H90*H91</f>
        <v>485.914757339728</v>
      </c>
      <c r="I92" s="26" t="n">
        <f aca="false">I90*I91</f>
        <v>495.96385169592</v>
      </c>
      <c r="J92" s="26" t="n">
        <f aca="false">J90*J91</f>
        <v>506.194562386996</v>
      </c>
      <c r="K92" s="26" t="n">
        <f aca="false">K90*K91</f>
        <v>516.604526869774</v>
      </c>
      <c r="L92" s="26" t="n">
        <f aca="false">L90*L91</f>
        <v>525.506035955902</v>
      </c>
      <c r="M92" s="26" t="n">
        <f aca="false">M90*M91</f>
        <v>534.501314179268</v>
      </c>
      <c r="N92" s="26" t="n">
        <f aca="false">N90*N91</f>
        <v>543.563288272804</v>
      </c>
      <c r="O92" s="26" t="n">
        <f aca="false">O90*O91</f>
        <v>552.687869489773</v>
      </c>
      <c r="P92" s="26" t="n">
        <f aca="false">P90*P91</f>
        <v>561.870658480898</v>
      </c>
      <c r="Q92" s="26" t="n">
        <f aca="false">Q90*Q91</f>
        <v>569.201473766275</v>
      </c>
      <c r="R92" s="26" t="n">
        <f aca="false">R90*R91</f>
        <v>575.485081397747</v>
      </c>
      <c r="S92" s="26" t="n">
        <f aca="false">S90*S91</f>
        <v>582.644116245448</v>
      </c>
      <c r="T92" s="26" t="n">
        <f aca="false">T90*T91</f>
        <v>590.755771262207</v>
      </c>
      <c r="U92" s="26" t="n">
        <f aca="false">U90*U91</f>
        <v>597.757378701337</v>
      </c>
      <c r="V92" s="483"/>
      <c r="W92" s="483"/>
      <c r="X92" s="483"/>
      <c r="Y92" s="483"/>
      <c r="Z92" s="483"/>
      <c r="AA92" s="483"/>
      <c r="AB92" s="483"/>
      <c r="AC92" s="475"/>
      <c r="AD92" s="475"/>
      <c r="AE92" s="477"/>
      <c r="AF92" s="477"/>
      <c r="AG92" s="477"/>
      <c r="AH92" s="478"/>
      <c r="AI92" s="478"/>
      <c r="AJ92" s="478"/>
      <c r="AK92" s="478"/>
      <c r="AL92" s="478"/>
      <c r="AM92" s="478"/>
      <c r="AN92" s="478"/>
      <c r="AO92" s="478"/>
      <c r="AP92" s="478"/>
      <c r="AQ92" s="478"/>
      <c r="AR92" s="478"/>
      <c r="AS92" s="478"/>
      <c r="AT92" s="478"/>
      <c r="AU92" s="478"/>
      <c r="AV92" s="478"/>
      <c r="AW92" s="478"/>
      <c r="AX92" s="478"/>
      <c r="AY92" s="478"/>
      <c r="AZ92" s="478"/>
      <c r="BA92" s="478"/>
      <c r="BB92" s="478"/>
      <c r="BC92" s="478"/>
      <c r="BD92" s="478"/>
      <c r="BE92" s="478"/>
      <c r="BF92" s="478"/>
      <c r="BG92" s="478"/>
      <c r="BH92" s="478"/>
      <c r="BI92" s="478"/>
      <c r="BJ92" s="478"/>
      <c r="BK92" s="478"/>
      <c r="BL92" s="478"/>
      <c r="BM92" s="478"/>
      <c r="BN92" s="478"/>
      <c r="BO92" s="478"/>
      <c r="BP92" s="478"/>
      <c r="BQ92" s="478"/>
      <c r="BR92" s="478"/>
      <c r="BS92" s="478"/>
      <c r="BT92" s="478"/>
      <c r="BU92" s="478"/>
      <c r="BV92" s="478"/>
      <c r="BW92" s="478"/>
      <c r="BX92" s="478"/>
      <c r="BY92" s="478"/>
      <c r="BZ92" s="478"/>
      <c r="CA92" s="478"/>
      <c r="CB92" s="478"/>
      <c r="CC92" s="478"/>
      <c r="CD92" s="478"/>
      <c r="CE92" s="478"/>
      <c r="CF92" s="478"/>
      <c r="CG92" s="478"/>
      <c r="CH92" s="478"/>
      <c r="CI92" s="478"/>
      <c r="CJ92" s="478"/>
      <c r="CK92" s="478"/>
      <c r="CL92" s="478"/>
      <c r="CM92" s="478"/>
      <c r="CN92" s="478"/>
      <c r="CO92" s="478"/>
      <c r="CP92" s="478"/>
      <c r="CQ92" s="478"/>
      <c r="CR92" s="478"/>
      <c r="CS92" s="478"/>
      <c r="CT92" s="478"/>
      <c r="CU92" s="478"/>
      <c r="CV92" s="478"/>
      <c r="CW92" s="478"/>
      <c r="CX92" s="478"/>
      <c r="CY92" s="478"/>
      <c r="CZ92" s="478"/>
      <c r="DA92" s="478"/>
      <c r="DB92" s="478"/>
      <c r="DC92" s="478"/>
      <c r="DD92" s="478"/>
      <c r="DE92" s="478"/>
      <c r="DF92" s="478"/>
      <c r="DG92" s="478"/>
      <c r="DH92" s="478"/>
      <c r="DI92" s="478"/>
      <c r="DJ92" s="478"/>
      <c r="DK92" s="478"/>
      <c r="DL92" s="478"/>
      <c r="DM92" s="478"/>
      <c r="DN92" s="478"/>
      <c r="DO92" s="478"/>
      <c r="DP92" s="478"/>
      <c r="DQ92" s="478"/>
      <c r="DR92" s="478"/>
      <c r="DS92" s="478"/>
      <c r="DT92" s="478"/>
      <c r="DU92" s="478"/>
      <c r="DV92" s="478"/>
      <c r="DW92" s="478"/>
      <c r="DX92" s="478"/>
      <c r="DY92" s="478"/>
      <c r="DZ92" s="478"/>
      <c r="EA92" s="478"/>
      <c r="EB92" s="478"/>
      <c r="EC92" s="478"/>
      <c r="ED92" s="478"/>
      <c r="EE92" s="478"/>
      <c r="EF92" s="478"/>
      <c r="EG92" s="478"/>
      <c r="EH92" s="478"/>
      <c r="EI92" s="478"/>
      <c r="EJ92" s="478"/>
      <c r="EK92" s="478"/>
      <c r="EL92" s="478"/>
      <c r="EM92" s="478"/>
      <c r="EN92" s="478"/>
      <c r="EO92" s="478"/>
      <c r="EP92" s="478"/>
      <c r="EQ92" s="478"/>
      <c r="ER92" s="478"/>
      <c r="ES92" s="478"/>
      <c r="ET92" s="478"/>
      <c r="EU92" s="478"/>
      <c r="EV92" s="478"/>
      <c r="EW92" s="478"/>
      <c r="EX92" s="478"/>
      <c r="EY92" s="478"/>
      <c r="EZ92" s="478"/>
      <c r="FA92" s="478"/>
      <c r="FB92" s="478"/>
      <c r="FC92" s="478"/>
      <c r="FD92" s="478"/>
      <c r="FE92" s="478"/>
      <c r="FF92" s="478"/>
      <c r="FG92" s="478"/>
      <c r="FH92" s="478"/>
      <c r="FI92" s="478"/>
      <c r="FJ92" s="478"/>
      <c r="FK92" s="478"/>
      <c r="FL92" s="478"/>
      <c r="FM92" s="478"/>
      <c r="FN92" s="478"/>
      <c r="FO92" s="478"/>
      <c r="FP92" s="478"/>
      <c r="FQ92" s="478"/>
      <c r="FR92" s="478"/>
      <c r="FS92" s="478"/>
      <c r="FT92" s="478"/>
      <c r="FU92" s="478"/>
      <c r="FV92" s="478"/>
      <c r="FW92" s="478"/>
      <c r="FX92" s="478"/>
      <c r="FY92" s="478"/>
      <c r="FZ92" s="478"/>
      <c r="GA92" s="478"/>
      <c r="GB92" s="478"/>
      <c r="GC92" s="478"/>
      <c r="GD92" s="478"/>
      <c r="GE92" s="478"/>
      <c r="GF92" s="478"/>
      <c r="GG92" s="478"/>
      <c r="GH92" s="478"/>
      <c r="GI92" s="478"/>
      <c r="GJ92" s="478"/>
      <c r="GK92" s="478"/>
      <c r="GL92" s="478"/>
      <c r="GM92" s="478"/>
      <c r="GN92" s="478"/>
      <c r="GO92" s="478"/>
      <c r="GP92" s="478"/>
      <c r="GQ92" s="478"/>
      <c r="GR92" s="478"/>
      <c r="GS92" s="478"/>
      <c r="GT92" s="478"/>
      <c r="GU92" s="478"/>
      <c r="GV92" s="478"/>
      <c r="GW92" s="478"/>
      <c r="GX92" s="478"/>
      <c r="GY92" s="478"/>
      <c r="GZ92" s="478"/>
      <c r="HA92" s="478"/>
      <c r="HB92" s="478"/>
      <c r="HC92" s="478"/>
      <c r="HD92" s="478"/>
      <c r="HE92" s="478"/>
      <c r="HF92" s="478"/>
      <c r="HG92" s="478"/>
      <c r="HH92" s="478"/>
      <c r="HI92" s="478"/>
      <c r="HJ92" s="478"/>
      <c r="HK92" s="478"/>
      <c r="HL92" s="478"/>
      <c r="HM92" s="478"/>
      <c r="HN92" s="478"/>
      <c r="HO92" s="478"/>
      <c r="HP92" s="478"/>
      <c r="HQ92" s="478"/>
      <c r="HR92" s="478"/>
      <c r="HS92" s="478"/>
      <c r="HT92" s="478"/>
      <c r="HU92" s="478"/>
      <c r="HV92" s="478"/>
      <c r="HW92" s="478"/>
      <c r="HX92" s="478"/>
      <c r="HY92" s="478"/>
      <c r="HZ92" s="478"/>
      <c r="IA92" s="478"/>
      <c r="IB92" s="478"/>
      <c r="IC92" s="478"/>
      <c r="ID92" s="478"/>
      <c r="IE92" s="478"/>
      <c r="IF92" s="478"/>
      <c r="IG92" s="478"/>
      <c r="IH92" s="478"/>
      <c r="II92" s="478"/>
      <c r="IJ92" s="478"/>
      <c r="IK92" s="478"/>
      <c r="IL92" s="478"/>
      <c r="IM92" s="478"/>
      <c r="IN92" s="478"/>
      <c r="IO92" s="478"/>
      <c r="IP92" s="478"/>
      <c r="IQ92" s="478"/>
      <c r="IR92" s="478"/>
      <c r="IS92" s="478"/>
      <c r="IT92" s="478"/>
      <c r="IU92" s="478"/>
      <c r="IV92" s="478"/>
      <c r="IW92" s="479"/>
    </row>
    <row r="93" customFormat="false" ht="12" hidden="false" customHeight="true" outlineLevel="0" collapsed="false">
      <c r="A93" s="356"/>
      <c r="B93" s="60"/>
      <c r="C93" s="60"/>
      <c r="D93" s="483"/>
      <c r="E93" s="483"/>
      <c r="F93" s="483"/>
      <c r="G93" s="483"/>
      <c r="H93" s="483"/>
      <c r="I93" s="483"/>
      <c r="J93" s="483"/>
      <c r="K93" s="483"/>
      <c r="L93" s="483"/>
      <c r="M93" s="483"/>
      <c r="N93" s="483"/>
      <c r="O93" s="483"/>
      <c r="P93" s="483"/>
      <c r="Q93" s="483"/>
      <c r="R93" s="483"/>
      <c r="S93" s="483"/>
      <c r="T93" s="483"/>
      <c r="U93" s="483"/>
      <c r="V93" s="483"/>
      <c r="W93" s="483"/>
      <c r="X93" s="483"/>
      <c r="Y93" s="483"/>
      <c r="Z93" s="483"/>
      <c r="AA93" s="483"/>
      <c r="AB93" s="483"/>
      <c r="AC93" s="475"/>
      <c r="AD93" s="475"/>
      <c r="AE93" s="477"/>
      <c r="AF93" s="477"/>
      <c r="AG93" s="477"/>
      <c r="AH93" s="478"/>
      <c r="AI93" s="478"/>
      <c r="AJ93" s="478"/>
      <c r="AK93" s="478"/>
      <c r="AL93" s="478"/>
      <c r="AM93" s="478"/>
      <c r="AN93" s="478"/>
      <c r="AO93" s="478"/>
      <c r="AP93" s="478"/>
      <c r="AQ93" s="478"/>
      <c r="AR93" s="478"/>
      <c r="AS93" s="478"/>
      <c r="AT93" s="478"/>
      <c r="AU93" s="478"/>
      <c r="AV93" s="478"/>
      <c r="AW93" s="478"/>
      <c r="AX93" s="478"/>
      <c r="AY93" s="478"/>
      <c r="AZ93" s="478"/>
      <c r="BA93" s="478"/>
      <c r="BB93" s="478"/>
      <c r="BC93" s="478"/>
      <c r="BD93" s="478"/>
      <c r="BE93" s="478"/>
      <c r="BF93" s="478"/>
      <c r="BG93" s="478"/>
      <c r="BH93" s="478"/>
      <c r="BI93" s="478"/>
      <c r="BJ93" s="478"/>
      <c r="BK93" s="478"/>
      <c r="BL93" s="478"/>
      <c r="BM93" s="478"/>
      <c r="BN93" s="478"/>
      <c r="BO93" s="478"/>
      <c r="BP93" s="478"/>
      <c r="BQ93" s="478"/>
      <c r="BR93" s="478"/>
      <c r="BS93" s="478"/>
      <c r="BT93" s="478"/>
      <c r="BU93" s="478"/>
      <c r="BV93" s="478"/>
      <c r="BW93" s="478"/>
      <c r="BX93" s="478"/>
      <c r="BY93" s="478"/>
      <c r="BZ93" s="478"/>
      <c r="CA93" s="478"/>
      <c r="CB93" s="478"/>
      <c r="CC93" s="478"/>
      <c r="CD93" s="478"/>
      <c r="CE93" s="478"/>
      <c r="CF93" s="478"/>
      <c r="CG93" s="478"/>
      <c r="CH93" s="478"/>
      <c r="CI93" s="478"/>
      <c r="CJ93" s="478"/>
      <c r="CK93" s="478"/>
      <c r="CL93" s="478"/>
      <c r="CM93" s="478"/>
      <c r="CN93" s="478"/>
      <c r="CO93" s="478"/>
      <c r="CP93" s="478"/>
      <c r="CQ93" s="478"/>
      <c r="CR93" s="478"/>
      <c r="CS93" s="478"/>
      <c r="CT93" s="478"/>
      <c r="CU93" s="478"/>
      <c r="CV93" s="478"/>
      <c r="CW93" s="478"/>
      <c r="CX93" s="478"/>
      <c r="CY93" s="478"/>
      <c r="CZ93" s="478"/>
      <c r="DA93" s="478"/>
      <c r="DB93" s="478"/>
      <c r="DC93" s="478"/>
      <c r="DD93" s="478"/>
      <c r="DE93" s="478"/>
      <c r="DF93" s="478"/>
      <c r="DG93" s="478"/>
      <c r="DH93" s="478"/>
      <c r="DI93" s="478"/>
      <c r="DJ93" s="478"/>
      <c r="DK93" s="478"/>
      <c r="DL93" s="478"/>
      <c r="DM93" s="478"/>
      <c r="DN93" s="478"/>
      <c r="DO93" s="478"/>
      <c r="DP93" s="478"/>
      <c r="DQ93" s="478"/>
      <c r="DR93" s="478"/>
      <c r="DS93" s="478"/>
      <c r="DT93" s="478"/>
      <c r="DU93" s="478"/>
      <c r="DV93" s="478"/>
      <c r="DW93" s="478"/>
      <c r="DX93" s="478"/>
      <c r="DY93" s="478"/>
      <c r="DZ93" s="478"/>
      <c r="EA93" s="478"/>
      <c r="EB93" s="478"/>
      <c r="EC93" s="478"/>
      <c r="ED93" s="478"/>
      <c r="EE93" s="478"/>
      <c r="EF93" s="478"/>
      <c r="EG93" s="478"/>
      <c r="EH93" s="478"/>
      <c r="EI93" s="478"/>
      <c r="EJ93" s="478"/>
      <c r="EK93" s="478"/>
      <c r="EL93" s="478"/>
      <c r="EM93" s="478"/>
      <c r="EN93" s="478"/>
      <c r="EO93" s="478"/>
      <c r="EP93" s="478"/>
      <c r="EQ93" s="478"/>
      <c r="ER93" s="478"/>
      <c r="ES93" s="478"/>
      <c r="ET93" s="478"/>
      <c r="EU93" s="478"/>
      <c r="EV93" s="478"/>
      <c r="EW93" s="478"/>
      <c r="EX93" s="478"/>
      <c r="EY93" s="478"/>
      <c r="EZ93" s="478"/>
      <c r="FA93" s="478"/>
      <c r="FB93" s="478"/>
      <c r="FC93" s="478"/>
      <c r="FD93" s="478"/>
      <c r="FE93" s="478"/>
      <c r="FF93" s="478"/>
      <c r="FG93" s="478"/>
      <c r="FH93" s="478"/>
      <c r="FI93" s="478"/>
      <c r="FJ93" s="478"/>
      <c r="FK93" s="478"/>
      <c r="FL93" s="478"/>
      <c r="FM93" s="478"/>
      <c r="FN93" s="478"/>
      <c r="FO93" s="478"/>
      <c r="FP93" s="478"/>
      <c r="FQ93" s="478"/>
      <c r="FR93" s="478"/>
      <c r="FS93" s="478"/>
      <c r="FT93" s="478"/>
      <c r="FU93" s="478"/>
      <c r="FV93" s="478"/>
      <c r="FW93" s="478"/>
      <c r="FX93" s="478"/>
      <c r="FY93" s="478"/>
      <c r="FZ93" s="478"/>
      <c r="GA93" s="478"/>
      <c r="GB93" s="478"/>
      <c r="GC93" s="478"/>
      <c r="GD93" s="478"/>
      <c r="GE93" s="478"/>
      <c r="GF93" s="478"/>
      <c r="GG93" s="478"/>
      <c r="GH93" s="478"/>
      <c r="GI93" s="478"/>
      <c r="GJ93" s="478"/>
      <c r="GK93" s="478"/>
      <c r="GL93" s="478"/>
      <c r="GM93" s="478"/>
      <c r="GN93" s="478"/>
      <c r="GO93" s="478"/>
      <c r="GP93" s="478"/>
      <c r="GQ93" s="478"/>
      <c r="GR93" s="478"/>
      <c r="GS93" s="478"/>
      <c r="GT93" s="478"/>
      <c r="GU93" s="478"/>
      <c r="GV93" s="478"/>
      <c r="GW93" s="478"/>
      <c r="GX93" s="478"/>
      <c r="GY93" s="478"/>
      <c r="GZ93" s="478"/>
      <c r="HA93" s="478"/>
      <c r="HB93" s="478"/>
      <c r="HC93" s="478"/>
      <c r="HD93" s="478"/>
      <c r="HE93" s="478"/>
      <c r="HF93" s="478"/>
      <c r="HG93" s="478"/>
      <c r="HH93" s="478"/>
      <c r="HI93" s="478"/>
      <c r="HJ93" s="478"/>
      <c r="HK93" s="478"/>
      <c r="HL93" s="478"/>
      <c r="HM93" s="478"/>
      <c r="HN93" s="478"/>
      <c r="HO93" s="478"/>
      <c r="HP93" s="478"/>
      <c r="HQ93" s="478"/>
      <c r="HR93" s="478"/>
      <c r="HS93" s="478"/>
      <c r="HT93" s="478"/>
      <c r="HU93" s="478"/>
      <c r="HV93" s="478"/>
      <c r="HW93" s="478"/>
      <c r="HX93" s="478"/>
      <c r="HY93" s="478"/>
      <c r="HZ93" s="478"/>
      <c r="IA93" s="478"/>
      <c r="IB93" s="478"/>
      <c r="IC93" s="478"/>
      <c r="ID93" s="478"/>
      <c r="IE93" s="478"/>
      <c r="IF93" s="478"/>
      <c r="IG93" s="478"/>
      <c r="IH93" s="478"/>
      <c r="II93" s="478"/>
      <c r="IJ93" s="478"/>
      <c r="IK93" s="478"/>
      <c r="IL93" s="478"/>
      <c r="IM93" s="478"/>
      <c r="IN93" s="478"/>
      <c r="IO93" s="478"/>
      <c r="IP93" s="478"/>
      <c r="IQ93" s="478"/>
      <c r="IR93" s="478"/>
      <c r="IS93" s="478"/>
      <c r="IT93" s="478"/>
      <c r="IU93" s="478"/>
      <c r="IV93" s="478"/>
      <c r="IW93" s="479"/>
    </row>
    <row r="94" customFormat="false" ht="12" hidden="false" customHeight="true" outlineLevel="0" collapsed="false">
      <c r="A94" s="390" t="s">
        <v>303</v>
      </c>
      <c r="B94" s="488" t="n">
        <f aca="false">MAX(B92,B87)</f>
        <v>295.005665917859</v>
      </c>
      <c r="C94" s="488" t="n">
        <f aca="false">MAX(C92,C87)</f>
        <v>295.616504926237</v>
      </c>
      <c r="D94" s="488" t="n">
        <f aca="false">MAX(D92,D87)</f>
        <v>296.249170469044</v>
      </c>
      <c r="E94" s="488" t="n">
        <f aca="false">MAX(E92,E87)</f>
        <v>547.931411621245</v>
      </c>
      <c r="F94" s="488" t="n">
        <f aca="false">MAX(F92,F87)</f>
        <v>614.520215399289</v>
      </c>
      <c r="G94" s="488" t="n">
        <f aca="false">MAX(G92,G87)</f>
        <v>638.358045578803</v>
      </c>
      <c r="H94" s="488" t="n">
        <f aca="false">MAX(H92,H87)</f>
        <v>661.878920943269</v>
      </c>
      <c r="I94" s="488" t="n">
        <f aca="false">MAX(I92,I87)</f>
        <v>688.143680956188</v>
      </c>
      <c r="J94" s="488" t="n">
        <f aca="false">MAX(J92,J87)</f>
        <v>721.220111342811</v>
      </c>
      <c r="K94" s="488" t="n">
        <f aca="false">MAX(K92,K87)</f>
        <v>757.948016407746</v>
      </c>
      <c r="L94" s="488" t="n">
        <f aca="false">MAX(L92,L87)</f>
        <v>784.39376768473</v>
      </c>
      <c r="M94" s="488" t="n">
        <f aca="false">MAX(M92,M87)</f>
        <v>817.933607101557</v>
      </c>
      <c r="N94" s="488" t="n">
        <f aca="false">MAX(N92,N87)</f>
        <v>855.319904034515</v>
      </c>
      <c r="O94" s="488" t="n">
        <f aca="false">MAX(O92,O87)</f>
        <v>894.542382369485</v>
      </c>
      <c r="P94" s="488" t="n">
        <f aca="false">MAX(P92,P87)</f>
        <v>936.59233812768</v>
      </c>
      <c r="Q94" s="488" t="n">
        <f aca="false">MAX(Q92,Q87)</f>
        <v>975.829704177735</v>
      </c>
      <c r="R94" s="488" t="n">
        <f aca="false">MAX(R92,R87)</f>
        <v>1016.28470480573</v>
      </c>
      <c r="S94" s="488" t="n">
        <f aca="false">MAX(S92,S87)</f>
        <v>1062.12967855882</v>
      </c>
      <c r="T94" s="488" t="n">
        <f aca="false">MAX(T92,T87)</f>
        <v>1114.50407172484</v>
      </c>
      <c r="U94" s="488" t="n">
        <f aca="false">MAX(U92,U87)</f>
        <v>1167.92257273858</v>
      </c>
      <c r="V94" s="483"/>
      <c r="W94" s="483"/>
      <c r="X94" s="483"/>
      <c r="Y94" s="483"/>
      <c r="Z94" s="483"/>
      <c r="AA94" s="483"/>
      <c r="AB94" s="483"/>
      <c r="AC94" s="475"/>
      <c r="AD94" s="475"/>
      <c r="AE94" s="477"/>
      <c r="AF94" s="477"/>
      <c r="AG94" s="477"/>
      <c r="AH94" s="478"/>
      <c r="AI94" s="478"/>
      <c r="AJ94" s="478"/>
      <c r="AK94" s="478"/>
      <c r="AL94" s="478"/>
      <c r="AM94" s="478"/>
      <c r="AN94" s="478"/>
      <c r="AO94" s="478"/>
      <c r="AP94" s="478"/>
      <c r="AQ94" s="478"/>
      <c r="AR94" s="478"/>
      <c r="AS94" s="478"/>
      <c r="AT94" s="478"/>
      <c r="AU94" s="478"/>
      <c r="AV94" s="478"/>
      <c r="AW94" s="478"/>
      <c r="AX94" s="478"/>
      <c r="AY94" s="478"/>
      <c r="AZ94" s="478"/>
      <c r="BA94" s="478"/>
      <c r="BB94" s="478"/>
      <c r="BC94" s="478"/>
      <c r="BD94" s="478"/>
      <c r="BE94" s="478"/>
      <c r="BF94" s="478"/>
      <c r="BG94" s="478"/>
      <c r="BH94" s="478"/>
      <c r="BI94" s="478"/>
      <c r="BJ94" s="478"/>
      <c r="BK94" s="478"/>
      <c r="BL94" s="478"/>
      <c r="BM94" s="478"/>
      <c r="BN94" s="478"/>
      <c r="BO94" s="478"/>
      <c r="BP94" s="478"/>
      <c r="BQ94" s="478"/>
      <c r="BR94" s="478"/>
      <c r="BS94" s="478"/>
      <c r="BT94" s="478"/>
      <c r="BU94" s="478"/>
      <c r="BV94" s="478"/>
      <c r="BW94" s="478"/>
      <c r="BX94" s="478"/>
      <c r="BY94" s="478"/>
      <c r="BZ94" s="478"/>
      <c r="CA94" s="478"/>
      <c r="CB94" s="478"/>
      <c r="CC94" s="478"/>
      <c r="CD94" s="478"/>
      <c r="CE94" s="478"/>
      <c r="CF94" s="478"/>
      <c r="CG94" s="478"/>
      <c r="CH94" s="478"/>
      <c r="CI94" s="478"/>
      <c r="CJ94" s="478"/>
      <c r="CK94" s="478"/>
      <c r="CL94" s="478"/>
      <c r="CM94" s="478"/>
      <c r="CN94" s="478"/>
      <c r="CO94" s="478"/>
      <c r="CP94" s="478"/>
      <c r="CQ94" s="478"/>
      <c r="CR94" s="478"/>
      <c r="CS94" s="478"/>
      <c r="CT94" s="478"/>
      <c r="CU94" s="478"/>
      <c r="CV94" s="478"/>
      <c r="CW94" s="478"/>
      <c r="CX94" s="478"/>
      <c r="CY94" s="478"/>
      <c r="CZ94" s="478"/>
      <c r="DA94" s="478"/>
      <c r="DB94" s="478"/>
      <c r="DC94" s="478"/>
      <c r="DD94" s="478"/>
      <c r="DE94" s="478"/>
      <c r="DF94" s="478"/>
      <c r="DG94" s="478"/>
      <c r="DH94" s="478"/>
      <c r="DI94" s="478"/>
      <c r="DJ94" s="478"/>
      <c r="DK94" s="478"/>
      <c r="DL94" s="478"/>
      <c r="DM94" s="478"/>
      <c r="DN94" s="478"/>
      <c r="DO94" s="478"/>
      <c r="DP94" s="478"/>
      <c r="DQ94" s="478"/>
      <c r="DR94" s="478"/>
      <c r="DS94" s="478"/>
      <c r="DT94" s="478"/>
      <c r="DU94" s="478"/>
      <c r="DV94" s="478"/>
      <c r="DW94" s="478"/>
      <c r="DX94" s="478"/>
      <c r="DY94" s="478"/>
      <c r="DZ94" s="478"/>
      <c r="EA94" s="478"/>
      <c r="EB94" s="478"/>
      <c r="EC94" s="478"/>
      <c r="ED94" s="478"/>
      <c r="EE94" s="478"/>
      <c r="EF94" s="478"/>
      <c r="EG94" s="478"/>
      <c r="EH94" s="478"/>
      <c r="EI94" s="478"/>
      <c r="EJ94" s="478"/>
      <c r="EK94" s="478"/>
      <c r="EL94" s="478"/>
      <c r="EM94" s="478"/>
      <c r="EN94" s="478"/>
      <c r="EO94" s="478"/>
      <c r="EP94" s="478"/>
      <c r="EQ94" s="478"/>
      <c r="ER94" s="478"/>
      <c r="ES94" s="478"/>
      <c r="ET94" s="478"/>
      <c r="EU94" s="478"/>
      <c r="EV94" s="478"/>
      <c r="EW94" s="478"/>
      <c r="EX94" s="478"/>
      <c r="EY94" s="478"/>
      <c r="EZ94" s="478"/>
      <c r="FA94" s="478"/>
      <c r="FB94" s="478"/>
      <c r="FC94" s="478"/>
      <c r="FD94" s="478"/>
      <c r="FE94" s="478"/>
      <c r="FF94" s="478"/>
      <c r="FG94" s="478"/>
      <c r="FH94" s="478"/>
      <c r="FI94" s="478"/>
      <c r="FJ94" s="478"/>
      <c r="FK94" s="478"/>
      <c r="FL94" s="478"/>
      <c r="FM94" s="478"/>
      <c r="FN94" s="478"/>
      <c r="FO94" s="478"/>
      <c r="FP94" s="478"/>
      <c r="FQ94" s="478"/>
      <c r="FR94" s="478"/>
      <c r="FS94" s="478"/>
      <c r="FT94" s="478"/>
      <c r="FU94" s="478"/>
      <c r="FV94" s="478"/>
      <c r="FW94" s="478"/>
      <c r="FX94" s="478"/>
      <c r="FY94" s="478"/>
      <c r="FZ94" s="478"/>
      <c r="GA94" s="478"/>
      <c r="GB94" s="478"/>
      <c r="GC94" s="478"/>
      <c r="GD94" s="478"/>
      <c r="GE94" s="478"/>
      <c r="GF94" s="478"/>
      <c r="GG94" s="478"/>
      <c r="GH94" s="478"/>
      <c r="GI94" s="478"/>
      <c r="GJ94" s="478"/>
      <c r="GK94" s="478"/>
      <c r="GL94" s="478"/>
      <c r="GM94" s="478"/>
      <c r="GN94" s="478"/>
      <c r="GO94" s="478"/>
      <c r="GP94" s="478"/>
      <c r="GQ94" s="478"/>
      <c r="GR94" s="478"/>
      <c r="GS94" s="478"/>
      <c r="GT94" s="478"/>
      <c r="GU94" s="478"/>
      <c r="GV94" s="478"/>
      <c r="GW94" s="478"/>
      <c r="GX94" s="478"/>
      <c r="GY94" s="478"/>
      <c r="GZ94" s="478"/>
      <c r="HA94" s="478"/>
      <c r="HB94" s="478"/>
      <c r="HC94" s="478"/>
      <c r="HD94" s="478"/>
      <c r="HE94" s="478"/>
      <c r="HF94" s="478"/>
      <c r="HG94" s="478"/>
      <c r="HH94" s="478"/>
      <c r="HI94" s="478"/>
      <c r="HJ94" s="478"/>
      <c r="HK94" s="478"/>
      <c r="HL94" s="478"/>
      <c r="HM94" s="478"/>
      <c r="HN94" s="478"/>
      <c r="HO94" s="478"/>
      <c r="HP94" s="478"/>
      <c r="HQ94" s="478"/>
      <c r="HR94" s="478"/>
      <c r="HS94" s="478"/>
      <c r="HT94" s="478"/>
      <c r="HU94" s="478"/>
      <c r="HV94" s="478"/>
      <c r="HW94" s="478"/>
      <c r="HX94" s="478"/>
      <c r="HY94" s="478"/>
      <c r="HZ94" s="478"/>
      <c r="IA94" s="478"/>
      <c r="IB94" s="478"/>
      <c r="IC94" s="478"/>
      <c r="ID94" s="478"/>
      <c r="IE94" s="478"/>
      <c r="IF94" s="478"/>
      <c r="IG94" s="478"/>
      <c r="IH94" s="478"/>
      <c r="II94" s="478"/>
      <c r="IJ94" s="478"/>
      <c r="IK94" s="478"/>
      <c r="IL94" s="478"/>
      <c r="IM94" s="478"/>
      <c r="IN94" s="478"/>
      <c r="IO94" s="478"/>
      <c r="IP94" s="478"/>
      <c r="IQ94" s="478"/>
      <c r="IR94" s="478"/>
      <c r="IS94" s="478"/>
      <c r="IT94" s="478"/>
      <c r="IU94" s="478"/>
      <c r="IV94" s="478"/>
      <c r="IW94" s="479"/>
    </row>
    <row r="95" customFormat="false" ht="12" hidden="false" customHeight="true" outlineLevel="0" collapsed="false">
      <c r="A95" s="489"/>
      <c r="B95" s="60"/>
      <c r="C95" s="60"/>
      <c r="D95" s="483"/>
      <c r="E95" s="483"/>
      <c r="F95" s="483"/>
      <c r="G95" s="483"/>
      <c r="H95" s="483"/>
      <c r="I95" s="483"/>
      <c r="J95" s="483"/>
      <c r="K95" s="483"/>
      <c r="L95" s="483"/>
      <c r="M95" s="483"/>
      <c r="N95" s="483"/>
      <c r="O95" s="483"/>
      <c r="P95" s="483"/>
      <c r="Q95" s="483"/>
      <c r="R95" s="483"/>
      <c r="S95" s="483"/>
      <c r="T95" s="483"/>
      <c r="U95" s="483"/>
      <c r="V95" s="483"/>
      <c r="W95" s="483"/>
      <c r="X95" s="483"/>
      <c r="Y95" s="483"/>
      <c r="Z95" s="483"/>
      <c r="AA95" s="483"/>
      <c r="AB95" s="483"/>
      <c r="AC95" s="475"/>
      <c r="AD95" s="475"/>
      <c r="AE95" s="477"/>
      <c r="AF95" s="477"/>
      <c r="AG95" s="477"/>
      <c r="AH95" s="478"/>
      <c r="AI95" s="478"/>
      <c r="AJ95" s="478"/>
      <c r="AK95" s="478"/>
      <c r="AL95" s="478"/>
      <c r="AM95" s="478"/>
      <c r="AN95" s="478"/>
      <c r="AO95" s="478"/>
      <c r="AP95" s="478"/>
      <c r="AQ95" s="478"/>
      <c r="AR95" s="478"/>
      <c r="AS95" s="478"/>
      <c r="AT95" s="478"/>
      <c r="AU95" s="478"/>
      <c r="AV95" s="478"/>
      <c r="AW95" s="478"/>
      <c r="AX95" s="478"/>
      <c r="AY95" s="478"/>
      <c r="AZ95" s="478"/>
      <c r="BA95" s="478"/>
      <c r="BB95" s="478"/>
      <c r="BC95" s="478"/>
      <c r="BD95" s="478"/>
      <c r="BE95" s="478"/>
      <c r="BF95" s="478"/>
      <c r="BG95" s="478"/>
      <c r="BH95" s="478"/>
      <c r="BI95" s="478"/>
      <c r="BJ95" s="478"/>
      <c r="BK95" s="478"/>
      <c r="BL95" s="478"/>
      <c r="BM95" s="478"/>
      <c r="BN95" s="478"/>
      <c r="BO95" s="478"/>
      <c r="BP95" s="478"/>
      <c r="BQ95" s="478"/>
      <c r="BR95" s="478"/>
      <c r="BS95" s="478"/>
      <c r="BT95" s="478"/>
      <c r="BU95" s="478"/>
      <c r="BV95" s="478"/>
      <c r="BW95" s="478"/>
      <c r="BX95" s="478"/>
      <c r="BY95" s="478"/>
      <c r="BZ95" s="478"/>
      <c r="CA95" s="478"/>
      <c r="CB95" s="478"/>
      <c r="CC95" s="478"/>
      <c r="CD95" s="478"/>
      <c r="CE95" s="478"/>
      <c r="CF95" s="478"/>
      <c r="CG95" s="478"/>
      <c r="CH95" s="478"/>
      <c r="CI95" s="478"/>
      <c r="CJ95" s="478"/>
      <c r="CK95" s="478"/>
      <c r="CL95" s="478"/>
      <c r="CM95" s="478"/>
      <c r="CN95" s="478"/>
      <c r="CO95" s="478"/>
      <c r="CP95" s="478"/>
      <c r="CQ95" s="478"/>
      <c r="CR95" s="478"/>
      <c r="CS95" s="478"/>
      <c r="CT95" s="478"/>
      <c r="CU95" s="478"/>
      <c r="CV95" s="478"/>
      <c r="CW95" s="478"/>
      <c r="CX95" s="478"/>
      <c r="CY95" s="478"/>
      <c r="CZ95" s="478"/>
      <c r="DA95" s="478"/>
      <c r="DB95" s="478"/>
      <c r="DC95" s="478"/>
      <c r="DD95" s="478"/>
      <c r="DE95" s="478"/>
      <c r="DF95" s="478"/>
      <c r="DG95" s="478"/>
      <c r="DH95" s="478"/>
      <c r="DI95" s="478"/>
      <c r="DJ95" s="478"/>
      <c r="DK95" s="478"/>
      <c r="DL95" s="478"/>
      <c r="DM95" s="478"/>
      <c r="DN95" s="478"/>
      <c r="DO95" s="478"/>
      <c r="DP95" s="478"/>
      <c r="DQ95" s="478"/>
      <c r="DR95" s="478"/>
      <c r="DS95" s="478"/>
      <c r="DT95" s="478"/>
      <c r="DU95" s="478"/>
      <c r="DV95" s="478"/>
      <c r="DW95" s="478"/>
      <c r="DX95" s="478"/>
      <c r="DY95" s="478"/>
      <c r="DZ95" s="478"/>
      <c r="EA95" s="478"/>
      <c r="EB95" s="478"/>
      <c r="EC95" s="478"/>
      <c r="ED95" s="478"/>
      <c r="EE95" s="478"/>
      <c r="EF95" s="478"/>
      <c r="EG95" s="478"/>
      <c r="EH95" s="478"/>
      <c r="EI95" s="478"/>
      <c r="EJ95" s="478"/>
      <c r="EK95" s="478"/>
      <c r="EL95" s="478"/>
      <c r="EM95" s="478"/>
      <c r="EN95" s="478"/>
      <c r="EO95" s="478"/>
      <c r="EP95" s="478"/>
      <c r="EQ95" s="478"/>
      <c r="ER95" s="478"/>
      <c r="ES95" s="478"/>
      <c r="ET95" s="478"/>
      <c r="EU95" s="478"/>
      <c r="EV95" s="478"/>
      <c r="EW95" s="478"/>
      <c r="EX95" s="478"/>
      <c r="EY95" s="478"/>
      <c r="EZ95" s="478"/>
      <c r="FA95" s="478"/>
      <c r="FB95" s="478"/>
      <c r="FC95" s="478"/>
      <c r="FD95" s="478"/>
      <c r="FE95" s="478"/>
      <c r="FF95" s="478"/>
      <c r="FG95" s="478"/>
      <c r="FH95" s="478"/>
      <c r="FI95" s="478"/>
      <c r="FJ95" s="478"/>
      <c r="FK95" s="478"/>
      <c r="FL95" s="478"/>
      <c r="FM95" s="478"/>
      <c r="FN95" s="478"/>
      <c r="FO95" s="478"/>
      <c r="FP95" s="478"/>
      <c r="FQ95" s="478"/>
      <c r="FR95" s="478"/>
      <c r="FS95" s="478"/>
      <c r="FT95" s="478"/>
      <c r="FU95" s="478"/>
      <c r="FV95" s="478"/>
      <c r="FW95" s="478"/>
      <c r="FX95" s="478"/>
      <c r="FY95" s="478"/>
      <c r="FZ95" s="478"/>
      <c r="GA95" s="478"/>
      <c r="GB95" s="478"/>
      <c r="GC95" s="478"/>
      <c r="GD95" s="478"/>
      <c r="GE95" s="478"/>
      <c r="GF95" s="478"/>
      <c r="GG95" s="478"/>
      <c r="GH95" s="478"/>
      <c r="GI95" s="478"/>
      <c r="GJ95" s="478"/>
      <c r="GK95" s="478"/>
      <c r="GL95" s="478"/>
      <c r="GM95" s="478"/>
      <c r="GN95" s="478"/>
      <c r="GO95" s="478"/>
      <c r="GP95" s="478"/>
      <c r="GQ95" s="478"/>
      <c r="GR95" s="478"/>
      <c r="GS95" s="478"/>
      <c r="GT95" s="478"/>
      <c r="GU95" s="478"/>
      <c r="GV95" s="478"/>
      <c r="GW95" s="478"/>
      <c r="GX95" s="478"/>
      <c r="GY95" s="478"/>
      <c r="GZ95" s="478"/>
      <c r="HA95" s="478"/>
      <c r="HB95" s="478"/>
      <c r="HC95" s="478"/>
      <c r="HD95" s="478"/>
      <c r="HE95" s="478"/>
      <c r="HF95" s="478"/>
      <c r="HG95" s="478"/>
      <c r="HH95" s="478"/>
      <c r="HI95" s="478"/>
      <c r="HJ95" s="478"/>
      <c r="HK95" s="478"/>
      <c r="HL95" s="478"/>
      <c r="HM95" s="478"/>
      <c r="HN95" s="478"/>
      <c r="HO95" s="478"/>
      <c r="HP95" s="478"/>
      <c r="HQ95" s="478"/>
      <c r="HR95" s="478"/>
      <c r="HS95" s="478"/>
      <c r="HT95" s="478"/>
      <c r="HU95" s="478"/>
      <c r="HV95" s="478"/>
      <c r="HW95" s="478"/>
      <c r="HX95" s="478"/>
      <c r="HY95" s="478"/>
      <c r="HZ95" s="478"/>
      <c r="IA95" s="478"/>
      <c r="IB95" s="478"/>
      <c r="IC95" s="478"/>
      <c r="ID95" s="478"/>
      <c r="IE95" s="478"/>
      <c r="IF95" s="478"/>
      <c r="IG95" s="478"/>
      <c r="IH95" s="478"/>
      <c r="II95" s="478"/>
      <c r="IJ95" s="478"/>
      <c r="IK95" s="478"/>
      <c r="IL95" s="478"/>
      <c r="IM95" s="478"/>
      <c r="IN95" s="478"/>
      <c r="IO95" s="478"/>
      <c r="IP95" s="478"/>
      <c r="IQ95" s="478"/>
      <c r="IR95" s="478"/>
      <c r="IS95" s="478"/>
      <c r="IT95" s="478"/>
      <c r="IU95" s="478"/>
      <c r="IV95" s="478"/>
      <c r="IW95" s="479"/>
    </row>
    <row r="96" customFormat="false" ht="12" hidden="false" customHeight="true" outlineLevel="0" collapsed="false">
      <c r="A96" s="490"/>
      <c r="B96" s="475"/>
      <c r="C96" s="475"/>
      <c r="D96" s="475"/>
      <c r="E96" s="475"/>
      <c r="F96" s="475"/>
      <c r="G96" s="475"/>
      <c r="H96" s="475"/>
      <c r="I96" s="475"/>
      <c r="J96" s="475"/>
      <c r="K96" s="475"/>
      <c r="L96" s="475"/>
      <c r="M96" s="475"/>
      <c r="N96" s="475"/>
      <c r="O96" s="475"/>
      <c r="P96" s="475"/>
      <c r="Q96" s="475"/>
      <c r="R96" s="475"/>
      <c r="S96" s="475"/>
      <c r="T96" s="475"/>
      <c r="U96" s="475"/>
      <c r="V96" s="475"/>
      <c r="W96" s="475"/>
      <c r="X96" s="475"/>
      <c r="Y96" s="475"/>
      <c r="Z96" s="475"/>
      <c r="AA96" s="475"/>
      <c r="AB96" s="475"/>
      <c r="AC96" s="475"/>
      <c r="AD96" s="475"/>
      <c r="AE96" s="355"/>
      <c r="AF96" s="355"/>
      <c r="AG96" s="355"/>
      <c r="AH96" s="491"/>
      <c r="AI96" s="491"/>
      <c r="AJ96" s="491"/>
      <c r="AK96" s="491"/>
      <c r="AL96" s="491"/>
      <c r="AM96" s="491"/>
      <c r="AN96" s="491"/>
      <c r="AO96" s="491"/>
      <c r="AP96" s="491"/>
      <c r="AQ96" s="491"/>
      <c r="AR96" s="491"/>
      <c r="AS96" s="491"/>
      <c r="AT96" s="491"/>
      <c r="AU96" s="491"/>
      <c r="AV96" s="491"/>
      <c r="AW96" s="491"/>
      <c r="AX96" s="491"/>
      <c r="AY96" s="491"/>
      <c r="AZ96" s="491"/>
      <c r="BA96" s="491"/>
      <c r="BB96" s="491"/>
      <c r="BC96" s="491"/>
      <c r="BD96" s="491"/>
      <c r="BE96" s="491"/>
      <c r="BF96" s="491"/>
      <c r="BG96" s="491"/>
      <c r="BH96" s="491"/>
      <c r="BI96" s="491"/>
      <c r="BJ96" s="491"/>
      <c r="BK96" s="491"/>
      <c r="BL96" s="491"/>
      <c r="BM96" s="491"/>
      <c r="BN96" s="491"/>
      <c r="BO96" s="491"/>
      <c r="BP96" s="491"/>
      <c r="BQ96" s="491"/>
      <c r="BR96" s="491"/>
      <c r="BS96" s="491"/>
      <c r="BT96" s="491"/>
      <c r="BU96" s="491"/>
      <c r="BV96" s="491"/>
      <c r="BW96" s="491"/>
      <c r="BX96" s="491"/>
      <c r="BY96" s="491"/>
      <c r="BZ96" s="491"/>
      <c r="CA96" s="491"/>
      <c r="CB96" s="491"/>
      <c r="CC96" s="491"/>
      <c r="CD96" s="491"/>
      <c r="CE96" s="491"/>
      <c r="CF96" s="491"/>
      <c r="CG96" s="491"/>
      <c r="CH96" s="491"/>
      <c r="CI96" s="491"/>
      <c r="CJ96" s="491"/>
      <c r="CK96" s="491"/>
      <c r="CL96" s="491"/>
      <c r="CM96" s="491"/>
      <c r="CN96" s="491"/>
      <c r="CO96" s="491"/>
      <c r="CP96" s="491"/>
      <c r="CQ96" s="491"/>
      <c r="CR96" s="491"/>
      <c r="CS96" s="491"/>
      <c r="CT96" s="491"/>
      <c r="CU96" s="491"/>
      <c r="CV96" s="491"/>
      <c r="CW96" s="491"/>
      <c r="CX96" s="491"/>
      <c r="CY96" s="491"/>
      <c r="CZ96" s="491"/>
      <c r="DA96" s="491"/>
      <c r="DB96" s="491"/>
      <c r="DC96" s="491"/>
      <c r="DD96" s="491"/>
      <c r="DE96" s="491"/>
      <c r="DF96" s="491"/>
      <c r="DG96" s="491"/>
      <c r="DH96" s="491"/>
      <c r="DI96" s="491"/>
      <c r="DJ96" s="491"/>
      <c r="DK96" s="491"/>
      <c r="DL96" s="491"/>
      <c r="DM96" s="491"/>
      <c r="DN96" s="491"/>
      <c r="DO96" s="491"/>
      <c r="DP96" s="491"/>
      <c r="DQ96" s="491"/>
      <c r="DR96" s="491"/>
      <c r="DS96" s="491"/>
      <c r="DT96" s="491"/>
      <c r="DU96" s="491"/>
      <c r="DV96" s="491"/>
      <c r="DW96" s="491"/>
      <c r="DX96" s="491"/>
      <c r="DY96" s="491"/>
      <c r="DZ96" s="491"/>
      <c r="EA96" s="491"/>
      <c r="EB96" s="491"/>
      <c r="EC96" s="491"/>
      <c r="ED96" s="491"/>
      <c r="EE96" s="491"/>
      <c r="EF96" s="491"/>
      <c r="EG96" s="491"/>
      <c r="EH96" s="491"/>
      <c r="EI96" s="491"/>
      <c r="EJ96" s="491"/>
      <c r="EK96" s="491"/>
      <c r="EL96" s="491"/>
      <c r="EM96" s="491"/>
      <c r="EN96" s="491"/>
      <c r="EO96" s="491"/>
      <c r="EP96" s="491"/>
      <c r="EQ96" s="491"/>
      <c r="ER96" s="491"/>
      <c r="ES96" s="491"/>
      <c r="ET96" s="491"/>
      <c r="EU96" s="491"/>
      <c r="EV96" s="491"/>
      <c r="EW96" s="491"/>
      <c r="EX96" s="491"/>
      <c r="EY96" s="491"/>
      <c r="EZ96" s="491"/>
      <c r="FA96" s="491"/>
      <c r="FB96" s="491"/>
      <c r="FC96" s="491"/>
      <c r="FD96" s="491"/>
      <c r="FE96" s="491"/>
      <c r="FF96" s="491"/>
      <c r="FG96" s="491"/>
      <c r="FH96" s="491"/>
      <c r="FI96" s="491"/>
      <c r="FJ96" s="491"/>
      <c r="FK96" s="491"/>
      <c r="FL96" s="491"/>
      <c r="FM96" s="491"/>
      <c r="FN96" s="491"/>
      <c r="FO96" s="491"/>
      <c r="FP96" s="491"/>
      <c r="FQ96" s="491"/>
      <c r="FR96" s="491"/>
      <c r="FS96" s="491"/>
      <c r="FT96" s="491"/>
      <c r="FU96" s="491"/>
      <c r="FV96" s="491"/>
      <c r="FW96" s="491"/>
      <c r="FX96" s="491"/>
      <c r="FY96" s="491"/>
      <c r="FZ96" s="491"/>
      <c r="GA96" s="491"/>
      <c r="GB96" s="491"/>
      <c r="GC96" s="491"/>
      <c r="GD96" s="491"/>
      <c r="GE96" s="491"/>
      <c r="GF96" s="491"/>
      <c r="GG96" s="491"/>
      <c r="GH96" s="491"/>
      <c r="GI96" s="491"/>
      <c r="GJ96" s="491"/>
      <c r="GK96" s="491"/>
      <c r="GL96" s="491"/>
      <c r="GM96" s="491"/>
      <c r="GN96" s="491"/>
      <c r="GO96" s="491"/>
      <c r="GP96" s="491"/>
      <c r="GQ96" s="491"/>
      <c r="GR96" s="491"/>
      <c r="GS96" s="491"/>
      <c r="GT96" s="491"/>
      <c r="GU96" s="491"/>
      <c r="GV96" s="491"/>
      <c r="GW96" s="491"/>
      <c r="GX96" s="491"/>
      <c r="GY96" s="491"/>
      <c r="GZ96" s="491"/>
      <c r="HA96" s="491"/>
      <c r="HB96" s="491"/>
      <c r="HC96" s="491"/>
      <c r="HD96" s="491"/>
      <c r="HE96" s="491"/>
      <c r="HF96" s="491"/>
      <c r="HG96" s="491"/>
      <c r="HH96" s="491"/>
      <c r="HI96" s="491"/>
      <c r="HJ96" s="491"/>
      <c r="HK96" s="491"/>
      <c r="HL96" s="491"/>
      <c r="HM96" s="491"/>
      <c r="HN96" s="491"/>
      <c r="HO96" s="491"/>
      <c r="HP96" s="491"/>
      <c r="HQ96" s="491"/>
      <c r="HR96" s="491"/>
      <c r="HS96" s="491"/>
      <c r="HT96" s="491"/>
      <c r="HU96" s="491"/>
      <c r="HV96" s="491"/>
      <c r="HW96" s="491"/>
      <c r="HX96" s="491"/>
      <c r="HY96" s="491"/>
      <c r="HZ96" s="491"/>
      <c r="IA96" s="491"/>
      <c r="IB96" s="491"/>
      <c r="IC96" s="491"/>
      <c r="ID96" s="491"/>
      <c r="IE96" s="491"/>
      <c r="IF96" s="491"/>
      <c r="IG96" s="491"/>
      <c r="IH96" s="491"/>
      <c r="II96" s="491"/>
      <c r="IJ96" s="491"/>
      <c r="IK96" s="491"/>
      <c r="IL96" s="491"/>
      <c r="IM96" s="491"/>
      <c r="IN96" s="491"/>
      <c r="IO96" s="491"/>
      <c r="IP96" s="491"/>
      <c r="IQ96" s="491"/>
      <c r="IR96" s="491"/>
      <c r="IS96" s="491"/>
      <c r="IT96" s="491"/>
      <c r="IU96" s="491"/>
      <c r="IV96" s="491"/>
      <c r="IW96" s="491"/>
    </row>
    <row r="97" customFormat="false" ht="12" hidden="false" customHeight="true" outlineLevel="0" collapsed="false">
      <c r="A97" s="384" t="s">
        <v>240</v>
      </c>
      <c r="B97" s="475"/>
      <c r="C97" s="475"/>
      <c r="D97" s="475"/>
      <c r="E97" s="475"/>
      <c r="F97" s="475"/>
      <c r="G97" s="475"/>
      <c r="H97" s="475"/>
      <c r="I97" s="475"/>
      <c r="J97" s="475"/>
      <c r="K97" s="475"/>
      <c r="L97" s="475"/>
      <c r="M97" s="475"/>
      <c r="N97" s="475"/>
      <c r="O97" s="475"/>
      <c r="P97" s="475"/>
      <c r="Q97" s="475"/>
      <c r="R97" s="475"/>
      <c r="S97" s="475"/>
      <c r="T97" s="475"/>
      <c r="U97" s="475"/>
      <c r="V97" s="475"/>
      <c r="W97" s="475"/>
      <c r="X97" s="475"/>
      <c r="Y97" s="475"/>
      <c r="Z97" s="475"/>
      <c r="AA97" s="475"/>
      <c r="AB97" s="475"/>
      <c r="AC97" s="475"/>
      <c r="AD97" s="475"/>
      <c r="AE97" s="355"/>
      <c r="AF97" s="355"/>
      <c r="AG97" s="355"/>
      <c r="AH97" s="491"/>
      <c r="AI97" s="491"/>
      <c r="AJ97" s="491"/>
      <c r="AK97" s="491"/>
      <c r="AL97" s="491"/>
      <c r="AM97" s="491"/>
      <c r="AN97" s="491"/>
      <c r="AO97" s="491"/>
      <c r="AP97" s="491"/>
      <c r="AQ97" s="491"/>
      <c r="AR97" s="491"/>
      <c r="AS97" s="491"/>
      <c r="AT97" s="491"/>
      <c r="AU97" s="491"/>
      <c r="AV97" s="491"/>
      <c r="AW97" s="491"/>
      <c r="AX97" s="491"/>
      <c r="AY97" s="491"/>
      <c r="AZ97" s="491"/>
      <c r="BA97" s="491"/>
      <c r="BB97" s="491"/>
      <c r="BC97" s="491"/>
      <c r="BD97" s="491"/>
      <c r="BE97" s="491"/>
      <c r="BF97" s="491"/>
      <c r="BG97" s="491"/>
      <c r="BH97" s="491"/>
      <c r="BI97" s="491"/>
      <c r="BJ97" s="491"/>
      <c r="BK97" s="491"/>
      <c r="BL97" s="491"/>
      <c r="BM97" s="491"/>
      <c r="BN97" s="491"/>
      <c r="BO97" s="491"/>
      <c r="BP97" s="491"/>
      <c r="BQ97" s="491"/>
      <c r="BR97" s="491"/>
      <c r="BS97" s="491"/>
      <c r="BT97" s="491"/>
      <c r="BU97" s="491"/>
      <c r="BV97" s="491"/>
      <c r="BW97" s="491"/>
      <c r="BX97" s="491"/>
      <c r="BY97" s="491"/>
      <c r="BZ97" s="491"/>
      <c r="CA97" s="491"/>
      <c r="CB97" s="491"/>
      <c r="CC97" s="491"/>
      <c r="CD97" s="491"/>
      <c r="CE97" s="491"/>
      <c r="CF97" s="491"/>
      <c r="CG97" s="491"/>
      <c r="CH97" s="491"/>
      <c r="CI97" s="491"/>
      <c r="CJ97" s="491"/>
      <c r="CK97" s="491"/>
      <c r="CL97" s="491"/>
      <c r="CM97" s="491"/>
      <c r="CN97" s="491"/>
      <c r="CO97" s="491"/>
      <c r="CP97" s="491"/>
      <c r="CQ97" s="491"/>
      <c r="CR97" s="491"/>
      <c r="CS97" s="491"/>
      <c r="CT97" s="491"/>
      <c r="CU97" s="491"/>
      <c r="CV97" s="491"/>
      <c r="CW97" s="491"/>
      <c r="CX97" s="491"/>
      <c r="CY97" s="491"/>
      <c r="CZ97" s="491"/>
      <c r="DA97" s="491"/>
      <c r="DB97" s="491"/>
      <c r="DC97" s="491"/>
      <c r="DD97" s="491"/>
      <c r="DE97" s="491"/>
      <c r="DF97" s="491"/>
      <c r="DG97" s="491"/>
      <c r="DH97" s="491"/>
      <c r="DI97" s="491"/>
      <c r="DJ97" s="491"/>
      <c r="DK97" s="491"/>
      <c r="DL97" s="491"/>
      <c r="DM97" s="491"/>
      <c r="DN97" s="491"/>
      <c r="DO97" s="491"/>
      <c r="DP97" s="491"/>
      <c r="DQ97" s="491"/>
      <c r="DR97" s="491"/>
      <c r="DS97" s="491"/>
      <c r="DT97" s="491"/>
      <c r="DU97" s="491"/>
      <c r="DV97" s="491"/>
      <c r="DW97" s="491"/>
      <c r="DX97" s="491"/>
      <c r="DY97" s="491"/>
      <c r="DZ97" s="491"/>
      <c r="EA97" s="491"/>
      <c r="EB97" s="491"/>
      <c r="EC97" s="491"/>
      <c r="ED97" s="491"/>
      <c r="EE97" s="491"/>
      <c r="EF97" s="491"/>
      <c r="EG97" s="491"/>
      <c r="EH97" s="491"/>
      <c r="EI97" s="491"/>
      <c r="EJ97" s="491"/>
      <c r="EK97" s="491"/>
      <c r="EL97" s="491"/>
      <c r="EM97" s="491"/>
      <c r="EN97" s="491"/>
      <c r="EO97" s="491"/>
      <c r="EP97" s="491"/>
      <c r="EQ97" s="491"/>
      <c r="ER97" s="491"/>
      <c r="ES97" s="491"/>
      <c r="ET97" s="491"/>
      <c r="EU97" s="491"/>
      <c r="EV97" s="491"/>
      <c r="EW97" s="491"/>
      <c r="EX97" s="491"/>
      <c r="EY97" s="491"/>
      <c r="EZ97" s="491"/>
      <c r="FA97" s="491"/>
      <c r="FB97" s="491"/>
      <c r="FC97" s="491"/>
      <c r="FD97" s="491"/>
      <c r="FE97" s="491"/>
      <c r="FF97" s="491"/>
      <c r="FG97" s="491"/>
      <c r="FH97" s="491"/>
      <c r="FI97" s="491"/>
      <c r="FJ97" s="491"/>
      <c r="FK97" s="491"/>
      <c r="FL97" s="491"/>
      <c r="FM97" s="491"/>
      <c r="FN97" s="491"/>
      <c r="FO97" s="491"/>
      <c r="FP97" s="491"/>
      <c r="FQ97" s="491"/>
      <c r="FR97" s="491"/>
      <c r="FS97" s="491"/>
      <c r="FT97" s="491"/>
      <c r="FU97" s="491"/>
      <c r="FV97" s="491"/>
      <c r="FW97" s="491"/>
      <c r="FX97" s="491"/>
      <c r="FY97" s="491"/>
      <c r="FZ97" s="491"/>
      <c r="GA97" s="491"/>
      <c r="GB97" s="491"/>
      <c r="GC97" s="491"/>
      <c r="GD97" s="491"/>
      <c r="GE97" s="491"/>
      <c r="GF97" s="491"/>
      <c r="GG97" s="491"/>
      <c r="GH97" s="491"/>
      <c r="GI97" s="491"/>
      <c r="GJ97" s="491"/>
      <c r="GK97" s="491"/>
      <c r="GL97" s="491"/>
      <c r="GM97" s="491"/>
      <c r="GN97" s="491"/>
      <c r="GO97" s="491"/>
      <c r="GP97" s="491"/>
      <c r="GQ97" s="491"/>
      <c r="GR97" s="491"/>
      <c r="GS97" s="491"/>
      <c r="GT97" s="491"/>
      <c r="GU97" s="491"/>
      <c r="GV97" s="491"/>
      <c r="GW97" s="491"/>
      <c r="GX97" s="491"/>
      <c r="GY97" s="491"/>
      <c r="GZ97" s="491"/>
      <c r="HA97" s="491"/>
      <c r="HB97" s="491"/>
      <c r="HC97" s="491"/>
      <c r="HD97" s="491"/>
      <c r="HE97" s="491"/>
      <c r="HF97" s="491"/>
      <c r="HG97" s="491"/>
      <c r="HH97" s="491"/>
      <c r="HI97" s="491"/>
      <c r="HJ97" s="491"/>
      <c r="HK97" s="491"/>
      <c r="HL97" s="491"/>
      <c r="HM97" s="491"/>
      <c r="HN97" s="491"/>
      <c r="HO97" s="491"/>
      <c r="HP97" s="491"/>
      <c r="HQ97" s="491"/>
      <c r="HR97" s="491"/>
      <c r="HS97" s="491"/>
      <c r="HT97" s="491"/>
      <c r="HU97" s="491"/>
      <c r="HV97" s="491"/>
      <c r="HW97" s="491"/>
      <c r="HX97" s="491"/>
      <c r="HY97" s="491"/>
      <c r="HZ97" s="491"/>
      <c r="IA97" s="491"/>
      <c r="IB97" s="491"/>
      <c r="IC97" s="491"/>
      <c r="ID97" s="491"/>
      <c r="IE97" s="491"/>
      <c r="IF97" s="491"/>
      <c r="IG97" s="491"/>
      <c r="IH97" s="491"/>
      <c r="II97" s="491"/>
      <c r="IJ97" s="491"/>
      <c r="IK97" s="491"/>
      <c r="IL97" s="491"/>
      <c r="IM97" s="491"/>
      <c r="IN97" s="491"/>
      <c r="IO97" s="491"/>
      <c r="IP97" s="491"/>
      <c r="IQ97" s="491"/>
      <c r="IR97" s="491"/>
      <c r="IS97" s="491"/>
      <c r="IT97" s="491"/>
      <c r="IU97" s="491"/>
      <c r="IV97" s="491"/>
      <c r="IW97" s="491"/>
    </row>
    <row r="98" customFormat="false" ht="12" hidden="false" customHeight="true" outlineLevel="0" collapsed="false">
      <c r="A98" s="384"/>
      <c r="B98" s="475"/>
      <c r="C98" s="475"/>
      <c r="D98" s="475"/>
      <c r="E98" s="475"/>
      <c r="F98" s="475"/>
      <c r="G98" s="475"/>
      <c r="H98" s="475"/>
      <c r="I98" s="475"/>
      <c r="J98" s="475"/>
      <c r="K98" s="475"/>
      <c r="L98" s="475"/>
      <c r="M98" s="475"/>
      <c r="N98" s="475"/>
      <c r="O98" s="475"/>
      <c r="P98" s="475"/>
      <c r="Q98" s="475"/>
      <c r="R98" s="475"/>
      <c r="S98" s="475"/>
      <c r="T98" s="475"/>
      <c r="U98" s="475"/>
      <c r="V98" s="475"/>
      <c r="W98" s="475"/>
      <c r="X98" s="475"/>
      <c r="Y98" s="475"/>
      <c r="Z98" s="475"/>
      <c r="AA98" s="475"/>
      <c r="AB98" s="475"/>
      <c r="AC98" s="475"/>
      <c r="AD98" s="475"/>
      <c r="AE98" s="355"/>
      <c r="AF98" s="355"/>
      <c r="AG98" s="355"/>
      <c r="AH98" s="491"/>
      <c r="AI98" s="491"/>
      <c r="AJ98" s="491"/>
      <c r="AK98" s="491"/>
      <c r="AL98" s="491"/>
      <c r="AM98" s="491"/>
      <c r="AN98" s="491"/>
      <c r="AO98" s="491"/>
      <c r="AP98" s="491"/>
      <c r="AQ98" s="491"/>
      <c r="AR98" s="491"/>
      <c r="AS98" s="491"/>
      <c r="AT98" s="491"/>
      <c r="AU98" s="491"/>
      <c r="AV98" s="491"/>
      <c r="AW98" s="491"/>
      <c r="AX98" s="491"/>
      <c r="AY98" s="491"/>
      <c r="AZ98" s="491"/>
      <c r="BA98" s="491"/>
      <c r="BB98" s="491"/>
      <c r="BC98" s="491"/>
      <c r="BD98" s="491"/>
      <c r="BE98" s="491"/>
      <c r="BF98" s="491"/>
      <c r="BG98" s="491"/>
      <c r="BH98" s="491"/>
      <c r="BI98" s="491"/>
      <c r="BJ98" s="491"/>
      <c r="BK98" s="491"/>
      <c r="BL98" s="491"/>
      <c r="BM98" s="491"/>
      <c r="BN98" s="491"/>
      <c r="BO98" s="491"/>
      <c r="BP98" s="491"/>
      <c r="BQ98" s="491"/>
      <c r="BR98" s="491"/>
      <c r="BS98" s="491"/>
      <c r="BT98" s="491"/>
      <c r="BU98" s="491"/>
      <c r="BV98" s="491"/>
      <c r="BW98" s="491"/>
      <c r="BX98" s="491"/>
      <c r="BY98" s="491"/>
      <c r="BZ98" s="491"/>
      <c r="CA98" s="491"/>
      <c r="CB98" s="491"/>
      <c r="CC98" s="491"/>
      <c r="CD98" s="491"/>
      <c r="CE98" s="491"/>
      <c r="CF98" s="491"/>
      <c r="CG98" s="491"/>
      <c r="CH98" s="491"/>
      <c r="CI98" s="491"/>
      <c r="CJ98" s="491"/>
      <c r="CK98" s="491"/>
      <c r="CL98" s="491"/>
      <c r="CM98" s="491"/>
      <c r="CN98" s="491"/>
      <c r="CO98" s="491"/>
      <c r="CP98" s="491"/>
      <c r="CQ98" s="491"/>
      <c r="CR98" s="491"/>
      <c r="CS98" s="491"/>
      <c r="CT98" s="491"/>
      <c r="CU98" s="491"/>
      <c r="CV98" s="491"/>
      <c r="CW98" s="491"/>
      <c r="CX98" s="491"/>
      <c r="CY98" s="491"/>
      <c r="CZ98" s="491"/>
      <c r="DA98" s="491"/>
      <c r="DB98" s="491"/>
      <c r="DC98" s="491"/>
      <c r="DD98" s="491"/>
      <c r="DE98" s="491"/>
      <c r="DF98" s="491"/>
      <c r="DG98" s="491"/>
      <c r="DH98" s="491"/>
      <c r="DI98" s="491"/>
      <c r="DJ98" s="491"/>
      <c r="DK98" s="491"/>
      <c r="DL98" s="491"/>
      <c r="DM98" s="491"/>
      <c r="DN98" s="491"/>
      <c r="DO98" s="491"/>
      <c r="DP98" s="491"/>
      <c r="DQ98" s="491"/>
      <c r="DR98" s="491"/>
      <c r="DS98" s="491"/>
      <c r="DT98" s="491"/>
      <c r="DU98" s="491"/>
      <c r="DV98" s="491"/>
      <c r="DW98" s="491"/>
      <c r="DX98" s="491"/>
      <c r="DY98" s="491"/>
      <c r="DZ98" s="491"/>
      <c r="EA98" s="491"/>
      <c r="EB98" s="491"/>
      <c r="EC98" s="491"/>
      <c r="ED98" s="491"/>
      <c r="EE98" s="491"/>
      <c r="EF98" s="491"/>
      <c r="EG98" s="491"/>
      <c r="EH98" s="491"/>
      <c r="EI98" s="491"/>
      <c r="EJ98" s="491"/>
      <c r="EK98" s="491"/>
      <c r="EL98" s="491"/>
      <c r="EM98" s="491"/>
      <c r="EN98" s="491"/>
      <c r="EO98" s="491"/>
      <c r="EP98" s="491"/>
      <c r="EQ98" s="491"/>
      <c r="ER98" s="491"/>
      <c r="ES98" s="491"/>
      <c r="ET98" s="491"/>
      <c r="EU98" s="491"/>
      <c r="EV98" s="491"/>
      <c r="EW98" s="491"/>
      <c r="EX98" s="491"/>
      <c r="EY98" s="491"/>
      <c r="EZ98" s="491"/>
      <c r="FA98" s="491"/>
      <c r="FB98" s="491"/>
      <c r="FC98" s="491"/>
      <c r="FD98" s="491"/>
      <c r="FE98" s="491"/>
      <c r="FF98" s="491"/>
      <c r="FG98" s="491"/>
      <c r="FH98" s="491"/>
      <c r="FI98" s="491"/>
      <c r="FJ98" s="491"/>
      <c r="FK98" s="491"/>
      <c r="FL98" s="491"/>
      <c r="FM98" s="491"/>
      <c r="FN98" s="491"/>
      <c r="FO98" s="491"/>
      <c r="FP98" s="491"/>
      <c r="FQ98" s="491"/>
      <c r="FR98" s="491"/>
      <c r="FS98" s="491"/>
      <c r="FT98" s="491"/>
      <c r="FU98" s="491"/>
      <c r="FV98" s="491"/>
      <c r="FW98" s="491"/>
      <c r="FX98" s="491"/>
      <c r="FY98" s="491"/>
      <c r="FZ98" s="491"/>
      <c r="GA98" s="491"/>
      <c r="GB98" s="491"/>
      <c r="GC98" s="491"/>
      <c r="GD98" s="491"/>
      <c r="GE98" s="491"/>
      <c r="GF98" s="491"/>
      <c r="GG98" s="491"/>
      <c r="GH98" s="491"/>
      <c r="GI98" s="491"/>
      <c r="GJ98" s="491"/>
      <c r="GK98" s="491"/>
      <c r="GL98" s="491"/>
      <c r="GM98" s="491"/>
      <c r="GN98" s="491"/>
      <c r="GO98" s="491"/>
      <c r="GP98" s="491"/>
      <c r="GQ98" s="491"/>
      <c r="GR98" s="491"/>
      <c r="GS98" s="491"/>
      <c r="GT98" s="491"/>
      <c r="GU98" s="491"/>
      <c r="GV98" s="491"/>
      <c r="GW98" s="491"/>
      <c r="GX98" s="491"/>
      <c r="GY98" s="491"/>
      <c r="GZ98" s="491"/>
      <c r="HA98" s="491"/>
      <c r="HB98" s="491"/>
      <c r="HC98" s="491"/>
      <c r="HD98" s="491"/>
      <c r="HE98" s="491"/>
      <c r="HF98" s="491"/>
      <c r="HG98" s="491"/>
      <c r="HH98" s="491"/>
      <c r="HI98" s="491"/>
      <c r="HJ98" s="491"/>
      <c r="HK98" s="491"/>
      <c r="HL98" s="491"/>
      <c r="HM98" s="491"/>
      <c r="HN98" s="491"/>
      <c r="HO98" s="491"/>
      <c r="HP98" s="491"/>
      <c r="HQ98" s="491"/>
      <c r="HR98" s="491"/>
      <c r="HS98" s="491"/>
      <c r="HT98" s="491"/>
      <c r="HU98" s="491"/>
      <c r="HV98" s="491"/>
      <c r="HW98" s="491"/>
      <c r="HX98" s="491"/>
      <c r="HY98" s="491"/>
      <c r="HZ98" s="491"/>
      <c r="IA98" s="491"/>
      <c r="IB98" s="491"/>
      <c r="IC98" s="491"/>
      <c r="ID98" s="491"/>
      <c r="IE98" s="491"/>
      <c r="IF98" s="491"/>
      <c r="IG98" s="491"/>
      <c r="IH98" s="491"/>
      <c r="II98" s="491"/>
      <c r="IJ98" s="491"/>
      <c r="IK98" s="491"/>
      <c r="IL98" s="491"/>
      <c r="IM98" s="491"/>
      <c r="IN98" s="491"/>
      <c r="IO98" s="491"/>
      <c r="IP98" s="491"/>
      <c r="IQ98" s="491"/>
      <c r="IR98" s="491"/>
      <c r="IS98" s="491"/>
      <c r="IT98" s="491"/>
      <c r="IU98" s="491"/>
      <c r="IV98" s="491"/>
      <c r="IW98" s="491"/>
    </row>
    <row r="99" customFormat="false" ht="12.75" hidden="false" customHeight="false" outlineLevel="1" collapsed="false">
      <c r="A99" s="356" t="s">
        <v>243</v>
      </c>
      <c r="B99" s="26" t="n">
        <f aca="false">B44</f>
        <v>3751.92866967759</v>
      </c>
      <c r="C99" s="26" t="n">
        <f aca="false">C44</f>
        <v>3929.24305977211</v>
      </c>
      <c r="D99" s="26" t="n">
        <f aca="false">D44</f>
        <v>4183.35662124821</v>
      </c>
      <c r="E99" s="26" t="n">
        <f aca="false">E44</f>
        <v>16115.629753566</v>
      </c>
      <c r="F99" s="26" t="n">
        <f aca="false">F44</f>
        <v>18074.123982332</v>
      </c>
      <c r="G99" s="26" t="n">
        <f aca="false">G44</f>
        <v>18775.2366346707</v>
      </c>
      <c r="H99" s="26" t="n">
        <f aca="false">H44</f>
        <v>19467.0270865667</v>
      </c>
      <c r="I99" s="26" t="n">
        <f aca="false">I44</f>
        <v>20239.5200281232</v>
      </c>
      <c r="J99" s="26" t="n">
        <f aca="false">J44</f>
        <v>21212.356215965</v>
      </c>
      <c r="K99" s="26" t="n">
        <f aca="false">K44</f>
        <v>22292.5887178749</v>
      </c>
      <c r="L99" s="26" t="n">
        <f aca="false">L44</f>
        <v>23070.4049319038</v>
      </c>
      <c r="M99" s="26" t="n">
        <f aca="false">M44</f>
        <v>24056.8707971046</v>
      </c>
      <c r="N99" s="26" t="n">
        <f aca="false">N44</f>
        <v>25156.467765721</v>
      </c>
      <c r="O99" s="26" t="n">
        <f aca="false">O44</f>
        <v>26310.0700696907</v>
      </c>
      <c r="P99" s="26" t="n">
        <f aca="false">P44</f>
        <v>27546.8334743435</v>
      </c>
      <c r="Q99" s="26" t="n">
        <f aca="false">Q44</f>
        <v>28700.8736522863</v>
      </c>
      <c r="R99" s="26" t="n">
        <f aca="false">R44</f>
        <v>29890.7266119333</v>
      </c>
      <c r="S99" s="26" t="n">
        <f aca="false">S44</f>
        <v>31239.1081929066</v>
      </c>
      <c r="T99" s="26" t="n">
        <f aca="false">T44</f>
        <v>32779.5315213189</v>
      </c>
      <c r="U99" s="26" t="n">
        <f aca="false">U44</f>
        <v>34350.6639040759</v>
      </c>
      <c r="W99" s="422" t="n">
        <f aca="false">SUM(B99:U99)</f>
        <v>431142.561691081</v>
      </c>
    </row>
    <row r="100" customFormat="false" ht="12.75" hidden="false" customHeight="false" outlineLevel="1" collapsed="false">
      <c r="A100" s="356" t="s">
        <v>244</v>
      </c>
      <c r="B100" s="26" t="n">
        <f aca="false">B38</f>
        <v>5720.97739888471</v>
      </c>
      <c r="C100" s="26" t="n">
        <f aca="false">C38</f>
        <v>5720.97739888471</v>
      </c>
      <c r="D100" s="26" t="n">
        <f aca="false">D38</f>
        <v>5720.97739888471</v>
      </c>
      <c r="E100" s="26" t="n">
        <f aca="false">E38</f>
        <v>5720.97739888471</v>
      </c>
      <c r="F100" s="26" t="n">
        <f aca="false">F38</f>
        <v>5720.97739888471</v>
      </c>
      <c r="G100" s="26" t="n">
        <f aca="false">G38</f>
        <v>5720.97739888471</v>
      </c>
      <c r="H100" s="26" t="n">
        <f aca="false">H38</f>
        <v>5720.97739888471</v>
      </c>
      <c r="I100" s="26" t="n">
        <f aca="false">I38</f>
        <v>5720.97739888471</v>
      </c>
      <c r="J100" s="26" t="n">
        <f aca="false">J38</f>
        <v>5720.97739888471</v>
      </c>
      <c r="K100" s="26" t="n">
        <f aca="false">K38</f>
        <v>5720.97739888471</v>
      </c>
      <c r="L100" s="26" t="n">
        <f aca="false">L38</f>
        <v>5720.97739888471</v>
      </c>
      <c r="M100" s="26" t="n">
        <f aca="false">M38</f>
        <v>5720.97739888471</v>
      </c>
      <c r="N100" s="26" t="n">
        <f aca="false">N38</f>
        <v>5720.97739888471</v>
      </c>
      <c r="O100" s="26" t="n">
        <f aca="false">O38</f>
        <v>5720.97739888471</v>
      </c>
      <c r="P100" s="26" t="n">
        <f aca="false">P38</f>
        <v>5720.97739888471</v>
      </c>
      <c r="Q100" s="26" t="n">
        <f aca="false">Q38</f>
        <v>5720.97739888471</v>
      </c>
      <c r="R100" s="26" t="n">
        <f aca="false">R38</f>
        <v>5720.97739888471</v>
      </c>
      <c r="S100" s="26" t="n">
        <f aca="false">S38</f>
        <v>5720.97739888471</v>
      </c>
      <c r="T100" s="26" t="n">
        <f aca="false">T38</f>
        <v>5720.97739888471</v>
      </c>
      <c r="U100" s="26" t="n">
        <f aca="false">U38</f>
        <v>5720.97739888471</v>
      </c>
      <c r="W100" s="422" t="n">
        <f aca="false">SUM(B100:U100)</f>
        <v>114419.547977694</v>
      </c>
    </row>
    <row r="101" customFormat="false" ht="15" hidden="false" customHeight="false" outlineLevel="1" collapsed="false">
      <c r="A101" s="356" t="s">
        <v>271</v>
      </c>
      <c r="B101" s="277" t="n">
        <f aca="false">-Depreciation!C93-Depreciation!C112*Allocation!$F$13</f>
        <v>-9534.96233147452</v>
      </c>
      <c r="C101" s="277" t="n">
        <f aca="false">-Depreciation!D93-Depreciation!D112*Allocation!$F$13</f>
        <v>-18116.4284298016</v>
      </c>
      <c r="D101" s="277" t="n">
        <f aca="false">-Depreciation!E93-Depreciation!E112*Allocation!$F$13</f>
        <v>-16304.7855868214</v>
      </c>
      <c r="E101" s="277" t="n">
        <f aca="false">-Depreciation!F93-Depreciation!F112*Allocation!$F$13</f>
        <v>-14683.8419904708</v>
      </c>
      <c r="F101" s="277" t="n">
        <f aca="false">-Depreciation!G93-Depreciation!G112*Allocation!$F$13</f>
        <v>-13215.4577914237</v>
      </c>
      <c r="G101" s="277" t="n">
        <f aca="false">-Depreciation!H93-Depreciation!H112*Allocation!$F$13</f>
        <v>-11880.5630650172</v>
      </c>
      <c r="H101" s="277" t="n">
        <f aca="false">-Depreciation!I93-Depreciation!I112*Allocation!$F$13</f>
        <v>-11251.2555511399</v>
      </c>
      <c r="I101" s="277" t="n">
        <f aca="false">-Depreciation!J93-Depreciation!J112*Allocation!$F$13</f>
        <v>-11270.3254758029</v>
      </c>
      <c r="J101" s="277" t="n">
        <f aca="false">-Depreciation!K93-Depreciation!K112*Allocation!$F$13</f>
        <v>-11251.2555511399</v>
      </c>
      <c r="K101" s="277" t="n">
        <f aca="false">-Depreciation!L93-Depreciation!L112*Allocation!$F$13</f>
        <v>-11270.3254758029</v>
      </c>
      <c r="L101" s="277" t="n">
        <f aca="false">-Depreciation!M93-Depreciation!M112*Allocation!$F$13</f>
        <v>-11251.2555511399</v>
      </c>
      <c r="M101" s="277" t="n">
        <f aca="false">-Depreciation!N93-Depreciation!N112*Allocation!$F$13</f>
        <v>-11270.3254758029</v>
      </c>
      <c r="N101" s="277" t="n">
        <f aca="false">-Depreciation!O93-Depreciation!O112*Allocation!$F$13</f>
        <v>-11251.2555511399</v>
      </c>
      <c r="O101" s="277" t="n">
        <f aca="false">-Depreciation!P93-Depreciation!P112*Allocation!$F$13</f>
        <v>-11270.3254758029</v>
      </c>
      <c r="P101" s="277" t="n">
        <f aca="false">-Depreciation!Q93-Depreciation!Q112*Allocation!$F$13</f>
        <v>-11251.2555511399</v>
      </c>
      <c r="Q101" s="277" t="n">
        <f aca="false">-Depreciation!R93-Depreciation!R112*Allocation!$F$13</f>
        <v>-5625.62777556997</v>
      </c>
      <c r="R101" s="277" t="n">
        <f aca="false">-Depreciation!S93-Depreciation!S112*Allocation!$F$13</f>
        <v>-0</v>
      </c>
      <c r="S101" s="277" t="n">
        <f aca="false">-Depreciation!T93-Depreciation!T112*Allocation!$F$13</f>
        <v>-0</v>
      </c>
      <c r="T101" s="277" t="n">
        <f aca="false">-Depreciation!U93-Depreciation!U112*Allocation!$F$13</f>
        <v>-0</v>
      </c>
      <c r="U101" s="277" t="n">
        <f aca="false">-Depreciation!V93-Depreciation!V112*Allocation!$F$13</f>
        <v>-0</v>
      </c>
      <c r="W101" s="430" t="n">
        <f aca="false">SUM(B101:U101)</f>
        <v>-190699.24662949</v>
      </c>
    </row>
    <row r="102" customFormat="false" ht="12.75" hidden="false" customHeight="false" outlineLevel="1" collapsed="false">
      <c r="A102" s="390" t="s">
        <v>272</v>
      </c>
      <c r="B102" s="26" t="n">
        <f aca="false">SUM(B99:B101)</f>
        <v>-62.056262912216</v>
      </c>
      <c r="C102" s="26" t="n">
        <f aca="false">SUM(C99:C101)</f>
        <v>-8466.20797114476</v>
      </c>
      <c r="D102" s="26" t="n">
        <f aca="false">SUM(D99:D101)</f>
        <v>-6400.4515666885</v>
      </c>
      <c r="E102" s="26" t="n">
        <f aca="false">SUM(E99:E101)</f>
        <v>7152.76516197997</v>
      </c>
      <c r="F102" s="26" t="n">
        <f aca="false">SUM(F99:F101)</f>
        <v>10579.6435897931</v>
      </c>
      <c r="G102" s="26" t="n">
        <f aca="false">SUM(G99:G101)</f>
        <v>12615.6509685381</v>
      </c>
      <c r="H102" s="26" t="n">
        <f aca="false">SUM(H99:H101)</f>
        <v>13936.7489343115</v>
      </c>
      <c r="I102" s="26" t="n">
        <f aca="false">SUM(I99:I101)</f>
        <v>14690.171951205</v>
      </c>
      <c r="J102" s="26" t="n">
        <f aca="false">SUM(J99:J101)</f>
        <v>15682.0780637098</v>
      </c>
      <c r="K102" s="26" t="n">
        <f aca="false">SUM(K99:K101)</f>
        <v>16743.2406409567</v>
      </c>
      <c r="L102" s="26" t="n">
        <f aca="false">SUM(L99:L101)</f>
        <v>17540.1267796486</v>
      </c>
      <c r="M102" s="26" t="n">
        <f aca="false">SUM(M99:M101)</f>
        <v>18507.5227201865</v>
      </c>
      <c r="N102" s="26" t="n">
        <f aca="false">SUM(N99:N101)</f>
        <v>19626.1896134658</v>
      </c>
      <c r="O102" s="26" t="n">
        <f aca="false">SUM(O99:O101)</f>
        <v>20760.7219927726</v>
      </c>
      <c r="P102" s="26" t="n">
        <f aca="false">SUM(P99:P101)</f>
        <v>22016.5553220883</v>
      </c>
      <c r="Q102" s="26" t="n">
        <f aca="false">SUM(Q99:Q101)</f>
        <v>28796.2232756011</v>
      </c>
      <c r="R102" s="26" t="n">
        <f aca="false">SUM(R99:R101)</f>
        <v>35611.704010818</v>
      </c>
      <c r="S102" s="26" t="n">
        <f aca="false">SUM(S99:S101)</f>
        <v>36960.0855917913</v>
      </c>
      <c r="T102" s="26" t="n">
        <f aca="false">SUM(T99:T101)</f>
        <v>38500.5089202036</v>
      </c>
      <c r="U102" s="26" t="n">
        <f aca="false">SUM(U99:U101)</f>
        <v>40071.6413029606</v>
      </c>
      <c r="W102" s="422" t="n">
        <f aca="false">SUM(B102:U102)</f>
        <v>354862.863039285</v>
      </c>
    </row>
    <row r="103" customFormat="false" ht="12.75" hidden="false" customHeight="false" outlineLevel="1" collapsed="false">
      <c r="A103" s="35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356" t="s">
        <v>109</v>
      </c>
      <c r="B104" s="431" t="n">
        <f aca="false">Summary!$H$37</f>
        <v>0.045</v>
      </c>
      <c r="C104" s="431" t="n">
        <f aca="false">Summary!$H$37</f>
        <v>0.045</v>
      </c>
      <c r="D104" s="431" t="n">
        <f aca="false">Summary!$H$37</f>
        <v>0.045</v>
      </c>
      <c r="E104" s="431" t="n">
        <f aca="false">Summary!$H$37</f>
        <v>0.045</v>
      </c>
      <c r="F104" s="431" t="n">
        <f aca="false">Summary!$H$37</f>
        <v>0.045</v>
      </c>
      <c r="G104" s="431" t="n">
        <f aca="false">Summary!$H$37</f>
        <v>0.045</v>
      </c>
      <c r="H104" s="431" t="n">
        <f aca="false">Summary!$H$37</f>
        <v>0.045</v>
      </c>
      <c r="I104" s="431" t="n">
        <f aca="false">Summary!$H$37</f>
        <v>0.045</v>
      </c>
      <c r="J104" s="431" t="n">
        <f aca="false">Summary!$H$37</f>
        <v>0.045</v>
      </c>
      <c r="K104" s="431" t="n">
        <f aca="false">Summary!$H$37</f>
        <v>0.045</v>
      </c>
      <c r="L104" s="431" t="n">
        <f aca="false">Summary!$H$37</f>
        <v>0.045</v>
      </c>
      <c r="M104" s="431" t="n">
        <f aca="false">Summary!$H$37</f>
        <v>0.045</v>
      </c>
      <c r="N104" s="431" t="n">
        <f aca="false">Summary!$H$37</f>
        <v>0.045</v>
      </c>
      <c r="O104" s="431" t="n">
        <f aca="false">Summary!$H$37</f>
        <v>0.045</v>
      </c>
      <c r="P104" s="431" t="n">
        <f aca="false">Summary!$H$37</f>
        <v>0.045</v>
      </c>
      <c r="Q104" s="431" t="n">
        <f aca="false">Summary!$H$37</f>
        <v>0.045</v>
      </c>
      <c r="R104" s="431" t="n">
        <f aca="false">Summary!$H$37</f>
        <v>0.045</v>
      </c>
      <c r="S104" s="431" t="n">
        <f aca="false">Summary!$H$37</f>
        <v>0.045</v>
      </c>
      <c r="T104" s="431" t="n">
        <f aca="false">Summary!$H$37</f>
        <v>0.045</v>
      </c>
      <c r="U104" s="431" t="n">
        <f aca="false">Summary!$H$37</f>
        <v>0.045</v>
      </c>
    </row>
    <row r="105" customFormat="false" ht="12.75" hidden="false" customHeight="false" outlineLevel="1" collapsed="false">
      <c r="A105" s="356" t="s">
        <v>273</v>
      </c>
      <c r="B105" s="26" t="n">
        <f aca="false">B102*B104</f>
        <v>-2.79253183104972</v>
      </c>
      <c r="C105" s="26" t="n">
        <f aca="false">C102*C104</f>
        <v>-380.979358701514</v>
      </c>
      <c r="D105" s="26" t="n">
        <f aca="false">D102*D104</f>
        <v>-288.020320500983</v>
      </c>
      <c r="E105" s="26" t="n">
        <f aca="false">E102*E104</f>
        <v>321.874432289099</v>
      </c>
      <c r="F105" s="26" t="n">
        <f aca="false">F102*F104</f>
        <v>476.083961540687</v>
      </c>
      <c r="G105" s="26" t="n">
        <f aca="false">G102*G104</f>
        <v>567.704293584216</v>
      </c>
      <c r="H105" s="26" t="n">
        <f aca="false">H102*H104</f>
        <v>627.153702044019</v>
      </c>
      <c r="I105" s="26" t="n">
        <f aca="false">I102*I104</f>
        <v>661.057737804226</v>
      </c>
      <c r="J105" s="26" t="n">
        <f aca="false">J102*J104</f>
        <v>705.693512866942</v>
      </c>
      <c r="K105" s="26" t="n">
        <f aca="false">K102*K104</f>
        <v>753.445828843052</v>
      </c>
      <c r="L105" s="26" t="n">
        <f aca="false">L102*L104</f>
        <v>789.305705084187</v>
      </c>
      <c r="M105" s="26" t="n">
        <f aca="false">M102*M104</f>
        <v>832.83852240839</v>
      </c>
      <c r="N105" s="26" t="n">
        <f aca="false">N102*N104</f>
        <v>883.178532605962</v>
      </c>
      <c r="O105" s="26" t="n">
        <f aca="false">O102*O104</f>
        <v>934.232489674766</v>
      </c>
      <c r="P105" s="26" t="n">
        <f aca="false">P102*P104</f>
        <v>990.744989493973</v>
      </c>
      <c r="Q105" s="26" t="n">
        <f aca="false">Q102*Q104</f>
        <v>1295.83004740205</v>
      </c>
      <c r="R105" s="26" t="n">
        <f aca="false">R102*R104</f>
        <v>1602.52668048681</v>
      </c>
      <c r="S105" s="26" t="n">
        <f aca="false">S102*S104</f>
        <v>1663.20385163061</v>
      </c>
      <c r="T105" s="26" t="n">
        <f aca="false">T102*T104</f>
        <v>1732.52290140916</v>
      </c>
      <c r="U105" s="26" t="n">
        <f aca="false">U102*U104</f>
        <v>1803.22385863323</v>
      </c>
    </row>
    <row r="106" customFormat="false" ht="12.75" hidden="false" customHeight="false" outlineLevel="1" collapsed="false">
      <c r="A106" s="35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356" t="s">
        <v>274</v>
      </c>
      <c r="B107" s="26" t="n">
        <v>0</v>
      </c>
      <c r="C107" s="26" t="n">
        <f aca="false">B111</f>
        <v>2.79253183104972</v>
      </c>
      <c r="D107" s="26" t="n">
        <f aca="false">C111</f>
        <v>383.771890532564</v>
      </c>
      <c r="E107" s="26" t="n">
        <f aca="false">D111</f>
        <v>671.792211033547</v>
      </c>
      <c r="F107" s="26" t="n">
        <f aca="false">E111</f>
        <v>349.917778744448</v>
      </c>
      <c r="G107" s="26" t="n">
        <f aca="false">F111</f>
        <v>0</v>
      </c>
      <c r="H107" s="26" t="n">
        <f aca="false">G111</f>
        <v>0</v>
      </c>
      <c r="I107" s="26" t="n">
        <f aca="false">H111</f>
        <v>0</v>
      </c>
      <c r="J107" s="26" t="n">
        <f aca="false">I111</f>
        <v>0</v>
      </c>
      <c r="K107" s="26" t="n">
        <f aca="false">J111</f>
        <v>0</v>
      </c>
      <c r="L107" s="26" t="n">
        <f aca="false">K111</f>
        <v>0</v>
      </c>
      <c r="M107" s="26" t="n">
        <f aca="false">L111</f>
        <v>0</v>
      </c>
      <c r="N107" s="26" t="n">
        <f aca="false">M111</f>
        <v>0</v>
      </c>
      <c r="O107" s="26" t="n">
        <f aca="false">N111</f>
        <v>0</v>
      </c>
      <c r="P107" s="26" t="n">
        <f aca="false">O111</f>
        <v>0</v>
      </c>
      <c r="Q107" s="26" t="n">
        <f aca="false">P111</f>
        <v>0</v>
      </c>
      <c r="R107" s="26" t="n">
        <v>0</v>
      </c>
      <c r="S107" s="26" t="n">
        <f aca="false">R111</f>
        <v>0</v>
      </c>
      <c r="T107" s="26" t="n">
        <f aca="false">S111</f>
        <v>0</v>
      </c>
      <c r="U107" s="26" t="n">
        <f aca="false">T111</f>
        <v>0</v>
      </c>
    </row>
    <row r="108" customFormat="false" ht="12.75" hidden="false" customHeight="false" outlineLevel="1" collapsed="false">
      <c r="A108" s="356" t="s">
        <v>275</v>
      </c>
      <c r="B108" s="26" t="n">
        <f aca="false">IF(B77&gt;2020,0,IF(B105&lt;0,-B105,0))</f>
        <v>2.79253183104972</v>
      </c>
      <c r="C108" s="26" t="n">
        <f aca="false">IF(C77&gt;2020,0,IF(C105&lt;0,-C105,0))</f>
        <v>380.979358701514</v>
      </c>
      <c r="D108" s="26" t="n">
        <f aca="false">IF(D77&gt;2020,0,IF(D105&lt;0,-D105,0))</f>
        <v>288.020320500983</v>
      </c>
      <c r="E108" s="26" t="n">
        <f aca="false">IF(E77&gt;2020,0,IF(E105&lt;0,-E105,0))</f>
        <v>0</v>
      </c>
      <c r="F108" s="26" t="n">
        <f aca="false">IF(F77&gt;2020,0,IF(F105&lt;0,-F105,0))</f>
        <v>0</v>
      </c>
      <c r="G108" s="26" t="n">
        <f aca="false">IF(G77&gt;2020,0,IF(G105&lt;0,-G105,0))</f>
        <v>0</v>
      </c>
      <c r="H108" s="26" t="n">
        <f aca="false">IF(H77&gt;2020,0,IF(H105&lt;0,-H105,0))</f>
        <v>0</v>
      </c>
      <c r="I108" s="26" t="n">
        <f aca="false">IF(I77&gt;2020,0,IF(I105&lt;0,-I105,0))</f>
        <v>0</v>
      </c>
      <c r="J108" s="26" t="n">
        <f aca="false">IF(J77&gt;2020,0,IF(J105&lt;0,-J105,0))</f>
        <v>0</v>
      </c>
      <c r="K108" s="26" t="n">
        <f aca="false">IF(K77&gt;2020,0,IF(K105&lt;0,-K105,0))</f>
        <v>0</v>
      </c>
      <c r="L108" s="26" t="n">
        <f aca="false">IF(L77&gt;2020,0,IF(L105&lt;0,-L105,0))</f>
        <v>0</v>
      </c>
      <c r="M108" s="26" t="n">
        <f aca="false">IF(M77&gt;2020,0,IF(M105&lt;0,-M105,0))</f>
        <v>0</v>
      </c>
      <c r="N108" s="26" t="n">
        <f aca="false">IF(N77&gt;2020,0,IF(N105&lt;0,-N105,0))</f>
        <v>0</v>
      </c>
      <c r="O108" s="26" t="n">
        <f aca="false">IF(O77&gt;2020,0,IF(O105&lt;0,-O105,0))</f>
        <v>0</v>
      </c>
      <c r="P108" s="26" t="n">
        <f aca="false">IF(P77&gt;2020,0,IF(P105&lt;0,-P105,0))</f>
        <v>0</v>
      </c>
      <c r="Q108" s="26" t="n">
        <f aca="false">IF(Q77&gt;2020,0,IF(Q105&lt;0,-Q105,0))</f>
        <v>0</v>
      </c>
      <c r="R108" s="26" t="n">
        <f aca="false">IF(R77&gt;2020,0,IF(R105&lt;0,-R105,0))</f>
        <v>0</v>
      </c>
      <c r="S108" s="26" t="n">
        <f aca="false">IF(S77&gt;2020,0,IF(S105&lt;0,-S105,0))</f>
        <v>0</v>
      </c>
      <c r="T108" s="26" t="n">
        <f aca="false">IF(T77&gt;2020,0,IF(T105&lt;0,-T105,0))</f>
        <v>0</v>
      </c>
      <c r="U108" s="26" t="n">
        <f aca="false">IF(U77&gt;2020,0,IF(U105&lt;0,-U105,0))</f>
        <v>0</v>
      </c>
    </row>
    <row r="109" customFormat="false" ht="12.75" hidden="false" customHeight="false" outlineLevel="1" collapsed="false">
      <c r="A109" s="356" t="s">
        <v>276</v>
      </c>
      <c r="B109" s="432" t="n">
        <v>0</v>
      </c>
      <c r="C109" s="432" t="n">
        <v>0</v>
      </c>
      <c r="D109" s="432" t="n">
        <v>0</v>
      </c>
      <c r="E109" s="432" t="n">
        <v>0</v>
      </c>
      <c r="F109" s="432" t="n">
        <v>0</v>
      </c>
      <c r="G109" s="432" t="n">
        <v>0</v>
      </c>
      <c r="H109" s="432" t="n">
        <v>0</v>
      </c>
      <c r="I109" s="432" t="n">
        <v>0</v>
      </c>
      <c r="J109" s="432" t="n">
        <v>0</v>
      </c>
      <c r="K109" s="432" t="n">
        <v>0</v>
      </c>
      <c r="L109" s="432" t="n">
        <v>0</v>
      </c>
      <c r="M109" s="432" t="n">
        <v>0</v>
      </c>
      <c r="N109" s="432" t="n">
        <v>0</v>
      </c>
      <c r="O109" s="432" t="n">
        <v>0</v>
      </c>
      <c r="P109" s="432" t="n">
        <v>0</v>
      </c>
      <c r="Q109" s="432" t="n">
        <v>0</v>
      </c>
      <c r="R109" s="432" t="n">
        <v>0</v>
      </c>
      <c r="S109" s="432" t="n">
        <v>0</v>
      </c>
      <c r="T109" s="26" t="n">
        <f aca="false">IF(L108&gt;(SUM(M110:S110)+SUM(L109:S109))*-1,L108-(SUM(L110:S110)+SUM(L109:S109))*-1,0)</f>
        <v>0</v>
      </c>
      <c r="U109" s="26" t="n">
        <f aca="false">IF(M108&gt;(SUM(N110:T110)+SUM(M109:T109))*-1,M108-(SUM(M110:T110)+SUM(M109:T109))*-1,0)</f>
        <v>0</v>
      </c>
    </row>
    <row r="110" customFormat="false" ht="12.75" hidden="false" customHeight="false" outlineLevel="1" collapsed="false">
      <c r="A110" s="46" t="s">
        <v>251</v>
      </c>
      <c r="B110" s="277" t="n">
        <f aca="false">IF(B105&lt;0,0,IF(B107&gt;B105,-B105,-B107))</f>
        <v>0</v>
      </c>
      <c r="C110" s="277" t="n">
        <f aca="false">IF(C105&lt;0,0,IF(C107&gt;C105,-C105,-C107))</f>
        <v>0</v>
      </c>
      <c r="D110" s="277" t="n">
        <f aca="false">IF(D105&lt;0,0,IF(D107&gt;D105,-D105,-D107))</f>
        <v>0</v>
      </c>
      <c r="E110" s="277" t="n">
        <f aca="false">IF(E105&lt;0,0,IF(E107&gt;E105,-E105,-E107))</f>
        <v>-321.874432289099</v>
      </c>
      <c r="F110" s="277" t="n">
        <f aca="false">IF(F105&lt;0,0,IF(F107&gt;F105,-F105,-F107))</f>
        <v>-349.917778744448</v>
      </c>
      <c r="G110" s="277" t="n">
        <f aca="false">IF(G105&lt;0,0,IF(G107&gt;G105,-G105,-G107))</f>
        <v>-0</v>
      </c>
      <c r="H110" s="277" t="n">
        <f aca="false">IF(H105&lt;0,0,IF(H107&gt;H105,-H105,-H107))</f>
        <v>-0</v>
      </c>
      <c r="I110" s="277" t="n">
        <f aca="false">IF(I105&lt;0,0,IF(I107&gt;I105,-I105,-I107))</f>
        <v>-0</v>
      </c>
      <c r="J110" s="277" t="n">
        <f aca="false">IF(J105&lt;0,0,IF(J107&gt;J105,-J105,-J107))</f>
        <v>-0</v>
      </c>
      <c r="K110" s="277" t="n">
        <f aca="false">IF(K105&lt;0,0,IF(K107&gt;K105,-K105,-K107))</f>
        <v>-0</v>
      </c>
      <c r="L110" s="277" t="n">
        <f aca="false">IF(L105&lt;0,0,IF(L107&gt;L105,-L105,-L107))</f>
        <v>-0</v>
      </c>
      <c r="M110" s="277" t="n">
        <f aca="false">IF(M105&lt;0,0,IF(M107&gt;M105,-M105,-M107))</f>
        <v>-0</v>
      </c>
      <c r="N110" s="277" t="n">
        <f aca="false">IF(N105&lt;0,0,IF(N107&gt;N105,-N105,-N107))</f>
        <v>-0</v>
      </c>
      <c r="O110" s="277" t="n">
        <f aca="false">IF(O105&lt;0,0,IF(O107&gt;O105,-O105,-O107))</f>
        <v>-0</v>
      </c>
      <c r="P110" s="277" t="n">
        <f aca="false">IF(P105&lt;0,0,IF(P107&gt;P105,-P105,-P107))</f>
        <v>-0</v>
      </c>
      <c r="Q110" s="277" t="n">
        <f aca="false">IF(Q105&lt;0,0,IF(Q107&gt;Q105,-Q105,-Q107))</f>
        <v>-0</v>
      </c>
      <c r="R110" s="277" t="n">
        <f aca="false">IF(R105&lt;0,0,IF(R107&gt;R105,-R105,-R107))</f>
        <v>-0</v>
      </c>
      <c r="S110" s="277" t="n">
        <f aca="false">IF(S105&lt;0,0,IF(S107&gt;S105,-S105,-S107))</f>
        <v>-0</v>
      </c>
      <c r="T110" s="277" t="n">
        <f aca="false">IF(T105&lt;0,0,IF(T107&gt;T105,-T105,-T107))</f>
        <v>-0</v>
      </c>
      <c r="U110" s="277" t="n">
        <f aca="false">IF(U105&lt;0,0,IF(U107&gt;U105,-U105,-U107))</f>
        <v>-0</v>
      </c>
    </row>
    <row r="111" customFormat="false" ht="12.75" hidden="false" customHeight="false" outlineLevel="1" collapsed="false">
      <c r="A111" s="46" t="s">
        <v>277</v>
      </c>
      <c r="B111" s="277" t="n">
        <f aca="false">SUM(B107:B110)</f>
        <v>2.79253183104972</v>
      </c>
      <c r="C111" s="277" t="n">
        <f aca="false">SUM(C107:C110)</f>
        <v>383.771890532564</v>
      </c>
      <c r="D111" s="277" t="n">
        <f aca="false">SUM(D107:D110)</f>
        <v>671.792211033547</v>
      </c>
      <c r="E111" s="277" t="n">
        <f aca="false">SUM(E107:E110)</f>
        <v>349.917778744448</v>
      </c>
      <c r="F111" s="277" t="n">
        <f aca="false">SUM(F107:F110)</f>
        <v>0</v>
      </c>
      <c r="G111" s="277" t="n">
        <f aca="false">SUM(G107:G110)</f>
        <v>0</v>
      </c>
      <c r="H111" s="277" t="n">
        <f aca="false">SUM(H107:H110)</f>
        <v>0</v>
      </c>
      <c r="I111" s="277" t="n">
        <f aca="false">SUM(I107:I110)</f>
        <v>0</v>
      </c>
      <c r="J111" s="277" t="n">
        <f aca="false">SUM(J107:J110)</f>
        <v>0</v>
      </c>
      <c r="K111" s="277" t="n">
        <f aca="false">SUM(K107:K110)</f>
        <v>0</v>
      </c>
      <c r="L111" s="277" t="n">
        <f aca="false">SUM(L107:L110)</f>
        <v>0</v>
      </c>
      <c r="M111" s="277" t="n">
        <f aca="false">SUM(M107:M110)</f>
        <v>0</v>
      </c>
      <c r="N111" s="277" t="n">
        <f aca="false">SUM(N107:N110)</f>
        <v>0</v>
      </c>
      <c r="O111" s="277" t="n">
        <f aca="false">SUM(O107:O110)</f>
        <v>0</v>
      </c>
      <c r="P111" s="277" t="n">
        <f aca="false">SUM(P107:P110)</f>
        <v>0</v>
      </c>
      <c r="Q111" s="277" t="n">
        <f aca="false">SUM(Q107:Q110)</f>
        <v>0</v>
      </c>
      <c r="R111" s="277" t="n">
        <f aca="false">SUM(R107:R110)</f>
        <v>0</v>
      </c>
      <c r="S111" s="277" t="n">
        <f aca="false">SUM(S107:S110)</f>
        <v>0</v>
      </c>
      <c r="T111" s="277" t="n">
        <f aca="false">SUM(T107:T110)</f>
        <v>0</v>
      </c>
      <c r="U111" s="277" t="n">
        <f aca="false">SUM(U107:U110)</f>
        <v>0</v>
      </c>
    </row>
    <row r="112" customFormat="false" ht="12.75" hidden="false" customHeight="false" outlineLevel="1" collapsed="false">
      <c r="A112" s="4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60" t="s">
        <v>304</v>
      </c>
      <c r="B113" s="228" t="n">
        <f aca="false">IF(B105&lt;0,0,B105+B110)</f>
        <v>0</v>
      </c>
      <c r="C113" s="228" t="n">
        <f aca="false">IF(C105&lt;0,0,C105+C110)</f>
        <v>0</v>
      </c>
      <c r="D113" s="228" t="n">
        <f aca="false">IF(D105&lt;0,0,D105+D110)</f>
        <v>0</v>
      </c>
      <c r="E113" s="228" t="n">
        <f aca="false">IF(E105&lt;0,0,E105+E110)</f>
        <v>0</v>
      </c>
      <c r="F113" s="228" t="n">
        <f aca="false">IF(F105&lt;0,0,F105+F110)</f>
        <v>126.166182796239</v>
      </c>
      <c r="G113" s="228" t="n">
        <f aca="false">IF(G105&lt;0,0,G105+G110)</f>
        <v>567.704293584216</v>
      </c>
      <c r="H113" s="228" t="n">
        <f aca="false">IF(H105&lt;0,0,H105+H110)</f>
        <v>627.153702044019</v>
      </c>
      <c r="I113" s="228" t="n">
        <f aca="false">IF(I105&lt;0,0,I105+I110)</f>
        <v>661.057737804226</v>
      </c>
      <c r="J113" s="228" t="n">
        <f aca="false">IF(J105&lt;0,0,J105+J110)</f>
        <v>705.693512866942</v>
      </c>
      <c r="K113" s="228" t="n">
        <f aca="false">IF(K105&lt;0,0,K105+K110)</f>
        <v>753.445828843052</v>
      </c>
      <c r="L113" s="228" t="n">
        <f aca="false">IF(L105&lt;0,0,L105+L110)</f>
        <v>789.305705084187</v>
      </c>
      <c r="M113" s="228" t="n">
        <f aca="false">IF(M105&lt;0,0,M105+M110)</f>
        <v>832.83852240839</v>
      </c>
      <c r="N113" s="228" t="n">
        <f aca="false">IF(N105&lt;0,0,N105+N110)</f>
        <v>883.178532605962</v>
      </c>
      <c r="O113" s="228" t="n">
        <f aca="false">IF(O105&lt;0,0,O105+O110)</f>
        <v>934.232489674766</v>
      </c>
      <c r="P113" s="228" t="n">
        <f aca="false">IF(P105&lt;0,0,P105+P110)</f>
        <v>990.744989493973</v>
      </c>
      <c r="Q113" s="228" t="n">
        <f aca="false">IF(Q105&lt;0,0,Q105+Q110)</f>
        <v>1295.83004740205</v>
      </c>
      <c r="R113" s="228" t="n">
        <f aca="false">IF(R105&lt;0,0,R105+R110)</f>
        <v>1602.52668048681</v>
      </c>
      <c r="S113" s="228" t="n">
        <f aca="false">IF(S105&lt;0,0,S105+S110)</f>
        <v>1663.20385163061</v>
      </c>
      <c r="T113" s="228" t="n">
        <f aca="false">IF(T105&lt;0,0,T105+T110)</f>
        <v>1732.52290140916</v>
      </c>
      <c r="U113" s="228" t="n">
        <f aca="false">IF(U105&lt;0,0,U105+U110)</f>
        <v>1803.22385863323</v>
      </c>
      <c r="W113" s="422" t="n">
        <f aca="false">SUM(B113:U113)</f>
        <v>15968.8288367678</v>
      </c>
    </row>
    <row r="114" customFormat="false" ht="15" hidden="false" customHeight="true" outlineLevel="1" collapsed="false">
      <c r="A114" s="419"/>
      <c r="B114" s="324"/>
      <c r="C114" s="324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3.5" hidden="false" customHeight="false" outlineLevel="1" collapsed="false">
      <c r="A115" s="60" t="s">
        <v>305</v>
      </c>
      <c r="B115" s="492" t="n">
        <f aca="false">B113+B94</f>
        <v>295.005665917859</v>
      </c>
      <c r="C115" s="492" t="n">
        <f aca="false">C113+C94</f>
        <v>295.616504926237</v>
      </c>
      <c r="D115" s="492" t="n">
        <f aca="false">D113+D94</f>
        <v>296.249170469044</v>
      </c>
      <c r="E115" s="492" t="n">
        <f aca="false">E113+E94</f>
        <v>547.931411621245</v>
      </c>
      <c r="F115" s="492" t="n">
        <f aca="false">F113+F94</f>
        <v>740.686398195528</v>
      </c>
      <c r="G115" s="492" t="n">
        <f aca="false">G113+G94</f>
        <v>1206.06233916302</v>
      </c>
      <c r="H115" s="492" t="n">
        <f aca="false">H113+H94</f>
        <v>1289.03262298729</v>
      </c>
      <c r="I115" s="492" t="n">
        <f aca="false">I113+I94</f>
        <v>1349.20141876041</v>
      </c>
      <c r="J115" s="492" t="n">
        <f aca="false">J113+J94</f>
        <v>1426.91362420975</v>
      </c>
      <c r="K115" s="492" t="n">
        <f aca="false">K113+K94</f>
        <v>1511.3938452508</v>
      </c>
      <c r="L115" s="492" t="n">
        <f aca="false">L113+L94</f>
        <v>1573.69947276892</v>
      </c>
      <c r="M115" s="492" t="n">
        <f aca="false">M113+M94</f>
        <v>1650.77212950995</v>
      </c>
      <c r="N115" s="492" t="n">
        <f aca="false">N113+N94</f>
        <v>1738.49843664048</v>
      </c>
      <c r="O115" s="492" t="n">
        <f aca="false">O113+O94</f>
        <v>1828.77487204425</v>
      </c>
      <c r="P115" s="492" t="n">
        <f aca="false">P113+P94</f>
        <v>1927.33732762165</v>
      </c>
      <c r="Q115" s="492" t="n">
        <f aca="false">Q113+Q94</f>
        <v>2271.65975157978</v>
      </c>
      <c r="R115" s="492" t="n">
        <f aca="false">R113+R94</f>
        <v>2618.81138529254</v>
      </c>
      <c r="S115" s="492" t="n">
        <f aca="false">S113+S94</f>
        <v>2725.33353018943</v>
      </c>
      <c r="T115" s="492" t="n">
        <f aca="false">T113+T94</f>
        <v>2847.026973134</v>
      </c>
      <c r="U115" s="492" t="n">
        <f aca="false">U113+U94</f>
        <v>2971.14643137181</v>
      </c>
      <c r="W115" s="234" t="n">
        <f aca="false">SUM(B115:U115)</f>
        <v>31111.153311654</v>
      </c>
    </row>
    <row r="116" customFormat="false" ht="14.25" hidden="false" customHeight="true" outlineLevel="1" collapsed="false">
      <c r="A116" s="419"/>
      <c r="B116" s="324"/>
      <c r="C116" s="324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419"/>
      <c r="B117" s="324"/>
      <c r="C117" s="324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419"/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/>
      <c r="O118" s="324"/>
      <c r="P118" s="324"/>
      <c r="Q118" s="324"/>
      <c r="R118" s="324"/>
      <c r="S118" s="324"/>
      <c r="T118" s="324"/>
      <c r="U118" s="324"/>
    </row>
    <row r="119" customFormat="false" ht="12.75" hidden="false" customHeight="false" outlineLevel="1" collapsed="false">
      <c r="A119" s="421"/>
      <c r="B119" s="324"/>
      <c r="C119" s="324"/>
      <c r="D119" s="324"/>
      <c r="E119" s="324"/>
      <c r="F119" s="324"/>
      <c r="G119" s="324"/>
      <c r="H119" s="324"/>
      <c r="I119" s="324"/>
      <c r="J119" s="324"/>
      <c r="K119" s="324"/>
      <c r="L119" s="324"/>
      <c r="M119" s="324"/>
      <c r="N119" s="324"/>
      <c r="O119" s="324"/>
      <c r="P119" s="324"/>
      <c r="Q119" s="324"/>
      <c r="R119" s="324"/>
      <c r="S119" s="324"/>
      <c r="T119" s="324"/>
      <c r="U119" s="324"/>
    </row>
    <row r="120" customFormat="false" ht="12.75" hidden="false" customHeight="false" outlineLevel="1" collapsed="false">
      <c r="A120" s="421"/>
      <c r="B120" s="324"/>
      <c r="C120" s="324"/>
      <c r="D120" s="324"/>
      <c r="E120" s="324"/>
      <c r="F120" s="324"/>
      <c r="G120" s="324"/>
      <c r="H120" s="324"/>
      <c r="I120" s="324"/>
      <c r="J120" s="324"/>
      <c r="K120" s="324"/>
      <c r="L120" s="324"/>
      <c r="M120" s="324"/>
      <c r="N120" s="324"/>
      <c r="O120" s="324"/>
      <c r="P120" s="324"/>
      <c r="Q120" s="324"/>
      <c r="R120" s="324"/>
      <c r="S120" s="324"/>
      <c r="T120" s="324"/>
      <c r="U120" s="324"/>
    </row>
    <row r="121" customFormat="false" ht="12.75" hidden="false" customHeight="false" outlineLevel="1" collapsed="false">
      <c r="A121" s="421"/>
      <c r="B121" s="324"/>
      <c r="C121" s="324"/>
      <c r="D121" s="324"/>
      <c r="E121" s="324"/>
      <c r="F121" s="324"/>
      <c r="G121" s="324"/>
      <c r="H121" s="324"/>
      <c r="I121" s="324"/>
      <c r="J121" s="324"/>
      <c r="K121" s="324"/>
      <c r="L121" s="324"/>
      <c r="M121" s="324"/>
      <c r="N121" s="324"/>
      <c r="O121" s="324"/>
      <c r="P121" s="324"/>
      <c r="Q121" s="324"/>
      <c r="R121" s="324"/>
      <c r="S121" s="324"/>
      <c r="T121" s="324"/>
      <c r="U121" s="324"/>
    </row>
    <row r="122" customFormat="false" ht="12.75" hidden="false" customHeight="false" outlineLevel="1" collapsed="false">
      <c r="A122" s="324"/>
      <c r="B122" s="324"/>
      <c r="C122" s="324"/>
      <c r="D122" s="324"/>
      <c r="E122" s="324"/>
      <c r="F122" s="324"/>
      <c r="G122" s="324"/>
      <c r="H122" s="324"/>
      <c r="I122" s="324"/>
      <c r="J122" s="324"/>
      <c r="K122" s="324"/>
      <c r="L122" s="324"/>
      <c r="M122" s="324"/>
      <c r="N122" s="324"/>
      <c r="O122" s="324"/>
      <c r="P122" s="324"/>
      <c r="Q122" s="324"/>
      <c r="R122" s="324"/>
      <c r="S122" s="324"/>
      <c r="T122" s="324"/>
      <c r="U122" s="324"/>
    </row>
    <row r="123" customFormat="false" ht="12.75" hidden="false" customHeight="false" outlineLevel="1" collapsed="false">
      <c r="A123" s="142"/>
      <c r="B123" s="324"/>
      <c r="C123" s="324"/>
      <c r="D123" s="324"/>
      <c r="E123" s="324"/>
      <c r="F123" s="324"/>
      <c r="G123" s="324"/>
      <c r="H123" s="324"/>
      <c r="I123" s="324"/>
      <c r="J123" s="324"/>
      <c r="K123" s="324"/>
      <c r="L123" s="324"/>
      <c r="M123" s="324"/>
      <c r="N123" s="324"/>
      <c r="O123" s="324"/>
      <c r="P123" s="324"/>
      <c r="Q123" s="324"/>
      <c r="R123" s="324"/>
      <c r="S123" s="324"/>
      <c r="T123" s="324"/>
      <c r="U123" s="324"/>
    </row>
    <row r="124" customFormat="false" ht="12.75" hidden="false" customHeight="false" outlineLevel="1" collapsed="false">
      <c r="A124" s="142"/>
      <c r="B124" s="324"/>
      <c r="C124" s="324"/>
      <c r="D124" s="324"/>
      <c r="E124" s="324"/>
      <c r="F124" s="324"/>
      <c r="G124" s="324"/>
      <c r="H124" s="324"/>
      <c r="I124" s="324"/>
      <c r="J124" s="324"/>
      <c r="K124" s="324"/>
      <c r="L124" s="324"/>
      <c r="M124" s="324"/>
      <c r="N124" s="324"/>
      <c r="O124" s="324"/>
      <c r="P124" s="324"/>
      <c r="Q124" s="324"/>
      <c r="R124" s="324"/>
      <c r="S124" s="324"/>
      <c r="T124" s="324"/>
      <c r="U124" s="324"/>
    </row>
    <row r="125" customFormat="false" ht="12.75" hidden="false" customHeight="false" outlineLevel="1" collapsed="false">
      <c r="A125" s="142"/>
      <c r="B125" s="324"/>
      <c r="C125" s="324"/>
      <c r="D125" s="324"/>
      <c r="E125" s="324"/>
      <c r="F125" s="324"/>
      <c r="G125" s="324"/>
      <c r="H125" s="324"/>
      <c r="I125" s="324"/>
      <c r="J125" s="324"/>
      <c r="K125" s="324"/>
      <c r="L125" s="324"/>
      <c r="M125" s="324"/>
      <c r="N125" s="324"/>
      <c r="O125" s="324"/>
      <c r="P125" s="324"/>
      <c r="Q125" s="324"/>
      <c r="R125" s="324"/>
      <c r="S125" s="324"/>
      <c r="T125" s="324"/>
      <c r="U125" s="324"/>
    </row>
    <row r="126" customFormat="false" ht="18.75" hidden="false" customHeight="false" outlineLevel="1" collapsed="false">
      <c r="A126" s="437"/>
      <c r="B126" s="324"/>
      <c r="C126" s="324"/>
      <c r="D126" s="324"/>
      <c r="E126" s="324"/>
      <c r="F126" s="324"/>
      <c r="G126" s="324"/>
      <c r="H126" s="324"/>
      <c r="I126" s="324"/>
      <c r="J126" s="324"/>
      <c r="K126" s="324"/>
      <c r="L126" s="324"/>
      <c r="M126" s="324"/>
      <c r="N126" s="324"/>
      <c r="O126" s="324"/>
      <c r="P126" s="324"/>
      <c r="Q126" s="324"/>
      <c r="R126" s="324"/>
      <c r="S126" s="324"/>
      <c r="T126" s="324"/>
      <c r="U126" s="324"/>
    </row>
    <row r="127" customFormat="false" ht="12.75" hidden="false" customHeight="false" outlineLevel="1" collapsed="false">
      <c r="A127" s="376"/>
      <c r="B127" s="324"/>
      <c r="C127" s="324"/>
      <c r="D127" s="324"/>
      <c r="E127" s="324"/>
      <c r="F127" s="324"/>
      <c r="G127" s="324"/>
      <c r="H127" s="324"/>
      <c r="I127" s="324"/>
      <c r="J127" s="324"/>
      <c r="K127" s="324"/>
      <c r="L127" s="324"/>
      <c r="M127" s="324"/>
      <c r="N127" s="324"/>
      <c r="O127" s="324"/>
      <c r="P127" s="324"/>
      <c r="Q127" s="324"/>
      <c r="R127" s="324"/>
      <c r="S127" s="324"/>
      <c r="T127" s="324"/>
      <c r="U127" s="324"/>
    </row>
    <row r="128" customFormat="false" ht="12.75" hidden="false" customHeight="false" outlineLevel="1" collapsed="false">
      <c r="A128" s="376"/>
      <c r="B128" s="324"/>
      <c r="C128" s="324"/>
      <c r="D128" s="324"/>
      <c r="E128" s="324"/>
      <c r="F128" s="324"/>
      <c r="G128" s="324"/>
      <c r="H128" s="324"/>
      <c r="I128" s="324"/>
      <c r="J128" s="324"/>
      <c r="K128" s="324"/>
      <c r="L128" s="324"/>
      <c r="M128" s="324"/>
      <c r="N128" s="324"/>
      <c r="O128" s="324"/>
      <c r="P128" s="324"/>
      <c r="Q128" s="324"/>
      <c r="R128" s="324"/>
      <c r="S128" s="324"/>
      <c r="T128" s="324"/>
      <c r="U128" s="324"/>
    </row>
    <row r="129" customFormat="false" ht="12.75" hidden="false" customHeight="false" outlineLevel="1" collapsed="false">
      <c r="A129" s="142"/>
      <c r="B129" s="324"/>
      <c r="C129" s="324"/>
      <c r="D129" s="324"/>
      <c r="E129" s="324"/>
      <c r="F129" s="324"/>
      <c r="G129" s="324"/>
      <c r="H129" s="324"/>
      <c r="I129" s="324"/>
      <c r="J129" s="324"/>
      <c r="K129" s="324"/>
      <c r="L129" s="324"/>
      <c r="M129" s="324"/>
      <c r="N129" s="324"/>
      <c r="O129" s="324"/>
      <c r="P129" s="324"/>
      <c r="Q129" s="324"/>
      <c r="R129" s="324"/>
      <c r="S129" s="324"/>
      <c r="T129" s="324"/>
      <c r="U129" s="324"/>
    </row>
    <row r="130" customFormat="false" ht="12.75" hidden="false" customHeight="false" outlineLevel="1" collapsed="false">
      <c r="A130" s="142"/>
      <c r="B130" s="324"/>
      <c r="C130" s="324"/>
      <c r="D130" s="324"/>
      <c r="E130" s="324"/>
      <c r="F130" s="324"/>
      <c r="G130" s="324"/>
      <c r="H130" s="324"/>
      <c r="I130" s="324"/>
      <c r="J130" s="324"/>
      <c r="K130" s="324"/>
      <c r="L130" s="324"/>
      <c r="M130" s="324"/>
      <c r="N130" s="324"/>
      <c r="O130" s="324"/>
      <c r="P130" s="324"/>
      <c r="Q130" s="324"/>
      <c r="R130" s="324"/>
      <c r="S130" s="324"/>
      <c r="T130" s="324"/>
      <c r="U130" s="324"/>
    </row>
    <row r="131" customFormat="false" ht="12.75" hidden="false" customHeight="false" outlineLevel="1" collapsed="false">
      <c r="A131" s="227"/>
      <c r="B131" s="226"/>
      <c r="C131" s="226"/>
      <c r="D131" s="226"/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</row>
    <row r="132" customFormat="false" ht="12.75" hidden="false" customHeight="false" outlineLevel="1" collapsed="false">
      <c r="A132" s="419"/>
      <c r="B132" s="324"/>
      <c r="C132" s="324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39"/>
      <c r="B133" s="324"/>
      <c r="C133" s="324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39"/>
      <c r="B134" s="324"/>
      <c r="C134" s="324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36"/>
      <c r="B135" s="324"/>
      <c r="C135" s="324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24"/>
      <c r="B136" s="324"/>
      <c r="C136" s="324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19"/>
      <c r="B137" s="324"/>
      <c r="C137" s="324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39"/>
      <c r="B138" s="324"/>
      <c r="C138" s="324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39"/>
      <c r="B139" s="324"/>
      <c r="C139" s="324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39"/>
      <c r="B140" s="324"/>
      <c r="C140" s="324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39"/>
      <c r="B141" s="324"/>
      <c r="C141" s="324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24"/>
      <c r="B142" s="324"/>
      <c r="C142" s="324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419"/>
      <c r="B143" s="324"/>
      <c r="C143" s="324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24"/>
      <c r="B144" s="324"/>
      <c r="C144" s="324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19"/>
      <c r="B145" s="324"/>
      <c r="C145" s="324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39"/>
      <c r="B146" s="324"/>
      <c r="C146" s="324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419"/>
      <c r="B147" s="324"/>
      <c r="C147" s="324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436"/>
      <c r="B148" s="324"/>
      <c r="C148" s="324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39"/>
      <c r="B149" s="324"/>
      <c r="C149" s="324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36"/>
      <c r="B150" s="324"/>
      <c r="C150" s="324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39"/>
      <c r="B151" s="324"/>
      <c r="C151" s="324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36"/>
      <c r="B152" s="324"/>
      <c r="C152" s="324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39"/>
      <c r="B153" s="324"/>
      <c r="C153" s="324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39"/>
      <c r="B154" s="324"/>
      <c r="C154" s="324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39"/>
      <c r="B155" s="324"/>
      <c r="C155" s="324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39"/>
      <c r="B156" s="324"/>
      <c r="C156" s="32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39"/>
      <c r="B157" s="324"/>
      <c r="C157" s="32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39"/>
      <c r="B158" s="324"/>
      <c r="C158" s="32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19"/>
      <c r="B159" s="324"/>
      <c r="C159" s="32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18"/>
      <c r="B160" s="324"/>
      <c r="C160" s="32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39"/>
      <c r="B161" s="324"/>
      <c r="C161" s="32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36"/>
      <c r="B162" s="324"/>
      <c r="C162" s="32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436"/>
      <c r="B163" s="324"/>
      <c r="C163" s="32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39"/>
      <c r="B164" s="324"/>
      <c r="C164" s="32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39"/>
      <c r="B165" s="324"/>
      <c r="C165" s="32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36"/>
      <c r="B166" s="324"/>
      <c r="C166" s="32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419"/>
      <c r="B167" s="324"/>
      <c r="C167" s="32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19"/>
      <c r="B168" s="324"/>
      <c r="C168" s="32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419"/>
      <c r="B169" s="324"/>
      <c r="C169" s="32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19"/>
      <c r="B170" s="324"/>
      <c r="C170" s="32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19"/>
      <c r="B171" s="324"/>
      <c r="C171" s="32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19"/>
      <c r="B172" s="324"/>
      <c r="C172" s="32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419"/>
      <c r="B173" s="324"/>
      <c r="C173" s="32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142"/>
      <c r="B174" s="324"/>
      <c r="C174" s="324"/>
      <c r="D174" s="324"/>
      <c r="E174" s="324"/>
      <c r="F174" s="324"/>
      <c r="G174" s="324"/>
      <c r="H174" s="324"/>
      <c r="I174" s="324"/>
      <c r="J174" s="324"/>
      <c r="K174" s="324"/>
      <c r="L174" s="324"/>
      <c r="M174" s="324"/>
      <c r="N174" s="324"/>
      <c r="O174" s="324"/>
      <c r="P174" s="324"/>
      <c r="Q174" s="324"/>
      <c r="R174" s="324"/>
      <c r="S174" s="324"/>
      <c r="T174" s="324"/>
      <c r="U174" s="324"/>
    </row>
    <row r="175" customFormat="false" ht="12.75" hidden="false" customHeight="false" outlineLevel="1" collapsed="false">
      <c r="A175" s="142"/>
      <c r="B175" s="324"/>
      <c r="C175" s="324"/>
      <c r="D175" s="324"/>
      <c r="E175" s="324"/>
      <c r="F175" s="324"/>
      <c r="G175" s="324"/>
      <c r="H175" s="324"/>
      <c r="I175" s="324"/>
      <c r="J175" s="324"/>
      <c r="K175" s="324"/>
      <c r="L175" s="324"/>
      <c r="M175" s="324"/>
      <c r="N175" s="324"/>
      <c r="O175" s="324"/>
      <c r="P175" s="324"/>
      <c r="Q175" s="324"/>
      <c r="R175" s="324"/>
      <c r="S175" s="324"/>
      <c r="T175" s="324"/>
      <c r="U175" s="324"/>
    </row>
    <row r="176" customFormat="false" ht="12.75" hidden="false" customHeight="false" outlineLevel="1" collapsed="false">
      <c r="A176" s="142"/>
      <c r="B176" s="142"/>
      <c r="C176" s="142"/>
      <c r="D176" s="324"/>
      <c r="E176" s="324"/>
      <c r="F176" s="324"/>
      <c r="G176" s="324"/>
      <c r="H176" s="324"/>
      <c r="I176" s="324"/>
      <c r="J176" s="324"/>
      <c r="K176" s="324"/>
      <c r="L176" s="324"/>
      <c r="M176" s="324"/>
      <c r="N176" s="324"/>
      <c r="O176" s="324"/>
      <c r="P176" s="324"/>
      <c r="Q176" s="324"/>
      <c r="R176" s="324"/>
      <c r="S176" s="324"/>
      <c r="T176" s="324"/>
      <c r="U176" s="324"/>
    </row>
    <row r="177" customFormat="false" ht="18.75" hidden="false" customHeight="false" outlineLevel="1" collapsed="false">
      <c r="A177" s="438"/>
      <c r="B177" s="142"/>
      <c r="C177" s="142"/>
      <c r="D177" s="142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2"/>
      <c r="S177" s="142"/>
      <c r="T177" s="142"/>
      <c r="U177" s="142"/>
    </row>
    <row r="178" customFormat="false" ht="12.75" hidden="false" customHeight="false" outlineLevel="1" collapsed="false">
      <c r="A178" s="376"/>
      <c r="B178" s="142"/>
      <c r="C178" s="142"/>
      <c r="D178" s="142"/>
      <c r="E178" s="142"/>
      <c r="F178" s="142"/>
      <c r="G178" s="142"/>
      <c r="H178" s="142"/>
      <c r="I178" s="142"/>
      <c r="J178" s="142"/>
      <c r="K178" s="142"/>
      <c r="L178" s="142"/>
      <c r="M178" s="142"/>
      <c r="N178" s="142"/>
      <c r="O178" s="142"/>
      <c r="P178" s="142"/>
      <c r="Q178" s="142"/>
      <c r="R178" s="142"/>
      <c r="S178" s="142"/>
      <c r="T178" s="142"/>
      <c r="U178" s="142"/>
    </row>
    <row r="179" customFormat="false" ht="12.75" hidden="false" customHeight="false" outlineLevel="1" collapsed="false">
      <c r="A179" s="376"/>
      <c r="B179" s="142"/>
      <c r="C179" s="142"/>
      <c r="D179" s="142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2"/>
      <c r="S179" s="142"/>
      <c r="T179" s="142"/>
      <c r="U179" s="142"/>
    </row>
    <row r="180" customFormat="false" ht="12.75" hidden="false" customHeight="false" outlineLevel="1" collapsed="false">
      <c r="A180" s="142"/>
      <c r="B180" s="142"/>
      <c r="C180" s="142"/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/>
      <c r="O180" s="142"/>
      <c r="P180" s="142"/>
      <c r="Q180" s="142"/>
      <c r="R180" s="142"/>
      <c r="S180" s="142"/>
      <c r="T180" s="142"/>
      <c r="U180" s="142"/>
    </row>
    <row r="181" customFormat="false" ht="12.75" hidden="false" customHeight="false" outlineLevel="1" collapsed="false">
      <c r="A181" s="227"/>
      <c r="B181" s="226"/>
      <c r="C181" s="226"/>
      <c r="D181" s="226"/>
      <c r="E181" s="226"/>
      <c r="F181" s="226"/>
      <c r="G181" s="226"/>
      <c r="H181" s="226"/>
      <c r="I181" s="142"/>
      <c r="J181" s="142"/>
      <c r="K181" s="142"/>
      <c r="L181" s="142"/>
      <c r="M181" s="142"/>
      <c r="N181" s="142"/>
      <c r="O181" s="142"/>
      <c r="P181" s="142"/>
      <c r="Q181" s="142"/>
      <c r="R181" s="142"/>
      <c r="S181" s="142"/>
      <c r="T181" s="142"/>
      <c r="U181" s="142"/>
    </row>
    <row r="182" customFormat="false" ht="12.75" hidden="false" customHeight="false" outlineLevel="1" collapsed="false">
      <c r="A182" s="376"/>
      <c r="B182" s="142"/>
      <c r="C182" s="142"/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142"/>
      <c r="U182" s="142"/>
    </row>
    <row r="183" customFormat="false" ht="12.75" hidden="false" customHeight="false" outlineLevel="1" collapsed="false">
      <c r="A183" s="188"/>
      <c r="B183" s="439"/>
      <c r="C183" s="439"/>
      <c r="D183" s="439"/>
      <c r="E183" s="439"/>
      <c r="F183" s="439"/>
      <c r="G183" s="439"/>
      <c r="H183" s="439"/>
      <c r="I183" s="142"/>
      <c r="J183" s="439"/>
      <c r="K183" s="142"/>
      <c r="L183" s="142"/>
      <c r="M183" s="142"/>
      <c r="N183" s="142"/>
      <c r="O183" s="142"/>
      <c r="P183" s="142"/>
      <c r="Q183" s="142"/>
      <c r="R183" s="142"/>
      <c r="S183" s="142"/>
      <c r="T183" s="142"/>
      <c r="U183" s="142"/>
    </row>
    <row r="184" customFormat="false" ht="12.75" hidden="false" customHeight="false" outlineLevel="1" collapsed="false">
      <c r="A184" s="188"/>
      <c r="B184" s="439"/>
      <c r="C184" s="439"/>
      <c r="D184" s="439"/>
      <c r="E184" s="439"/>
      <c r="F184" s="439"/>
      <c r="G184" s="439"/>
      <c r="H184" s="439"/>
      <c r="I184" s="142"/>
      <c r="J184" s="439"/>
      <c r="K184" s="142"/>
      <c r="L184" s="142"/>
      <c r="M184" s="142"/>
      <c r="N184" s="142"/>
      <c r="O184" s="142"/>
      <c r="P184" s="142"/>
      <c r="Q184" s="142"/>
      <c r="R184" s="142"/>
      <c r="S184" s="142"/>
      <c r="T184" s="142"/>
      <c r="U184" s="142"/>
    </row>
    <row r="185" customFormat="false" ht="12.75" hidden="false" customHeight="false" outlineLevel="1" collapsed="false">
      <c r="A185" s="188"/>
      <c r="B185" s="439"/>
      <c r="C185" s="439"/>
      <c r="D185" s="439"/>
      <c r="E185" s="439"/>
      <c r="F185" s="439"/>
      <c r="G185" s="439"/>
      <c r="H185" s="439"/>
      <c r="I185" s="142"/>
      <c r="J185" s="439"/>
      <c r="K185" s="142"/>
      <c r="L185" s="142"/>
      <c r="M185" s="142"/>
      <c r="N185" s="142"/>
      <c r="O185" s="142"/>
      <c r="P185" s="142"/>
      <c r="Q185" s="142"/>
      <c r="R185" s="142"/>
      <c r="S185" s="142"/>
      <c r="T185" s="142"/>
      <c r="U185" s="142"/>
    </row>
    <row r="186" customFormat="false" ht="12.75" hidden="false" customHeight="false" outlineLevel="1" collapsed="false">
      <c r="A186" s="188"/>
      <c r="B186" s="439"/>
      <c r="C186" s="439"/>
      <c r="D186" s="439"/>
      <c r="E186" s="439"/>
      <c r="F186" s="439"/>
      <c r="G186" s="439"/>
      <c r="H186" s="439"/>
      <c r="I186" s="142"/>
      <c r="J186" s="439"/>
      <c r="K186" s="142"/>
      <c r="L186" s="142"/>
      <c r="M186" s="142"/>
      <c r="N186" s="142"/>
      <c r="O186" s="142"/>
      <c r="P186" s="142"/>
      <c r="Q186" s="142"/>
      <c r="R186" s="142"/>
      <c r="S186" s="142"/>
      <c r="T186" s="142"/>
      <c r="U186" s="142"/>
    </row>
    <row r="187" customFormat="false" ht="12.75" hidden="false" customHeight="false" outlineLevel="1" collapsed="false">
      <c r="A187" s="188"/>
      <c r="B187" s="439"/>
      <c r="C187" s="439"/>
      <c r="D187" s="439"/>
      <c r="E187" s="439"/>
      <c r="F187" s="439"/>
      <c r="G187" s="439"/>
      <c r="H187" s="439"/>
      <c r="I187" s="142"/>
      <c r="J187" s="439"/>
      <c r="K187" s="142"/>
      <c r="L187" s="142"/>
      <c r="M187" s="142"/>
      <c r="N187" s="142"/>
      <c r="O187" s="142"/>
      <c r="P187" s="142"/>
      <c r="Q187" s="142"/>
      <c r="R187" s="142"/>
      <c r="S187" s="142"/>
      <c r="T187" s="142"/>
      <c r="U187" s="142"/>
    </row>
    <row r="188" customFormat="false" ht="12.75" hidden="false" customHeight="false" outlineLevel="1" collapsed="false">
      <c r="A188" s="142"/>
      <c r="B188" s="439"/>
      <c r="C188" s="439"/>
      <c r="D188" s="439"/>
      <c r="E188" s="439"/>
      <c r="F188" s="439"/>
      <c r="G188" s="439"/>
      <c r="H188" s="439"/>
      <c r="I188" s="142"/>
      <c r="J188" s="439"/>
      <c r="K188" s="142"/>
      <c r="L188" s="142"/>
      <c r="M188" s="142"/>
      <c r="N188" s="142"/>
      <c r="O188" s="142"/>
      <c r="P188" s="142"/>
      <c r="Q188" s="142"/>
      <c r="R188" s="142"/>
      <c r="S188" s="142"/>
      <c r="T188" s="142"/>
      <c r="U188" s="142"/>
    </row>
    <row r="189" customFormat="false" ht="12.75" hidden="false" customHeight="false" outlineLevel="1" collapsed="false">
      <c r="A189" s="376"/>
      <c r="B189" s="439"/>
      <c r="C189" s="439"/>
      <c r="D189" s="439"/>
      <c r="E189" s="439"/>
      <c r="F189" s="439"/>
      <c r="G189" s="439"/>
      <c r="H189" s="439"/>
      <c r="I189" s="142"/>
      <c r="J189" s="439"/>
      <c r="K189" s="142"/>
      <c r="L189" s="142"/>
      <c r="M189" s="142"/>
      <c r="N189" s="142"/>
      <c r="O189" s="142"/>
      <c r="P189" s="142"/>
      <c r="Q189" s="142"/>
      <c r="R189" s="142"/>
      <c r="S189" s="142"/>
      <c r="T189" s="142"/>
      <c r="U189" s="142"/>
    </row>
    <row r="190" customFormat="false" ht="12.75" hidden="false" customHeight="false" outlineLevel="1" collapsed="false">
      <c r="A190" s="188"/>
      <c r="B190" s="439"/>
      <c r="C190" s="439"/>
      <c r="D190" s="439"/>
      <c r="E190" s="439"/>
      <c r="F190" s="439"/>
      <c r="G190" s="439"/>
      <c r="H190" s="439"/>
      <c r="I190" s="142"/>
      <c r="J190" s="439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</row>
    <row r="191" customFormat="false" ht="12.75" hidden="false" customHeight="false" outlineLevel="1" collapsed="false">
      <c r="A191" s="188"/>
      <c r="B191" s="439"/>
      <c r="C191" s="439"/>
      <c r="D191" s="439"/>
      <c r="E191" s="439"/>
      <c r="F191" s="439"/>
      <c r="G191" s="439"/>
      <c r="H191" s="439"/>
      <c r="I191" s="142"/>
      <c r="J191" s="439"/>
      <c r="K191" s="142"/>
      <c r="L191" s="142"/>
      <c r="M191" s="142"/>
      <c r="N191" s="142"/>
      <c r="O191" s="142"/>
      <c r="P191" s="142"/>
      <c r="Q191" s="142"/>
      <c r="R191" s="142"/>
      <c r="S191" s="142"/>
      <c r="T191" s="142"/>
      <c r="U191" s="142"/>
    </row>
    <row r="192" customFormat="false" ht="12.75" hidden="false" customHeight="false" outlineLevel="1" collapsed="false">
      <c r="A192" s="188"/>
      <c r="B192" s="439"/>
      <c r="C192" s="439"/>
      <c r="D192" s="439"/>
      <c r="E192" s="439"/>
      <c r="F192" s="439"/>
      <c r="G192" s="439"/>
      <c r="H192" s="439"/>
      <c r="I192" s="142"/>
      <c r="J192" s="439"/>
      <c r="K192" s="142"/>
      <c r="L192" s="142"/>
      <c r="M192" s="142"/>
      <c r="N192" s="142"/>
      <c r="O192" s="142"/>
      <c r="P192" s="142"/>
      <c r="Q192" s="142"/>
      <c r="R192" s="142"/>
      <c r="S192" s="142"/>
      <c r="T192" s="142"/>
      <c r="U192" s="142"/>
    </row>
    <row r="193" customFormat="false" ht="12.75" hidden="false" customHeight="false" outlineLevel="1" collapsed="false">
      <c r="A193" s="188"/>
      <c r="B193" s="439"/>
      <c r="C193" s="439"/>
      <c r="D193" s="439"/>
      <c r="E193" s="439"/>
      <c r="F193" s="439"/>
      <c r="G193" s="439"/>
      <c r="H193" s="439"/>
      <c r="I193" s="142"/>
      <c r="J193" s="439"/>
      <c r="K193" s="142"/>
      <c r="L193" s="142"/>
      <c r="M193" s="142"/>
      <c r="N193" s="142"/>
      <c r="O193" s="142"/>
      <c r="P193" s="142"/>
      <c r="Q193" s="142"/>
      <c r="R193" s="142"/>
      <c r="S193" s="142"/>
      <c r="T193" s="142"/>
      <c r="U193" s="142"/>
    </row>
    <row r="194" customFormat="false" ht="12.75" hidden="false" customHeight="false" outlineLevel="1" collapsed="false">
      <c r="A194" s="188"/>
      <c r="B194" s="439"/>
      <c r="C194" s="439"/>
      <c r="D194" s="439"/>
      <c r="E194" s="439"/>
      <c r="F194" s="439"/>
      <c r="G194" s="439"/>
      <c r="H194" s="439"/>
      <c r="I194" s="142"/>
      <c r="J194" s="439"/>
      <c r="K194" s="142"/>
      <c r="L194" s="142"/>
      <c r="M194" s="142"/>
      <c r="N194" s="142"/>
      <c r="O194" s="142"/>
      <c r="P194" s="142"/>
      <c r="Q194" s="142"/>
      <c r="R194" s="142"/>
      <c r="S194" s="142"/>
      <c r="T194" s="142"/>
      <c r="U194" s="142"/>
    </row>
    <row r="195" customFormat="false" ht="12.75" hidden="false" customHeight="false" outlineLevel="1" collapsed="false">
      <c r="A195" s="188"/>
      <c r="B195" s="439"/>
      <c r="C195" s="439"/>
      <c r="D195" s="439"/>
      <c r="E195" s="439"/>
      <c r="F195" s="439"/>
      <c r="G195" s="439"/>
      <c r="H195" s="439"/>
      <c r="I195" s="142"/>
      <c r="J195" s="439"/>
      <c r="K195" s="142"/>
      <c r="L195" s="142"/>
      <c r="M195" s="142"/>
      <c r="N195" s="142"/>
      <c r="O195" s="142"/>
      <c r="P195" s="142"/>
      <c r="Q195" s="142"/>
      <c r="R195" s="142"/>
      <c r="S195" s="142"/>
      <c r="T195" s="142"/>
      <c r="U195" s="142"/>
    </row>
    <row r="196" customFormat="false" ht="12.75" hidden="false" customHeight="false" outlineLevel="1" collapsed="false">
      <c r="A196" s="188"/>
      <c r="B196" s="439"/>
      <c r="C196" s="439"/>
      <c r="D196" s="439"/>
      <c r="E196" s="439"/>
      <c r="F196" s="439"/>
      <c r="G196" s="439"/>
      <c r="H196" s="439"/>
      <c r="I196" s="142"/>
      <c r="J196" s="439"/>
      <c r="K196" s="142"/>
      <c r="L196" s="142"/>
      <c r="M196" s="142"/>
      <c r="N196" s="142"/>
      <c r="O196" s="142"/>
      <c r="P196" s="142"/>
      <c r="Q196" s="142"/>
      <c r="R196" s="142"/>
      <c r="S196" s="142"/>
      <c r="T196" s="142"/>
      <c r="U196" s="142"/>
    </row>
    <row r="197" customFormat="false" ht="12.75" hidden="false" customHeight="false" outlineLevel="1" collapsed="false">
      <c r="A197" s="188"/>
      <c r="B197" s="439"/>
      <c r="C197" s="439"/>
      <c r="D197" s="439"/>
      <c r="E197" s="439"/>
      <c r="F197" s="439"/>
      <c r="G197" s="439"/>
      <c r="H197" s="439"/>
      <c r="I197" s="142"/>
      <c r="J197" s="439"/>
      <c r="K197" s="142"/>
      <c r="L197" s="142"/>
      <c r="M197" s="142"/>
      <c r="N197" s="142"/>
      <c r="O197" s="142"/>
      <c r="P197" s="142"/>
      <c r="Q197" s="142"/>
      <c r="R197" s="142"/>
      <c r="S197" s="142"/>
      <c r="T197" s="142"/>
      <c r="U197" s="142"/>
    </row>
    <row r="198" customFormat="false" ht="12.75" hidden="false" customHeight="false" outlineLevel="1" collapsed="false">
      <c r="A198" s="188"/>
      <c r="B198" s="439"/>
      <c r="C198" s="439"/>
      <c r="D198" s="439"/>
      <c r="E198" s="439"/>
      <c r="F198" s="439"/>
      <c r="G198" s="439"/>
      <c r="H198" s="439"/>
      <c r="I198" s="142"/>
      <c r="J198" s="439"/>
      <c r="K198" s="142"/>
      <c r="L198" s="142"/>
      <c r="M198" s="142"/>
      <c r="N198" s="142"/>
      <c r="O198" s="142"/>
      <c r="P198" s="142"/>
      <c r="Q198" s="142"/>
      <c r="R198" s="142"/>
      <c r="S198" s="142"/>
      <c r="T198" s="142"/>
      <c r="U198" s="142"/>
    </row>
    <row r="199" customFormat="false" ht="12.75" hidden="false" customHeight="false" outlineLevel="1" collapsed="false">
      <c r="A199" s="188"/>
      <c r="B199" s="439"/>
      <c r="C199" s="439"/>
      <c r="D199" s="439"/>
      <c r="E199" s="439"/>
      <c r="F199" s="439"/>
      <c r="G199" s="439"/>
      <c r="H199" s="439"/>
      <c r="I199" s="142"/>
      <c r="J199" s="439"/>
      <c r="K199" s="142"/>
      <c r="L199" s="142"/>
      <c r="M199" s="142"/>
      <c r="N199" s="142"/>
      <c r="O199" s="142"/>
      <c r="P199" s="142"/>
      <c r="Q199" s="142"/>
      <c r="R199" s="142"/>
      <c r="S199" s="142"/>
      <c r="T199" s="142"/>
      <c r="U199" s="142"/>
    </row>
    <row r="200" customFormat="false" ht="12.75" hidden="false" customHeight="false" outlineLevel="1" collapsed="false">
      <c r="A200" s="188"/>
      <c r="B200" s="439"/>
      <c r="C200" s="439"/>
      <c r="D200" s="439"/>
      <c r="E200" s="439"/>
      <c r="F200" s="439"/>
      <c r="G200" s="439"/>
      <c r="H200" s="439"/>
      <c r="I200" s="142"/>
      <c r="J200" s="439"/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</row>
    <row r="201" customFormat="false" ht="12.75" hidden="false" customHeight="false" outlineLevel="1" collapsed="false">
      <c r="A201" s="376"/>
      <c r="B201" s="439"/>
      <c r="C201" s="439"/>
      <c r="D201" s="439"/>
      <c r="E201" s="439"/>
      <c r="F201" s="439"/>
      <c r="G201" s="439"/>
      <c r="H201" s="439"/>
      <c r="I201" s="142"/>
      <c r="J201" s="439"/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</row>
    <row r="202" customFormat="false" ht="12.75" hidden="false" customHeight="false" outlineLevel="1" collapsed="false">
      <c r="A202" s="188"/>
      <c r="B202" s="439"/>
      <c r="C202" s="439"/>
      <c r="D202" s="439"/>
      <c r="E202" s="439"/>
      <c r="F202" s="439"/>
      <c r="G202" s="439"/>
      <c r="H202" s="439"/>
      <c r="I202" s="142"/>
      <c r="J202" s="439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</row>
    <row r="203" customFormat="false" ht="12.75" hidden="false" customHeight="false" outlineLevel="1" collapsed="false">
      <c r="A203" s="188"/>
      <c r="B203" s="439"/>
      <c r="C203" s="439"/>
      <c r="D203" s="439"/>
      <c r="E203" s="439"/>
      <c r="F203" s="439"/>
      <c r="G203" s="439"/>
      <c r="H203" s="439"/>
      <c r="I203" s="142"/>
      <c r="J203" s="439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</row>
    <row r="204" customFormat="false" ht="12.75" hidden="false" customHeight="false" outlineLevel="1" collapsed="false">
      <c r="A204" s="376"/>
      <c r="B204" s="439"/>
      <c r="C204" s="439"/>
      <c r="D204" s="439"/>
      <c r="E204" s="439"/>
      <c r="F204" s="439"/>
      <c r="G204" s="439"/>
      <c r="H204" s="439"/>
      <c r="I204" s="142"/>
      <c r="J204" s="439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</row>
    <row r="205" customFormat="false" ht="12.75" hidden="false" customHeight="false" outlineLevel="1" collapsed="false">
      <c r="A205" s="376"/>
      <c r="B205" s="439"/>
      <c r="C205" s="439"/>
      <c r="D205" s="439"/>
      <c r="E205" s="439"/>
      <c r="F205" s="439"/>
      <c r="G205" s="439"/>
      <c r="H205" s="439"/>
      <c r="I205" s="142"/>
      <c r="J205" s="439"/>
      <c r="K205" s="142"/>
      <c r="L205" s="142"/>
      <c r="M205" s="142"/>
      <c r="N205" s="142"/>
      <c r="O205" s="142"/>
      <c r="P205" s="142"/>
      <c r="Q205" s="142"/>
      <c r="R205" s="142"/>
      <c r="S205" s="142"/>
      <c r="T205" s="142"/>
      <c r="U205" s="142"/>
    </row>
    <row r="206" customFormat="false" ht="12.75" hidden="false" customHeight="false" outlineLevel="1" collapsed="false">
      <c r="A206" s="142"/>
      <c r="B206" s="439"/>
      <c r="C206" s="439"/>
      <c r="D206" s="439"/>
      <c r="E206" s="439"/>
      <c r="F206" s="439"/>
      <c r="G206" s="439"/>
      <c r="H206" s="439"/>
      <c r="I206" s="142"/>
      <c r="J206" s="439"/>
      <c r="K206" s="142"/>
      <c r="L206" s="142"/>
      <c r="M206" s="142"/>
      <c r="N206" s="142"/>
      <c r="O206" s="142"/>
      <c r="P206" s="142"/>
      <c r="Q206" s="142"/>
      <c r="R206" s="142"/>
      <c r="S206" s="142"/>
      <c r="T206" s="142"/>
      <c r="U206" s="142"/>
    </row>
    <row r="207" customFormat="false" ht="12.75" hidden="false" customHeight="false" outlineLevel="1" collapsed="false">
      <c r="A207" s="142"/>
      <c r="B207" s="439"/>
      <c r="C207" s="439"/>
      <c r="D207" s="439"/>
      <c r="E207" s="439"/>
      <c r="F207" s="439"/>
      <c r="G207" s="439"/>
      <c r="H207" s="439"/>
      <c r="I207" s="142"/>
      <c r="J207" s="439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</row>
    <row r="208" customFormat="false" ht="12.75" hidden="false" customHeight="false" outlineLevel="1" collapsed="false">
      <c r="A208" s="376"/>
      <c r="B208" s="439"/>
      <c r="C208" s="439"/>
      <c r="D208" s="439"/>
      <c r="E208" s="439"/>
      <c r="F208" s="439"/>
      <c r="G208" s="439"/>
      <c r="H208" s="439"/>
      <c r="I208" s="142"/>
      <c r="J208" s="439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</row>
    <row r="209" customFormat="false" ht="12.75" hidden="false" customHeight="false" outlineLevel="1" collapsed="false">
      <c r="A209" s="188"/>
      <c r="B209" s="439"/>
      <c r="C209" s="439"/>
      <c r="D209" s="439"/>
      <c r="E209" s="439"/>
      <c r="F209" s="439"/>
      <c r="G209" s="439"/>
      <c r="H209" s="439"/>
      <c r="I209" s="142"/>
      <c r="J209" s="439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</row>
    <row r="210" customFormat="false" ht="12.75" hidden="false" customHeight="false" outlineLevel="1" collapsed="false">
      <c r="A210" s="376"/>
      <c r="B210" s="439"/>
      <c r="C210" s="439"/>
      <c r="D210" s="439"/>
      <c r="E210" s="439"/>
      <c r="F210" s="439"/>
      <c r="G210" s="439"/>
      <c r="H210" s="439"/>
      <c r="I210" s="142"/>
      <c r="J210" s="439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</row>
    <row r="211" customFormat="false" ht="12.75" hidden="false" customHeight="false" outlineLevel="1" collapsed="false">
      <c r="A211" s="142"/>
      <c r="B211" s="439"/>
      <c r="C211" s="439"/>
      <c r="D211" s="439"/>
      <c r="E211" s="439"/>
      <c r="F211" s="439"/>
      <c r="G211" s="439"/>
      <c r="H211" s="439"/>
      <c r="I211" s="142"/>
      <c r="J211" s="439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</row>
    <row r="212" customFormat="false" ht="12.75" hidden="false" customHeight="false" outlineLevel="1" collapsed="false">
      <c r="A212" s="376"/>
      <c r="B212" s="439"/>
      <c r="C212" s="439"/>
      <c r="D212" s="439"/>
      <c r="E212" s="439"/>
      <c r="F212" s="439"/>
      <c r="G212" s="439"/>
      <c r="H212" s="439"/>
      <c r="I212" s="142"/>
      <c r="J212" s="439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</row>
    <row r="213" customFormat="false" ht="12.75" hidden="false" customHeight="false" outlineLevel="1" collapsed="false">
      <c r="A213" s="188"/>
      <c r="B213" s="439"/>
      <c r="C213" s="439"/>
      <c r="D213" s="439"/>
      <c r="E213" s="439"/>
      <c r="F213" s="439"/>
      <c r="G213" s="439"/>
      <c r="H213" s="439"/>
      <c r="I213" s="142"/>
      <c r="J213" s="439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</row>
    <row r="214" customFormat="false" ht="12.75" hidden="false" customHeight="false" outlineLevel="1" collapsed="false">
      <c r="A214" s="188"/>
      <c r="B214" s="439"/>
      <c r="C214" s="439"/>
      <c r="D214" s="439"/>
      <c r="E214" s="439"/>
      <c r="F214" s="439"/>
      <c r="G214" s="439"/>
      <c r="H214" s="439"/>
      <c r="I214" s="142"/>
      <c r="J214" s="439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</row>
    <row r="215" customFormat="false" ht="12.75" hidden="false" customHeight="false" outlineLevel="1" collapsed="false">
      <c r="A215" s="188"/>
      <c r="B215" s="439"/>
      <c r="C215" s="439"/>
      <c r="D215" s="439"/>
      <c r="E215" s="439"/>
      <c r="F215" s="439"/>
      <c r="G215" s="439"/>
      <c r="H215" s="439"/>
      <c r="I215" s="142"/>
      <c r="J215" s="439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</row>
    <row r="216" customFormat="false" ht="12.75" hidden="false" customHeight="false" outlineLevel="1" collapsed="false">
      <c r="A216" s="188"/>
      <c r="B216" s="439"/>
      <c r="C216" s="439"/>
      <c r="D216" s="439"/>
      <c r="E216" s="439"/>
      <c r="F216" s="439"/>
      <c r="G216" s="439"/>
      <c r="H216" s="439"/>
      <c r="I216" s="142"/>
      <c r="J216" s="439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</row>
    <row r="217" customFormat="false" ht="12.75" hidden="false" customHeight="false" outlineLevel="1" collapsed="false">
      <c r="A217" s="188"/>
      <c r="B217" s="439"/>
      <c r="C217" s="439"/>
      <c r="D217" s="439"/>
      <c r="E217" s="439"/>
      <c r="F217" s="439"/>
      <c r="G217" s="439"/>
      <c r="H217" s="439"/>
      <c r="I217" s="142"/>
      <c r="J217" s="439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</row>
    <row r="218" customFormat="false" ht="12.75" hidden="false" customHeight="false" outlineLevel="1" collapsed="false">
      <c r="A218" s="188"/>
      <c r="B218" s="439"/>
      <c r="C218" s="439"/>
      <c r="D218" s="439"/>
      <c r="E218" s="439"/>
      <c r="F218" s="439"/>
      <c r="G218" s="439"/>
      <c r="H218" s="439"/>
      <c r="I218" s="142"/>
      <c r="J218" s="439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</row>
    <row r="219" customFormat="false" ht="12.75" hidden="false" customHeight="false" outlineLevel="1" collapsed="false">
      <c r="A219" s="376"/>
      <c r="B219" s="439"/>
      <c r="C219" s="439"/>
      <c r="D219" s="439"/>
      <c r="E219" s="439"/>
      <c r="F219" s="439"/>
      <c r="G219" s="439"/>
      <c r="H219" s="439"/>
      <c r="I219" s="142"/>
      <c r="J219" s="439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</row>
    <row r="220" customFormat="false" ht="12.75" hidden="false" customHeight="false" outlineLevel="1" collapsed="false">
      <c r="A220" s="376"/>
      <c r="B220" s="439"/>
      <c r="C220" s="439"/>
      <c r="D220" s="439"/>
      <c r="E220" s="439"/>
      <c r="F220" s="439"/>
      <c r="G220" s="439"/>
      <c r="H220" s="439"/>
      <c r="I220" s="142"/>
      <c r="J220" s="439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</row>
    <row r="221" customFormat="false" ht="12.75" hidden="false" customHeight="false" outlineLevel="1" collapsed="false">
      <c r="A221" s="142"/>
      <c r="B221" s="439"/>
      <c r="C221" s="439"/>
      <c r="D221" s="439"/>
      <c r="E221" s="439"/>
      <c r="F221" s="439"/>
      <c r="G221" s="439"/>
      <c r="H221" s="439"/>
      <c r="I221" s="142"/>
      <c r="J221" s="439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</row>
    <row r="222" customFormat="false" ht="12.75" hidden="false" customHeight="false" outlineLevel="1" collapsed="false">
      <c r="A222" s="376"/>
      <c r="B222" s="439"/>
      <c r="C222" s="439"/>
      <c r="D222" s="439"/>
      <c r="E222" s="439"/>
      <c r="F222" s="439"/>
      <c r="G222" s="439"/>
      <c r="H222" s="439"/>
      <c r="I222" s="142"/>
      <c r="J222" s="439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</row>
    <row r="223" customFormat="false" ht="12.75" hidden="false" customHeight="false" outlineLevel="1" collapsed="false">
      <c r="A223" s="376"/>
      <c r="B223" s="439"/>
      <c r="C223" s="439"/>
      <c r="D223" s="439"/>
      <c r="E223" s="439"/>
      <c r="F223" s="439"/>
      <c r="G223" s="439"/>
      <c r="H223" s="439"/>
      <c r="I223" s="142"/>
      <c r="J223" s="439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</row>
    <row r="224" customFormat="false" ht="12.75" hidden="false" customHeight="false" outlineLevel="1" collapsed="false">
      <c r="A224" s="142"/>
      <c r="B224" s="142"/>
      <c r="C224" s="142"/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</row>
    <row r="225" customFormat="false" ht="12.75" hidden="false" customHeight="false" outlineLevel="1" collapsed="false">
      <c r="A225" s="376"/>
      <c r="B225" s="142"/>
      <c r="C225" s="26"/>
      <c r="D225" s="26"/>
      <c r="E225" s="26"/>
      <c r="F225" s="26"/>
      <c r="G225" s="26"/>
      <c r="H225" s="26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</row>
    <row r="226" customFormat="false" ht="12.75" hidden="false" customHeight="false" outlineLevel="1" collapsed="false">
      <c r="A226" s="376"/>
      <c r="B226" s="142"/>
      <c r="C226" s="26"/>
      <c r="D226" s="26"/>
      <c r="E226" s="26"/>
      <c r="F226" s="26"/>
      <c r="G226" s="26"/>
      <c r="H226" s="26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</row>
    <row r="227" customFormat="false" ht="12.75" hidden="false" customHeight="false" outlineLevel="1" collapsed="false">
      <c r="A227" s="376"/>
      <c r="B227" s="142"/>
      <c r="C227" s="26"/>
      <c r="D227" s="26"/>
      <c r="E227" s="26"/>
      <c r="F227" s="26"/>
      <c r="G227" s="26"/>
      <c r="H227" s="26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</row>
    <row r="228" customFormat="false" ht="12.75" hidden="false" customHeight="false" outlineLevel="1" collapsed="false">
      <c r="A228" s="376"/>
      <c r="B228" s="142"/>
      <c r="C228" s="26"/>
      <c r="D228" s="26"/>
      <c r="E228" s="26"/>
      <c r="F228" s="26"/>
      <c r="G228" s="26"/>
      <c r="H228" s="26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</row>
    <row r="229" customFormat="false" ht="12.75" hidden="false" customHeight="false" outlineLevel="1" collapsed="false">
      <c r="A229" s="142"/>
      <c r="B229" s="142"/>
      <c r="C229" s="142"/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</row>
    <row r="230" customFormat="false" ht="18.75" hidden="false" customHeight="false" outlineLevel="1" collapsed="false">
      <c r="A230" s="437"/>
      <c r="B230" s="142"/>
      <c r="C230" s="142"/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</row>
    <row r="231" customFormat="false" ht="12.75" hidden="false" customHeight="false" outlineLevel="1" collapsed="false">
      <c r="A231" s="376"/>
      <c r="B231" s="142"/>
      <c r="C231" s="142"/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</row>
    <row r="232" customFormat="false" ht="12.75" hidden="false" customHeight="false" outlineLevel="1" collapsed="false">
      <c r="A232" s="142"/>
      <c r="B232" s="142"/>
      <c r="C232" s="142"/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</row>
    <row r="233" customFormat="false" ht="12.75" hidden="false" customHeight="false" outlineLevel="1" collapsed="false">
      <c r="A233" s="142"/>
      <c r="B233" s="142"/>
      <c r="C233" s="142"/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</row>
    <row r="234" customFormat="false" ht="12.75" hidden="false" customHeight="false" outlineLevel="1" collapsed="false">
      <c r="A234" s="440"/>
      <c r="B234" s="441"/>
      <c r="C234" s="441"/>
      <c r="D234" s="441"/>
      <c r="E234" s="441"/>
      <c r="F234" s="441"/>
      <c r="G234" s="441"/>
      <c r="H234" s="441"/>
      <c r="I234" s="441"/>
      <c r="J234" s="441"/>
      <c r="K234" s="441"/>
      <c r="L234" s="441"/>
      <c r="M234" s="441"/>
      <c r="N234" s="441"/>
      <c r="O234" s="441"/>
      <c r="P234" s="441"/>
      <c r="Q234" s="441"/>
      <c r="R234" s="441"/>
      <c r="S234" s="441"/>
      <c r="T234" s="441"/>
      <c r="U234" s="441"/>
      <c r="V234" s="441"/>
      <c r="W234" s="441"/>
      <c r="X234" s="441"/>
      <c r="Y234" s="441"/>
      <c r="Z234" s="441"/>
      <c r="AA234" s="441"/>
      <c r="AB234" s="441"/>
      <c r="AC234" s="441"/>
      <c r="AD234" s="441"/>
      <c r="AE234" s="441"/>
      <c r="AF234" s="441"/>
      <c r="AG234" s="441"/>
      <c r="AH234" s="441"/>
      <c r="AI234" s="441"/>
      <c r="AJ234" s="441"/>
      <c r="AK234" s="441"/>
      <c r="AL234" s="441"/>
      <c r="AM234" s="441"/>
      <c r="AN234" s="441"/>
      <c r="AO234" s="441"/>
      <c r="AP234" s="441"/>
      <c r="AQ234" s="441"/>
      <c r="AR234" s="441"/>
      <c r="AS234" s="441"/>
      <c r="AT234" s="441"/>
      <c r="AU234" s="441"/>
      <c r="AV234" s="441"/>
      <c r="AW234" s="441"/>
      <c r="AX234" s="441"/>
      <c r="AY234" s="441"/>
      <c r="AZ234" s="441"/>
      <c r="BA234" s="441"/>
      <c r="BB234" s="441"/>
      <c r="BC234" s="441"/>
      <c r="BD234" s="441"/>
      <c r="BE234" s="441"/>
      <c r="BF234" s="441"/>
      <c r="BG234" s="441"/>
      <c r="BH234" s="441"/>
      <c r="BI234" s="441"/>
      <c r="BJ234" s="441"/>
      <c r="BK234" s="441"/>
      <c r="BL234" s="441"/>
      <c r="BM234" s="441"/>
      <c r="BN234" s="441"/>
      <c r="BO234" s="441"/>
      <c r="BP234" s="441"/>
      <c r="BQ234" s="441"/>
      <c r="BR234" s="441"/>
      <c r="BS234" s="441"/>
      <c r="BT234" s="441"/>
      <c r="BU234" s="441"/>
      <c r="BV234" s="441"/>
      <c r="BW234" s="441"/>
      <c r="BX234" s="441"/>
      <c r="BY234" s="441"/>
      <c r="BZ234" s="441"/>
      <c r="CA234" s="441"/>
      <c r="CB234" s="441"/>
      <c r="CC234" s="441"/>
      <c r="CD234" s="441"/>
      <c r="CE234" s="441"/>
      <c r="CF234" s="441"/>
      <c r="CG234" s="441"/>
      <c r="CH234" s="441"/>
      <c r="CI234" s="441"/>
      <c r="CJ234" s="441"/>
      <c r="CK234" s="441"/>
      <c r="CL234" s="441"/>
      <c r="CM234" s="441"/>
      <c r="CN234" s="441"/>
      <c r="CO234" s="441"/>
      <c r="CP234" s="441"/>
      <c r="CQ234" s="441"/>
      <c r="CR234" s="441"/>
      <c r="CS234" s="441"/>
      <c r="CT234" s="441"/>
      <c r="CU234" s="441"/>
      <c r="CV234" s="441"/>
      <c r="CW234" s="441"/>
      <c r="CX234" s="441"/>
      <c r="CY234" s="441"/>
      <c r="CZ234" s="441"/>
      <c r="DA234" s="441"/>
      <c r="DB234" s="441"/>
      <c r="DC234" s="441"/>
      <c r="DD234" s="441"/>
      <c r="DE234" s="441"/>
      <c r="DF234" s="441"/>
      <c r="DG234" s="441"/>
      <c r="DH234" s="441"/>
      <c r="DI234" s="441"/>
      <c r="DJ234" s="441"/>
      <c r="DK234" s="441"/>
      <c r="DL234" s="441"/>
      <c r="DM234" s="441"/>
      <c r="DN234" s="441"/>
      <c r="DO234" s="441"/>
      <c r="DP234" s="441"/>
      <c r="DQ234" s="441"/>
      <c r="DR234" s="441"/>
      <c r="DS234" s="441"/>
      <c r="DT234" s="441"/>
      <c r="DU234" s="441"/>
      <c r="DV234" s="441"/>
      <c r="DW234" s="441"/>
      <c r="DX234" s="441"/>
      <c r="DY234" s="441"/>
      <c r="DZ234" s="441"/>
      <c r="EA234" s="441"/>
      <c r="EB234" s="441"/>
      <c r="EC234" s="441"/>
      <c r="ED234" s="441"/>
      <c r="EE234" s="441"/>
      <c r="EF234" s="441"/>
      <c r="EG234" s="441"/>
      <c r="EH234" s="441"/>
      <c r="EI234" s="441"/>
      <c r="EJ234" s="441"/>
      <c r="EK234" s="441"/>
      <c r="EL234" s="441"/>
      <c r="EM234" s="441"/>
      <c r="EN234" s="441"/>
      <c r="EO234" s="441"/>
      <c r="EP234" s="441"/>
      <c r="EQ234" s="441"/>
      <c r="ER234" s="441"/>
      <c r="ES234" s="441"/>
      <c r="ET234" s="441"/>
      <c r="EU234" s="441"/>
      <c r="EV234" s="441"/>
      <c r="EW234" s="441"/>
      <c r="EX234" s="441"/>
      <c r="EY234" s="441"/>
      <c r="EZ234" s="441"/>
      <c r="FA234" s="441"/>
      <c r="FB234" s="441"/>
      <c r="FC234" s="441"/>
      <c r="FD234" s="441"/>
      <c r="FE234" s="441"/>
      <c r="FF234" s="441"/>
      <c r="FG234" s="441"/>
      <c r="FH234" s="441"/>
      <c r="FI234" s="441"/>
      <c r="FJ234" s="441"/>
      <c r="FK234" s="441"/>
      <c r="FL234" s="441"/>
      <c r="FM234" s="441"/>
      <c r="FN234" s="441"/>
      <c r="FO234" s="441"/>
      <c r="FP234" s="441"/>
      <c r="FQ234" s="441"/>
      <c r="FR234" s="441"/>
      <c r="FS234" s="441"/>
      <c r="FT234" s="441"/>
      <c r="FU234" s="441"/>
      <c r="FV234" s="441"/>
      <c r="FW234" s="441"/>
      <c r="FX234" s="441"/>
      <c r="FY234" s="441"/>
      <c r="FZ234" s="441"/>
      <c r="GA234" s="441"/>
      <c r="GB234" s="441"/>
      <c r="GC234" s="441"/>
      <c r="GD234" s="441"/>
      <c r="GE234" s="441"/>
      <c r="GF234" s="441"/>
      <c r="GG234" s="441"/>
      <c r="GH234" s="441"/>
      <c r="GI234" s="441"/>
      <c r="GJ234" s="441"/>
      <c r="GK234" s="441"/>
      <c r="GL234" s="441"/>
      <c r="GM234" s="441"/>
      <c r="GN234" s="441"/>
      <c r="GO234" s="441"/>
      <c r="GP234" s="441"/>
      <c r="GQ234" s="441"/>
      <c r="GR234" s="441"/>
      <c r="GS234" s="441"/>
      <c r="GT234" s="441"/>
      <c r="GU234" s="441"/>
      <c r="GV234" s="441"/>
      <c r="GW234" s="441"/>
      <c r="GX234" s="441"/>
      <c r="GY234" s="441"/>
      <c r="GZ234" s="441"/>
      <c r="HA234" s="441"/>
      <c r="HB234" s="441"/>
      <c r="HC234" s="441"/>
      <c r="HD234" s="441"/>
      <c r="HE234" s="441"/>
      <c r="HF234" s="441"/>
      <c r="HG234" s="441"/>
      <c r="HH234" s="441"/>
      <c r="HI234" s="441"/>
      <c r="HJ234" s="441"/>
      <c r="HK234" s="441"/>
      <c r="HL234" s="441"/>
      <c r="HM234" s="441"/>
      <c r="HN234" s="441"/>
      <c r="HO234" s="441"/>
      <c r="HP234" s="441"/>
      <c r="HQ234" s="441"/>
      <c r="HR234" s="441"/>
      <c r="HS234" s="441"/>
      <c r="HT234" s="441"/>
      <c r="HU234" s="441"/>
      <c r="HV234" s="441"/>
      <c r="HW234" s="441"/>
      <c r="HX234" s="441"/>
      <c r="HY234" s="441"/>
      <c r="HZ234" s="441"/>
      <c r="IA234" s="441"/>
      <c r="IB234" s="441"/>
      <c r="IC234" s="441"/>
      <c r="ID234" s="441"/>
      <c r="IE234" s="441"/>
      <c r="IF234" s="441"/>
      <c r="IG234" s="441"/>
      <c r="IH234" s="441"/>
      <c r="II234" s="441"/>
      <c r="IJ234" s="441"/>
      <c r="IK234" s="441"/>
      <c r="IL234" s="441"/>
      <c r="IM234" s="441"/>
      <c r="IN234" s="441"/>
      <c r="IO234" s="441"/>
      <c r="IP234" s="441"/>
      <c r="IQ234" s="441"/>
      <c r="IR234" s="441"/>
      <c r="IS234" s="441"/>
      <c r="IT234" s="441"/>
      <c r="IU234" s="441"/>
      <c r="IV234" s="441"/>
      <c r="IW234" s="441"/>
    </row>
    <row r="235" customFormat="false" ht="12.75" hidden="false" customHeight="false" outlineLevel="1" collapsed="false">
      <c r="A235" s="376"/>
      <c r="B235" s="142"/>
      <c r="C235" s="142"/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</row>
    <row r="236" customFormat="false" ht="12.75" hidden="false" customHeight="false" outlineLevel="1" collapsed="false">
      <c r="A236" s="376"/>
      <c r="B236" s="142"/>
      <c r="C236" s="231"/>
      <c r="D236" s="231"/>
      <c r="E236" s="231"/>
      <c r="F236" s="231"/>
      <c r="G236" s="231"/>
      <c r="H236" s="231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</row>
    <row r="237" customFormat="false" ht="12.75" hidden="false" customHeight="false" outlineLevel="1" collapsed="false">
      <c r="A237" s="376"/>
      <c r="B237" s="142"/>
      <c r="C237" s="231"/>
      <c r="D237" s="231"/>
      <c r="E237" s="231"/>
      <c r="F237" s="231"/>
      <c r="G237" s="231"/>
      <c r="H237" s="231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</row>
    <row r="238" customFormat="false" ht="12.75" hidden="false" customHeight="false" outlineLevel="1" collapsed="false">
      <c r="A238" s="142"/>
      <c r="B238" s="142"/>
      <c r="C238" s="442"/>
      <c r="D238" s="442"/>
      <c r="E238" s="442"/>
      <c r="F238" s="442"/>
      <c r="G238" s="442"/>
      <c r="H238" s="4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</row>
    <row r="239" customFormat="false" ht="12.75" hidden="false" customHeight="false" outlineLevel="1" collapsed="false">
      <c r="A239" s="376"/>
      <c r="B239" s="142"/>
      <c r="C239" s="142"/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</row>
    <row r="240" customFormat="false" ht="12.75" hidden="false" customHeight="false" outlineLevel="1" collapsed="false">
      <c r="A240" s="440"/>
      <c r="B240" s="142"/>
      <c r="C240" s="142"/>
      <c r="D240" s="142"/>
      <c r="E240" s="142"/>
      <c r="F240" s="142"/>
      <c r="G240" s="142"/>
      <c r="H240" s="142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</row>
    <row r="241" customFormat="false" ht="12.75" hidden="false" customHeight="false" outlineLevel="1" collapsed="false">
      <c r="A241" s="443"/>
      <c r="B241" s="142"/>
      <c r="C241" s="26"/>
      <c r="D241" s="26"/>
      <c r="E241" s="26"/>
      <c r="F241" s="26"/>
      <c r="G241" s="26"/>
      <c r="H241" s="26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</row>
    <row r="242" customFormat="false" ht="12.75" hidden="false" customHeight="false" outlineLevel="1" collapsed="false">
      <c r="A242" s="443"/>
      <c r="B242" s="142"/>
      <c r="C242" s="26"/>
      <c r="D242" s="26"/>
      <c r="E242" s="26"/>
      <c r="F242" s="26"/>
      <c r="G242" s="26"/>
      <c r="H242" s="26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</row>
    <row r="243" customFormat="false" ht="12.75" hidden="false" customHeight="false" outlineLevel="1" collapsed="false">
      <c r="A243" s="443"/>
      <c r="B243" s="142"/>
      <c r="C243" s="26"/>
      <c r="D243" s="26"/>
      <c r="E243" s="26"/>
      <c r="F243" s="26"/>
      <c r="G243" s="26"/>
      <c r="H243" s="26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</row>
    <row r="244" customFormat="false" ht="12.75" hidden="false" customHeight="false" outlineLevel="1" collapsed="false">
      <c r="A244" s="443"/>
      <c r="B244" s="142"/>
      <c r="C244" s="26"/>
      <c r="D244" s="26"/>
      <c r="E244" s="26"/>
      <c r="F244" s="26"/>
      <c r="G244" s="26"/>
      <c r="H244" s="26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</row>
    <row r="245" customFormat="false" ht="12.75" hidden="false" customHeight="false" outlineLevel="1" collapsed="false">
      <c r="A245" s="443"/>
      <c r="B245" s="142"/>
      <c r="C245" s="231"/>
      <c r="D245" s="231"/>
      <c r="E245" s="231"/>
      <c r="F245" s="231"/>
      <c r="G245" s="231"/>
      <c r="H245" s="231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</row>
    <row r="246" customFormat="false" ht="12.75" hidden="false" customHeight="false" outlineLevel="1" collapsed="false">
      <c r="A246" s="376"/>
      <c r="B246" s="142"/>
      <c r="C246" s="444"/>
      <c r="D246" s="444"/>
      <c r="E246" s="444"/>
      <c r="F246" s="444"/>
      <c r="G246" s="444"/>
      <c r="H246" s="444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</row>
    <row r="247" customFormat="false" ht="12.75" hidden="false" customHeight="false" outlineLevel="1" collapsed="false">
      <c r="A247" s="443"/>
      <c r="B247" s="142"/>
      <c r="C247" s="445"/>
      <c r="D247" s="445"/>
      <c r="E247" s="445"/>
      <c r="F247" s="445"/>
      <c r="G247" s="445"/>
      <c r="H247" s="445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</row>
    <row r="248" customFormat="false" ht="12.75" hidden="false" customHeight="false" outlineLevel="1" collapsed="false">
      <c r="A248" s="443"/>
      <c r="B248" s="142"/>
      <c r="C248" s="445"/>
      <c r="D248" s="445"/>
      <c r="E248" s="445"/>
      <c r="F248" s="445"/>
      <c r="G248" s="445"/>
      <c r="H248" s="445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</row>
    <row r="249" customFormat="false" ht="12.75" hidden="false" customHeight="false" outlineLevel="1" collapsed="false">
      <c r="A249" s="443"/>
      <c r="B249" s="142"/>
      <c r="C249" s="445"/>
      <c r="D249" s="445"/>
      <c r="E249" s="445"/>
      <c r="F249" s="445"/>
      <c r="G249" s="445"/>
      <c r="H249" s="445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</row>
    <row r="250" customFormat="false" ht="12.75" hidden="false" customHeight="false" outlineLevel="1" collapsed="false">
      <c r="A250" s="443"/>
      <c r="B250" s="142"/>
      <c r="C250" s="445"/>
      <c r="D250" s="445"/>
      <c r="E250" s="445"/>
      <c r="F250" s="445"/>
      <c r="G250" s="445"/>
      <c r="H250" s="445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</row>
    <row r="251" customFormat="false" ht="12.75" hidden="false" customHeight="false" outlineLevel="1" collapsed="false">
      <c r="A251" s="443"/>
      <c r="B251" s="142"/>
      <c r="C251" s="444"/>
      <c r="D251" s="444"/>
      <c r="E251" s="444"/>
      <c r="F251" s="444"/>
      <c r="G251" s="444"/>
      <c r="H251" s="444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</row>
    <row r="252" customFormat="false" ht="12.75" hidden="false" customHeight="false" outlineLevel="1" collapsed="false">
      <c r="A252" s="376"/>
      <c r="B252" s="142"/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</row>
    <row r="253" customFormat="false" ht="12.75" hidden="false" customHeight="false" outlineLevel="1" collapsed="false">
      <c r="A253" s="142"/>
      <c r="B253" s="142"/>
      <c r="C253" s="26"/>
      <c r="D253" s="26"/>
      <c r="E253" s="26"/>
      <c r="F253" s="26"/>
      <c r="G253" s="26"/>
      <c r="H253" s="26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</row>
    <row r="254" customFormat="false" ht="12.75" hidden="false" customHeight="false" outlineLevel="1" collapsed="false">
      <c r="A254" s="142"/>
      <c r="B254" s="142"/>
      <c r="C254" s="26"/>
      <c r="D254" s="26"/>
      <c r="E254" s="26"/>
      <c r="F254" s="26"/>
      <c r="G254" s="26"/>
      <c r="H254" s="26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</row>
    <row r="255" customFormat="false" ht="12.75" hidden="false" customHeight="false" outlineLevel="1" collapsed="false">
      <c r="A255" s="142"/>
      <c r="B255" s="142"/>
      <c r="C255" s="26"/>
      <c r="D255" s="26"/>
      <c r="E255" s="26"/>
      <c r="F255" s="26"/>
      <c r="G255" s="26"/>
      <c r="H255" s="26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142"/>
      <c r="U255" s="142"/>
    </row>
    <row r="256" customFormat="false" ht="12.75" hidden="false" customHeight="false" outlineLevel="1" collapsed="false">
      <c r="A256" s="142"/>
      <c r="B256" s="432"/>
      <c r="C256" s="26"/>
      <c r="D256" s="26"/>
      <c r="E256" s="26"/>
      <c r="F256" s="26"/>
      <c r="G256" s="26"/>
      <c r="H256" s="26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</row>
    <row r="257" customFormat="false" ht="12.75" hidden="false" customHeight="false" outlineLevel="1" collapsed="false">
      <c r="A257" s="142"/>
      <c r="B257" s="142"/>
      <c r="C257" s="142"/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</row>
    <row r="258" customFormat="false" ht="12.75" hidden="false" customHeight="false" outlineLevel="1" collapsed="false">
      <c r="A258" s="376"/>
      <c r="B258" s="142"/>
      <c r="C258" s="142"/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</row>
    <row r="259" customFormat="false" ht="12.75" hidden="false" customHeight="false" outlineLevel="1" collapsed="false">
      <c r="A259" s="142"/>
      <c r="B259" s="142"/>
      <c r="C259" s="231"/>
      <c r="D259" s="231"/>
      <c r="E259" s="231"/>
      <c r="F259" s="231"/>
      <c r="G259" s="231"/>
      <c r="H259" s="231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</row>
    <row r="260" customFormat="false" ht="12.75" hidden="false" customHeight="false" outlineLevel="1" collapsed="false">
      <c r="A260" s="443"/>
      <c r="B260" s="142"/>
      <c r="C260" s="231"/>
      <c r="D260" s="231"/>
      <c r="E260" s="231"/>
      <c r="F260" s="231"/>
      <c r="G260" s="231"/>
      <c r="H260" s="231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</row>
    <row r="261" customFormat="false" ht="12.75" hidden="false" customHeight="false" outlineLevel="1" collapsed="false">
      <c r="A261" s="443"/>
      <c r="B261" s="142"/>
      <c r="C261" s="231"/>
      <c r="D261" s="231"/>
      <c r="E261" s="231"/>
      <c r="F261" s="231"/>
      <c r="G261" s="231"/>
      <c r="H261" s="231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</row>
    <row r="262" customFormat="false" ht="12.75" hidden="false" customHeight="false" outlineLevel="1" collapsed="false">
      <c r="A262" s="443"/>
      <c r="B262" s="432"/>
      <c r="C262" s="231"/>
      <c r="D262" s="231"/>
      <c r="E262" s="231"/>
      <c r="F262" s="231"/>
      <c r="G262" s="231"/>
      <c r="H262" s="231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</row>
    <row r="263" customFormat="false" ht="12.75" hidden="false" customHeight="false" outlineLevel="1" collapsed="false">
      <c r="A263" s="142"/>
      <c r="B263" s="142"/>
      <c r="C263" s="231"/>
      <c r="D263" s="231"/>
      <c r="E263" s="231"/>
      <c r="F263" s="231"/>
      <c r="G263" s="231"/>
      <c r="H263" s="231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</row>
    <row r="264" customFormat="false" ht="12.75" hidden="false" customHeight="false" outlineLevel="1" collapsed="false">
      <c r="A264" s="142"/>
      <c r="B264" s="142"/>
      <c r="C264" s="231"/>
      <c r="D264" s="231"/>
      <c r="E264" s="231"/>
      <c r="F264" s="231"/>
      <c r="G264" s="231"/>
      <c r="H264" s="231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</row>
    <row r="265" customFormat="false" ht="12.75" hidden="false" customHeight="false" outlineLevel="1" collapsed="false">
      <c r="A265" s="142"/>
      <c r="B265" s="142"/>
      <c r="C265" s="231"/>
      <c r="D265" s="231"/>
      <c r="E265" s="231"/>
      <c r="F265" s="231"/>
      <c r="G265" s="231"/>
      <c r="H265" s="231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</row>
    <row r="266" customFormat="false" ht="12.75" hidden="false" customHeight="false" outlineLevel="1" collapsed="false">
      <c r="A266" s="142"/>
      <c r="B266" s="142"/>
      <c r="C266" s="231"/>
      <c r="D266" s="231"/>
      <c r="E266" s="231"/>
      <c r="F266" s="231"/>
      <c r="G266" s="231"/>
      <c r="H266" s="231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</row>
    <row r="267" customFormat="false" ht="12.75" hidden="false" customHeight="false" outlineLevel="1" collapsed="false">
      <c r="A267" s="142"/>
      <c r="B267" s="142"/>
      <c r="C267" s="231"/>
      <c r="D267" s="231"/>
      <c r="E267" s="231"/>
      <c r="F267" s="231"/>
      <c r="G267" s="231"/>
      <c r="H267" s="231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</row>
    <row r="268" customFormat="false" ht="12.75" hidden="false" customHeight="false" outlineLevel="1" collapsed="false">
      <c r="A268" s="142"/>
      <c r="B268" s="142"/>
      <c r="C268" s="231"/>
      <c r="D268" s="231"/>
      <c r="E268" s="231"/>
      <c r="F268" s="231"/>
      <c r="G268" s="231"/>
      <c r="H268" s="231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</row>
    <row r="269" customFormat="false" ht="12.75" hidden="false" customHeight="false" outlineLevel="1" collapsed="false">
      <c r="A269" s="142"/>
      <c r="B269" s="142"/>
      <c r="C269" s="142"/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</row>
    <row r="270" customFormat="false" ht="12.75" hidden="false" customHeight="false" outlineLevel="1" collapsed="false">
      <c r="A270" s="376"/>
      <c r="B270" s="446"/>
      <c r="C270" s="446"/>
      <c r="D270" s="446"/>
      <c r="E270" s="446"/>
      <c r="F270" s="446"/>
      <c r="G270" s="446"/>
      <c r="H270" s="446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</row>
    <row r="271" customFormat="false" ht="12.75" hidden="false" customHeight="false" outlineLevel="1" collapsed="false">
      <c r="A271" s="376"/>
      <c r="B271" s="432"/>
      <c r="C271" s="446"/>
      <c r="D271" s="446"/>
      <c r="E271" s="446"/>
      <c r="F271" s="446"/>
      <c r="G271" s="446"/>
      <c r="H271" s="446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</row>
    <row r="272" customFormat="false" ht="12.75" hidden="false" customHeight="false" outlineLevel="1" collapsed="false">
      <c r="A272" s="376"/>
      <c r="B272" s="446"/>
      <c r="C272" s="446"/>
      <c r="D272" s="446"/>
      <c r="E272" s="446"/>
      <c r="F272" s="446"/>
      <c r="G272" s="446"/>
      <c r="H272" s="446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</row>
    <row r="273" customFormat="false" ht="12.75" hidden="false" customHeight="false" outlineLevel="1" collapsed="false">
      <c r="A273" s="376"/>
      <c r="B273" s="142"/>
      <c r="C273" s="446"/>
      <c r="D273" s="446"/>
      <c r="E273" s="446"/>
      <c r="F273" s="446"/>
      <c r="G273" s="446"/>
      <c r="H273" s="446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</row>
    <row r="274" customFormat="false" ht="12.75" hidden="false" customHeight="false" outlineLevel="1" collapsed="false">
      <c r="A274" s="142"/>
      <c r="B274" s="142"/>
      <c r="C274" s="142"/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</row>
    <row r="275" customFormat="false" ht="12.75" hidden="false" customHeight="false" outlineLevel="1" collapsed="false">
      <c r="A275" s="376"/>
      <c r="B275" s="142"/>
      <c r="C275" s="142"/>
      <c r="D275" s="142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</row>
    <row r="276" customFormat="false" ht="12.75" hidden="false" customHeight="false" outlineLevel="1" collapsed="false">
      <c r="A276" s="376"/>
      <c r="B276" s="142"/>
      <c r="C276" s="142"/>
      <c r="D276" s="142"/>
      <c r="E276" s="142"/>
      <c r="F276" s="142"/>
      <c r="G276" s="142"/>
      <c r="H276" s="142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</row>
    <row r="277" customFormat="false" ht="12.75" hidden="false" customHeight="false" outlineLevel="1" collapsed="false">
      <c r="A277" s="142"/>
      <c r="B277" s="142"/>
      <c r="C277" s="142"/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</row>
    <row r="278" customFormat="false" ht="12.75" hidden="false" customHeight="false" outlineLevel="1" collapsed="false">
      <c r="A278" s="142"/>
      <c r="B278" s="142"/>
      <c r="C278" s="439"/>
      <c r="D278" s="439"/>
      <c r="E278" s="439"/>
      <c r="F278" s="439"/>
      <c r="G278" s="439"/>
      <c r="H278" s="439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</row>
    <row r="279" customFormat="false" ht="12.75" hidden="false" customHeight="false" outlineLevel="1" collapsed="false">
      <c r="A279" s="142"/>
      <c r="B279" s="142"/>
      <c r="C279" s="446"/>
      <c r="D279" s="446"/>
      <c r="E279" s="446"/>
      <c r="F279" s="446"/>
      <c r="G279" s="446"/>
      <c r="H279" s="446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142"/>
      <c r="U279" s="142"/>
    </row>
    <row r="280" customFormat="false" ht="12.75" hidden="false" customHeight="false" outlineLevel="1" collapsed="false">
      <c r="A280" s="142"/>
      <c r="B280" s="142"/>
      <c r="C280" s="447"/>
      <c r="D280" s="447"/>
      <c r="E280" s="447"/>
      <c r="F280" s="447"/>
      <c r="G280" s="447"/>
      <c r="H280" s="447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</row>
    <row r="281" customFormat="false" ht="12.75" hidden="false" customHeight="false" outlineLevel="1" collapsed="false">
      <c r="A281" s="142"/>
      <c r="B281" s="142"/>
      <c r="C281" s="439"/>
      <c r="D281" s="439"/>
      <c r="E281" s="439"/>
      <c r="F281" s="439"/>
      <c r="G281" s="439"/>
      <c r="H281" s="439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</row>
    <row r="282" customFormat="false" ht="12.75" hidden="false" customHeight="false" outlineLevel="1" collapsed="false">
      <c r="A282" s="142"/>
      <c r="B282" s="142"/>
      <c r="C282" s="447"/>
      <c r="D282" s="447"/>
      <c r="E282" s="447"/>
      <c r="F282" s="447"/>
      <c r="G282" s="447"/>
      <c r="H282" s="447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142"/>
      <c r="U282" s="142"/>
    </row>
    <row r="283" customFormat="false" ht="12.75" hidden="false" customHeight="false" outlineLevel="1" collapsed="false">
      <c r="A283" s="142"/>
      <c r="B283" s="142"/>
      <c r="C283" s="448"/>
      <c r="D283" s="448"/>
      <c r="E283" s="448"/>
      <c r="F283" s="448"/>
      <c r="G283" s="448"/>
      <c r="H283" s="448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</row>
    <row r="284" customFormat="false" ht="12.75" hidden="false" customHeight="false" outlineLevel="1" collapsed="false">
      <c r="A284" s="142"/>
      <c r="B284" s="142"/>
      <c r="C284" s="448"/>
      <c r="D284" s="448"/>
      <c r="E284" s="448"/>
      <c r="F284" s="448"/>
      <c r="G284" s="448"/>
      <c r="H284" s="448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142"/>
      <c r="U284" s="142"/>
    </row>
    <row r="285" customFormat="false" ht="18.75" hidden="true" customHeight="false" outlineLevel="2" collapsed="false">
      <c r="A285" s="437"/>
      <c r="B285" s="142"/>
      <c r="C285" s="448"/>
      <c r="D285" s="448"/>
      <c r="E285" s="448"/>
      <c r="F285" s="448"/>
      <c r="G285" s="448"/>
      <c r="H285" s="448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142"/>
      <c r="U285" s="142"/>
    </row>
    <row r="286" customFormat="false" ht="12.75" hidden="true" customHeight="false" outlineLevel="2" collapsed="false">
      <c r="A286" s="376"/>
      <c r="B286" s="142"/>
      <c r="C286" s="448"/>
      <c r="D286" s="448"/>
      <c r="E286" s="448"/>
      <c r="F286" s="448"/>
      <c r="G286" s="448"/>
      <c r="H286" s="448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142"/>
      <c r="U286" s="142"/>
    </row>
    <row r="287" customFormat="false" ht="12.75" hidden="true" customHeight="false" outlineLevel="2" collapsed="false">
      <c r="A287" s="142"/>
      <c r="B287" s="142"/>
      <c r="C287" s="448"/>
      <c r="D287" s="448"/>
      <c r="E287" s="448"/>
      <c r="F287" s="448"/>
      <c r="G287" s="448"/>
      <c r="H287" s="448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142"/>
      <c r="U287" s="142"/>
    </row>
    <row r="288" customFormat="false" ht="12.75" hidden="true" customHeight="false" outlineLevel="2" collapsed="false">
      <c r="A288" s="376"/>
      <c r="B288" s="149"/>
      <c r="C288" s="149"/>
      <c r="D288" s="226"/>
      <c r="E288" s="226"/>
      <c r="F288" s="149"/>
      <c r="G288" s="149"/>
      <c r="H288" s="226"/>
      <c r="I288" s="149"/>
      <c r="J288" s="149"/>
      <c r="K288" s="149"/>
      <c r="L288" s="226"/>
      <c r="M288" s="149"/>
      <c r="N288" s="149"/>
      <c r="O288" s="142"/>
      <c r="P288" s="142"/>
      <c r="Q288" s="142"/>
      <c r="R288" s="142"/>
      <c r="S288" s="142"/>
      <c r="T288" s="149"/>
      <c r="U288" s="142"/>
    </row>
    <row r="289" customFormat="false" ht="12.75" hidden="true" customHeight="false" outlineLevel="2" collapsed="false">
      <c r="A289" s="376"/>
      <c r="B289" s="142"/>
      <c r="C289" s="142"/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142"/>
      <c r="U289" s="142"/>
    </row>
    <row r="290" customFormat="false" ht="12.75" hidden="true" customHeight="false" outlineLevel="2" collapsed="false">
      <c r="A290" s="142"/>
      <c r="B290" s="142"/>
      <c r="C290" s="142"/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142"/>
      <c r="U290" s="142"/>
    </row>
    <row r="291" customFormat="false" ht="12.75" hidden="true" customHeight="false" outlineLevel="2" collapsed="false">
      <c r="A291" s="142"/>
      <c r="B291" s="439"/>
      <c r="C291" s="439"/>
      <c r="D291" s="439"/>
      <c r="E291" s="439"/>
      <c r="F291" s="439"/>
      <c r="G291" s="439"/>
      <c r="H291" s="439"/>
      <c r="I291" s="439"/>
      <c r="J291" s="439"/>
      <c r="K291" s="439"/>
      <c r="L291" s="439"/>
      <c r="M291" s="439"/>
      <c r="N291" s="439"/>
      <c r="O291" s="142"/>
      <c r="P291" s="142"/>
      <c r="Q291" s="142"/>
      <c r="R291" s="142"/>
      <c r="S291" s="142"/>
      <c r="T291" s="439"/>
      <c r="U291" s="142"/>
    </row>
    <row r="292" customFormat="false" ht="12.75" hidden="true" customHeight="false" outlineLevel="2" collapsed="false">
      <c r="A292" s="142"/>
      <c r="B292" s="142"/>
      <c r="C292" s="142"/>
      <c r="D292" s="142"/>
      <c r="E292" s="142"/>
      <c r="F292" s="142"/>
      <c r="G292" s="142"/>
      <c r="H292" s="142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142"/>
      <c r="U292" s="142"/>
    </row>
    <row r="293" customFormat="false" ht="12.75" hidden="true" customHeight="false" outlineLevel="2" collapsed="false">
      <c r="A293" s="142"/>
      <c r="B293" s="446"/>
      <c r="C293" s="446"/>
      <c r="D293" s="439"/>
      <c r="E293" s="439"/>
      <c r="F293" s="439"/>
      <c r="G293" s="439"/>
      <c r="H293" s="439"/>
      <c r="I293" s="439"/>
      <c r="J293" s="439"/>
      <c r="K293" s="439"/>
      <c r="L293" s="439"/>
      <c r="M293" s="439"/>
      <c r="N293" s="439"/>
      <c r="O293" s="142"/>
      <c r="P293" s="142"/>
      <c r="Q293" s="142"/>
      <c r="R293" s="142"/>
      <c r="S293" s="142"/>
      <c r="T293" s="439"/>
      <c r="U293" s="142"/>
    </row>
    <row r="294" customFormat="false" ht="12.75" hidden="true" customHeight="false" outlineLevel="2" collapsed="false">
      <c r="A294" s="142"/>
      <c r="B294" s="142"/>
      <c r="C294" s="142"/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</row>
    <row r="295" customFormat="false" ht="12.75" hidden="true" customHeight="false" outlineLevel="2" collapsed="false">
      <c r="A295" s="142"/>
      <c r="B295" s="439"/>
      <c r="C295" s="439"/>
      <c r="D295" s="439"/>
      <c r="E295" s="439"/>
      <c r="F295" s="439"/>
      <c r="G295" s="439"/>
      <c r="H295" s="439"/>
      <c r="I295" s="439"/>
      <c r="J295" s="439"/>
      <c r="K295" s="439"/>
      <c r="L295" s="439"/>
      <c r="M295" s="439"/>
      <c r="N295" s="439"/>
      <c r="O295" s="142"/>
      <c r="P295" s="142"/>
      <c r="Q295" s="142"/>
      <c r="R295" s="142"/>
      <c r="S295" s="142"/>
      <c r="T295" s="439"/>
      <c r="U295" s="439"/>
      <c r="V295" s="439"/>
      <c r="W295" s="439"/>
      <c r="X295" s="439"/>
      <c r="Y295" s="439"/>
      <c r="Z295" s="439"/>
    </row>
    <row r="296" customFormat="false" ht="12.75" hidden="true" customHeight="false" outlineLevel="2" collapsed="false">
      <c r="A296" s="142"/>
      <c r="B296" s="142"/>
      <c r="C296" s="142"/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142"/>
      <c r="U296" s="142"/>
    </row>
    <row r="297" customFormat="false" ht="12.75" hidden="true" customHeight="false" outlineLevel="2" collapsed="false">
      <c r="A297" s="142"/>
      <c r="B297" s="439"/>
      <c r="C297" s="439"/>
      <c r="D297" s="439"/>
      <c r="E297" s="439"/>
      <c r="F297" s="439"/>
      <c r="G297" s="439"/>
      <c r="H297" s="439"/>
      <c r="I297" s="439"/>
      <c r="J297" s="439"/>
      <c r="K297" s="439"/>
      <c r="L297" s="439"/>
      <c r="M297" s="439"/>
      <c r="N297" s="439"/>
      <c r="O297" s="142"/>
      <c r="P297" s="142"/>
      <c r="Q297" s="142"/>
      <c r="R297" s="142"/>
      <c r="S297" s="142"/>
      <c r="T297" s="439"/>
      <c r="U297" s="142"/>
    </row>
    <row r="298" customFormat="false" ht="12.75" hidden="true" customHeight="false" outlineLevel="2" collapsed="false">
      <c r="A298" s="142"/>
      <c r="B298" s="142"/>
      <c r="C298" s="142"/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</row>
    <row r="299" customFormat="false" ht="12.75" hidden="true" customHeight="false" outlineLevel="2" collapsed="false">
      <c r="A299" s="142"/>
      <c r="B299" s="439"/>
      <c r="C299" s="439"/>
      <c r="D299" s="439"/>
      <c r="E299" s="439"/>
      <c r="F299" s="439"/>
      <c r="G299" s="439"/>
      <c r="H299" s="439"/>
      <c r="I299" s="439"/>
      <c r="J299" s="439"/>
      <c r="K299" s="439"/>
      <c r="L299" s="439"/>
      <c r="M299" s="439"/>
      <c r="N299" s="439"/>
      <c r="O299" s="142"/>
      <c r="P299" s="142"/>
      <c r="Q299" s="142"/>
      <c r="R299" s="142"/>
      <c r="S299" s="142"/>
      <c r="T299" s="439"/>
      <c r="U299" s="439"/>
    </row>
    <row r="300" customFormat="false" ht="12.75" hidden="true" customHeight="false" outlineLevel="2" collapsed="false">
      <c r="A300" s="142"/>
      <c r="B300" s="142"/>
      <c r="C300" s="142"/>
      <c r="D300" s="142"/>
      <c r="E300" s="142"/>
      <c r="F300" s="142"/>
      <c r="G300" s="142"/>
      <c r="H300" s="142"/>
      <c r="I300" s="142"/>
      <c r="J300" s="142"/>
      <c r="K300" s="142"/>
      <c r="L300" s="142"/>
      <c r="M300" s="142"/>
      <c r="N300" s="142"/>
      <c r="O300" s="142"/>
      <c r="P300" s="142"/>
      <c r="Q300" s="142"/>
      <c r="R300" s="142"/>
      <c r="S300" s="142"/>
      <c r="T300" s="142"/>
      <c r="U300" s="142"/>
    </row>
    <row r="301" customFormat="false" ht="12.75" hidden="true" customHeight="false" outlineLevel="2" collapsed="false">
      <c r="A301" s="142"/>
      <c r="B301" s="439"/>
      <c r="C301" s="439"/>
      <c r="D301" s="439"/>
      <c r="E301" s="439"/>
      <c r="F301" s="439"/>
      <c r="G301" s="439"/>
      <c r="H301" s="439"/>
      <c r="I301" s="439"/>
      <c r="J301" s="439"/>
      <c r="K301" s="439"/>
      <c r="L301" s="439"/>
      <c r="M301" s="439"/>
      <c r="N301" s="439"/>
      <c r="O301" s="142"/>
      <c r="P301" s="142"/>
      <c r="Q301" s="142"/>
      <c r="R301" s="142"/>
      <c r="S301" s="142"/>
      <c r="T301" s="439"/>
      <c r="U301" s="439"/>
    </row>
    <row r="302" customFormat="false" ht="12.75" hidden="true" customHeight="false" outlineLevel="2" collapsed="false">
      <c r="A302" s="142"/>
      <c r="B302" s="142"/>
      <c r="C302" s="142"/>
      <c r="D302" s="142"/>
      <c r="E302" s="142"/>
      <c r="F302" s="142"/>
      <c r="G302" s="142"/>
      <c r="H302" s="142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</row>
    <row r="303" customFormat="false" ht="12.75" hidden="false" customHeight="false" outlineLevel="1" collapsed="true">
      <c r="A303" s="142"/>
      <c r="B303" s="142"/>
      <c r="C303" s="142"/>
      <c r="D303" s="142"/>
      <c r="E303" s="142"/>
      <c r="F303" s="142"/>
      <c r="G303" s="142"/>
      <c r="H303" s="142"/>
      <c r="I303" s="142"/>
      <c r="J303" s="142"/>
      <c r="K303" s="142"/>
      <c r="L303" s="142"/>
      <c r="M303" s="142"/>
      <c r="N303" s="142"/>
      <c r="O303" s="142"/>
      <c r="P303" s="142"/>
      <c r="Q303" s="142"/>
      <c r="R303" s="142"/>
      <c r="S303" s="142"/>
      <c r="T303" s="142"/>
      <c r="U303" s="142"/>
    </row>
    <row r="304" customFormat="false" ht="12.75" hidden="false" customHeight="false" outlineLevel="1" collapsed="false">
      <c r="A304" s="142"/>
      <c r="B304" s="142"/>
      <c r="C304" s="142"/>
      <c r="D304" s="142"/>
      <c r="E304" s="142"/>
      <c r="F304" s="142"/>
      <c r="G304" s="142"/>
      <c r="H304" s="142"/>
      <c r="I304" s="142"/>
      <c r="J304" s="142"/>
      <c r="K304" s="142"/>
      <c r="L304" s="142"/>
      <c r="M304" s="142"/>
      <c r="N304" s="142"/>
      <c r="O304" s="142"/>
      <c r="P304" s="142"/>
      <c r="Q304" s="142"/>
      <c r="R304" s="142"/>
      <c r="S304" s="142"/>
      <c r="T304" s="142"/>
      <c r="U304" s="142"/>
    </row>
    <row r="305" customFormat="false" ht="12.75" hidden="false" customHeight="false" outlineLevel="1" collapsed="false">
      <c r="A305" s="142"/>
      <c r="B305" s="142"/>
      <c r="C305" s="142"/>
      <c r="D305" s="142"/>
      <c r="E305" s="142"/>
      <c r="F305" s="142"/>
      <c r="G305" s="142"/>
      <c r="H305" s="142"/>
      <c r="I305" s="142"/>
      <c r="J305" s="142"/>
      <c r="K305" s="142"/>
      <c r="L305" s="142"/>
      <c r="M305" s="142"/>
      <c r="N305" s="142"/>
      <c r="O305" s="142"/>
      <c r="P305" s="142"/>
      <c r="Q305" s="142"/>
      <c r="R305" s="142"/>
      <c r="S305" s="142"/>
      <c r="T305" s="142"/>
      <c r="U305" s="142"/>
    </row>
    <row r="306" customFormat="false" ht="18.75" hidden="false" customHeight="false" outlineLevel="1" collapsed="false">
      <c r="A306" s="438"/>
      <c r="B306" s="142"/>
      <c r="C306" s="142"/>
      <c r="D306" s="142"/>
      <c r="E306" s="142"/>
      <c r="F306" s="142"/>
      <c r="G306" s="142"/>
      <c r="H306" s="142"/>
      <c r="I306" s="142"/>
      <c r="J306" s="142"/>
      <c r="K306" s="142"/>
      <c r="L306" s="142"/>
      <c r="M306" s="142"/>
      <c r="N306" s="142"/>
      <c r="O306" s="142"/>
      <c r="P306" s="142"/>
      <c r="Q306" s="142"/>
      <c r="R306" s="142"/>
      <c r="S306" s="142"/>
      <c r="T306" s="142"/>
      <c r="U306" s="142"/>
    </row>
    <row r="307" customFormat="false" ht="12.75" hidden="false" customHeight="false" outlineLevel="1" collapsed="false">
      <c r="A307" s="376"/>
      <c r="B307" s="142"/>
      <c r="C307" s="142"/>
      <c r="D307" s="142"/>
      <c r="E307" s="142"/>
      <c r="F307" s="142"/>
      <c r="G307" s="142"/>
      <c r="H307" s="142"/>
      <c r="I307" s="142"/>
      <c r="J307" s="142"/>
      <c r="K307" s="142"/>
      <c r="L307" s="142"/>
      <c r="M307" s="142"/>
      <c r="N307" s="142"/>
      <c r="O307" s="142"/>
      <c r="P307" s="142"/>
      <c r="Q307" s="142"/>
      <c r="R307" s="142"/>
      <c r="S307" s="142"/>
      <c r="T307" s="142"/>
      <c r="U307" s="142"/>
    </row>
    <row r="308" customFormat="false" ht="12.75" hidden="false" customHeight="false" outlineLevel="1" collapsed="false">
      <c r="A308" s="376"/>
      <c r="B308" s="142"/>
      <c r="C308" s="142"/>
      <c r="D308" s="142"/>
      <c r="E308" s="142"/>
      <c r="F308" s="142"/>
      <c r="G308" s="142"/>
      <c r="H308" s="142"/>
      <c r="I308" s="142"/>
      <c r="J308" s="142"/>
      <c r="K308" s="142"/>
      <c r="L308" s="142"/>
      <c r="M308" s="142"/>
      <c r="N308" s="142"/>
      <c r="O308" s="142"/>
      <c r="P308" s="142"/>
      <c r="Q308" s="142"/>
      <c r="R308" s="142"/>
      <c r="S308" s="142"/>
      <c r="T308" s="142"/>
      <c r="U308" s="142"/>
    </row>
    <row r="309" customFormat="false" ht="12.75" hidden="false" customHeight="false" outlineLevel="1" collapsed="false">
      <c r="A309" s="142"/>
      <c r="B309" s="142"/>
      <c r="C309" s="142"/>
      <c r="D309" s="142"/>
      <c r="E309" s="142"/>
      <c r="F309" s="142"/>
      <c r="G309" s="142"/>
      <c r="H309" s="142"/>
      <c r="I309" s="142"/>
      <c r="J309" s="142"/>
      <c r="K309" s="142"/>
      <c r="L309" s="142"/>
      <c r="M309" s="142"/>
      <c r="N309" s="142"/>
      <c r="O309" s="142"/>
      <c r="P309" s="142"/>
      <c r="Q309" s="142"/>
      <c r="R309" s="142"/>
      <c r="S309" s="142"/>
      <c r="T309" s="142"/>
      <c r="U309" s="142"/>
    </row>
    <row r="310" customFormat="false" ht="12.75" hidden="false" customHeight="false" outlineLevel="1" collapsed="false">
      <c r="A310" s="227"/>
      <c r="B310" s="226"/>
      <c r="C310" s="226"/>
      <c r="D310" s="226"/>
      <c r="E310" s="226"/>
      <c r="F310" s="226"/>
      <c r="G310" s="226"/>
      <c r="H310" s="226"/>
      <c r="I310" s="226"/>
      <c r="J310" s="226"/>
      <c r="K310" s="226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</row>
    <row r="311" customFormat="false" ht="12.75" hidden="false" customHeight="false" outlineLevel="1" collapsed="false">
      <c r="A311" s="376"/>
      <c r="B311" s="142"/>
      <c r="C311" s="142"/>
      <c r="D311" s="142"/>
      <c r="E311" s="142"/>
      <c r="F311" s="142"/>
      <c r="G311" s="142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</row>
    <row r="312" customFormat="false" ht="12.75" hidden="false" customHeight="false" outlineLevel="1" collapsed="false">
      <c r="A312" s="188"/>
      <c r="B312" s="439"/>
      <c r="C312" s="439"/>
      <c r="D312" s="439"/>
      <c r="E312" s="439"/>
      <c r="F312" s="439"/>
      <c r="G312" s="439"/>
      <c r="H312" s="439"/>
      <c r="I312" s="439"/>
      <c r="J312" s="439"/>
      <c r="K312" s="439"/>
      <c r="L312" s="439"/>
      <c r="M312" s="439"/>
      <c r="N312" s="439"/>
      <c r="O312" s="439"/>
      <c r="P312" s="439"/>
      <c r="Q312" s="439"/>
      <c r="R312" s="439"/>
      <c r="S312" s="439"/>
      <c r="T312" s="439"/>
      <c r="U312" s="439"/>
    </row>
    <row r="313" customFormat="false" ht="12.75" hidden="false" customHeight="false" outlineLevel="1" collapsed="false">
      <c r="A313" s="188"/>
      <c r="B313" s="439"/>
      <c r="C313" s="439"/>
      <c r="D313" s="439"/>
      <c r="E313" s="439"/>
      <c r="F313" s="439"/>
      <c r="G313" s="439"/>
      <c r="H313" s="439"/>
      <c r="I313" s="439"/>
      <c r="J313" s="439"/>
      <c r="K313" s="439"/>
      <c r="L313" s="439"/>
      <c r="M313" s="439"/>
      <c r="N313" s="439"/>
      <c r="O313" s="439"/>
      <c r="P313" s="439"/>
      <c r="Q313" s="439"/>
      <c r="R313" s="439"/>
      <c r="S313" s="439"/>
      <c r="T313" s="439"/>
      <c r="U313" s="439"/>
    </row>
    <row r="314" customFormat="false" ht="12.75" hidden="false" customHeight="false" outlineLevel="1" collapsed="false">
      <c r="A314" s="188"/>
      <c r="B314" s="439"/>
      <c r="C314" s="439"/>
      <c r="D314" s="439"/>
      <c r="E314" s="439"/>
      <c r="F314" s="439"/>
      <c r="G314" s="439"/>
      <c r="H314" s="439"/>
      <c r="I314" s="439"/>
      <c r="J314" s="439"/>
      <c r="K314" s="439"/>
      <c r="L314" s="439"/>
      <c r="M314" s="439"/>
      <c r="N314" s="439"/>
      <c r="O314" s="439"/>
      <c r="P314" s="439"/>
      <c r="Q314" s="439"/>
      <c r="R314" s="439"/>
      <c r="S314" s="439"/>
      <c r="T314" s="439"/>
      <c r="U314" s="439"/>
    </row>
    <row r="315" customFormat="false" ht="12.75" hidden="false" customHeight="false" outlineLevel="1" collapsed="false">
      <c r="A315" s="188"/>
      <c r="B315" s="439"/>
      <c r="C315" s="439"/>
      <c r="D315" s="439"/>
      <c r="E315" s="439"/>
      <c r="F315" s="439"/>
      <c r="G315" s="439"/>
      <c r="H315" s="439"/>
      <c r="I315" s="439"/>
      <c r="J315" s="439"/>
      <c r="K315" s="439"/>
      <c r="L315" s="439"/>
      <c r="M315" s="439"/>
      <c r="N315" s="439"/>
      <c r="O315" s="439"/>
      <c r="P315" s="439"/>
      <c r="Q315" s="439"/>
      <c r="R315" s="439"/>
      <c r="S315" s="439"/>
      <c r="T315" s="439"/>
      <c r="U315" s="439"/>
    </row>
    <row r="316" customFormat="false" ht="12.75" hidden="false" customHeight="false" outlineLevel="1" collapsed="false">
      <c r="A316" s="188"/>
      <c r="B316" s="439"/>
      <c r="C316" s="439"/>
      <c r="D316" s="439"/>
      <c r="E316" s="439"/>
      <c r="F316" s="439"/>
      <c r="G316" s="439"/>
      <c r="H316" s="439"/>
      <c r="I316" s="439"/>
      <c r="J316" s="439"/>
      <c r="K316" s="439"/>
      <c r="L316" s="439"/>
      <c r="M316" s="439"/>
      <c r="N316" s="439"/>
      <c r="O316" s="439"/>
      <c r="P316" s="439"/>
      <c r="Q316" s="439"/>
      <c r="R316" s="439"/>
      <c r="S316" s="439"/>
      <c r="T316" s="439"/>
      <c r="U316" s="439"/>
    </row>
    <row r="317" customFormat="false" ht="12.75" hidden="false" customHeight="false" outlineLevel="1" collapsed="false">
      <c r="A317" s="142"/>
      <c r="B317" s="439"/>
      <c r="C317" s="439"/>
      <c r="D317" s="439"/>
      <c r="E317" s="439"/>
      <c r="F317" s="439"/>
      <c r="G317" s="439"/>
      <c r="H317" s="439"/>
      <c r="I317" s="439"/>
      <c r="J317" s="439"/>
      <c r="K317" s="439"/>
      <c r="L317" s="439"/>
      <c r="M317" s="439"/>
      <c r="N317" s="439"/>
      <c r="O317" s="439"/>
      <c r="P317" s="439"/>
      <c r="Q317" s="439"/>
      <c r="R317" s="439"/>
      <c r="S317" s="439"/>
      <c r="T317" s="439"/>
      <c r="U317" s="439"/>
    </row>
    <row r="318" customFormat="false" ht="12.75" hidden="false" customHeight="false" outlineLevel="1" collapsed="false">
      <c r="A318" s="376"/>
      <c r="B318" s="439"/>
      <c r="C318" s="439"/>
      <c r="D318" s="439"/>
      <c r="E318" s="439"/>
      <c r="F318" s="439"/>
      <c r="G318" s="439"/>
      <c r="H318" s="439"/>
      <c r="I318" s="439"/>
      <c r="J318" s="439"/>
      <c r="K318" s="439"/>
      <c r="L318" s="439"/>
      <c r="M318" s="439"/>
      <c r="N318" s="439"/>
      <c r="O318" s="439"/>
      <c r="P318" s="439"/>
      <c r="Q318" s="439"/>
      <c r="R318" s="439"/>
      <c r="S318" s="439"/>
      <c r="T318" s="439"/>
      <c r="U318" s="439"/>
    </row>
    <row r="319" customFormat="false" ht="12.75" hidden="false" customHeight="false" outlineLevel="1" collapsed="false">
      <c r="A319" s="188"/>
      <c r="B319" s="439"/>
      <c r="C319" s="439"/>
      <c r="D319" s="439"/>
      <c r="E319" s="439"/>
      <c r="F319" s="439"/>
      <c r="G319" s="439"/>
      <c r="H319" s="439"/>
      <c r="I319" s="439"/>
      <c r="J319" s="439"/>
      <c r="K319" s="439"/>
      <c r="L319" s="439"/>
      <c r="M319" s="439"/>
      <c r="N319" s="439"/>
      <c r="O319" s="439"/>
      <c r="P319" s="439"/>
      <c r="Q319" s="439"/>
      <c r="R319" s="439"/>
      <c r="S319" s="439"/>
      <c r="T319" s="439"/>
      <c r="U319" s="439"/>
    </row>
    <row r="320" customFormat="false" ht="12.75" hidden="false" customHeight="false" outlineLevel="1" collapsed="false">
      <c r="A320" s="188"/>
      <c r="B320" s="439"/>
      <c r="C320" s="439"/>
      <c r="D320" s="439"/>
      <c r="E320" s="439"/>
      <c r="F320" s="439"/>
      <c r="G320" s="439"/>
      <c r="H320" s="439"/>
      <c r="I320" s="439"/>
      <c r="J320" s="439"/>
      <c r="K320" s="439"/>
      <c r="L320" s="439"/>
      <c r="M320" s="439"/>
      <c r="N320" s="439"/>
      <c r="O320" s="439"/>
      <c r="P320" s="439"/>
      <c r="Q320" s="439"/>
      <c r="R320" s="439"/>
      <c r="S320" s="439"/>
      <c r="T320" s="439"/>
      <c r="U320" s="439"/>
    </row>
    <row r="321" customFormat="false" ht="12.75" hidden="false" customHeight="false" outlineLevel="1" collapsed="false">
      <c r="A321" s="188"/>
      <c r="B321" s="439"/>
      <c r="C321" s="439"/>
      <c r="D321" s="439"/>
      <c r="E321" s="439"/>
      <c r="F321" s="439"/>
      <c r="G321" s="439"/>
      <c r="H321" s="439"/>
      <c r="I321" s="439"/>
      <c r="J321" s="439"/>
      <c r="K321" s="439"/>
      <c r="L321" s="439"/>
      <c r="M321" s="439"/>
      <c r="N321" s="439"/>
      <c r="O321" s="439"/>
      <c r="P321" s="439"/>
      <c r="Q321" s="439"/>
      <c r="R321" s="439"/>
      <c r="S321" s="439"/>
      <c r="T321" s="439"/>
      <c r="U321" s="439"/>
    </row>
    <row r="322" customFormat="false" ht="12.75" hidden="false" customHeight="false" outlineLevel="1" collapsed="false">
      <c r="A322" s="188"/>
      <c r="B322" s="439"/>
      <c r="C322" s="439"/>
      <c r="D322" s="439"/>
      <c r="E322" s="439"/>
      <c r="F322" s="439"/>
      <c r="G322" s="439"/>
      <c r="H322" s="439"/>
      <c r="I322" s="439"/>
      <c r="J322" s="439"/>
      <c r="K322" s="439"/>
      <c r="L322" s="439"/>
      <c r="M322" s="439"/>
      <c r="N322" s="439"/>
      <c r="O322" s="439"/>
      <c r="P322" s="439"/>
      <c r="Q322" s="439"/>
      <c r="R322" s="439"/>
      <c r="S322" s="439"/>
      <c r="T322" s="439"/>
      <c r="U322" s="439"/>
    </row>
    <row r="323" customFormat="false" ht="12.75" hidden="false" customHeight="false" outlineLevel="1" collapsed="false">
      <c r="A323" s="188"/>
      <c r="B323" s="439"/>
      <c r="C323" s="439"/>
      <c r="D323" s="439"/>
      <c r="E323" s="439"/>
      <c r="F323" s="439"/>
      <c r="G323" s="439"/>
      <c r="H323" s="439"/>
      <c r="I323" s="439"/>
      <c r="J323" s="439"/>
      <c r="K323" s="439"/>
      <c r="L323" s="439"/>
      <c r="M323" s="439"/>
      <c r="N323" s="439"/>
      <c r="O323" s="439"/>
      <c r="P323" s="439"/>
      <c r="Q323" s="439"/>
      <c r="R323" s="439"/>
      <c r="S323" s="439"/>
      <c r="T323" s="439"/>
      <c r="U323" s="439"/>
    </row>
    <row r="324" customFormat="false" ht="12.75" hidden="false" customHeight="false" outlineLevel="1" collapsed="false">
      <c r="A324" s="188"/>
      <c r="B324" s="439"/>
      <c r="C324" s="439"/>
      <c r="D324" s="439"/>
      <c r="E324" s="439"/>
      <c r="F324" s="439"/>
      <c r="G324" s="439"/>
      <c r="H324" s="439"/>
      <c r="I324" s="439"/>
      <c r="J324" s="439"/>
      <c r="K324" s="439"/>
      <c r="L324" s="439"/>
      <c r="M324" s="439"/>
      <c r="N324" s="439"/>
      <c r="O324" s="439"/>
      <c r="P324" s="439"/>
      <c r="Q324" s="439"/>
      <c r="R324" s="439"/>
      <c r="S324" s="439"/>
      <c r="T324" s="439"/>
      <c r="U324" s="439"/>
    </row>
    <row r="325" customFormat="false" ht="12.75" hidden="false" customHeight="false" outlineLevel="1" collapsed="false">
      <c r="A325" s="188"/>
      <c r="B325" s="439"/>
      <c r="C325" s="439"/>
      <c r="D325" s="439"/>
      <c r="E325" s="439"/>
      <c r="F325" s="439"/>
      <c r="G325" s="439"/>
      <c r="H325" s="439"/>
      <c r="I325" s="439"/>
      <c r="J325" s="439"/>
      <c r="K325" s="439"/>
      <c r="L325" s="439"/>
      <c r="M325" s="439"/>
      <c r="N325" s="439"/>
      <c r="O325" s="439"/>
      <c r="P325" s="439"/>
      <c r="Q325" s="439"/>
      <c r="R325" s="439"/>
      <c r="S325" s="439"/>
      <c r="T325" s="439"/>
      <c r="U325" s="439"/>
    </row>
    <row r="326" customFormat="false" ht="12.75" hidden="false" customHeight="false" outlineLevel="1" collapsed="false">
      <c r="A326" s="188"/>
      <c r="B326" s="439"/>
      <c r="C326" s="439"/>
      <c r="D326" s="439"/>
      <c r="E326" s="439"/>
      <c r="F326" s="439"/>
      <c r="G326" s="439"/>
      <c r="H326" s="439"/>
      <c r="I326" s="439"/>
      <c r="J326" s="439"/>
      <c r="K326" s="439"/>
      <c r="L326" s="439"/>
      <c r="M326" s="439"/>
      <c r="N326" s="439"/>
      <c r="O326" s="439"/>
      <c r="P326" s="439"/>
      <c r="Q326" s="439"/>
      <c r="R326" s="439"/>
      <c r="S326" s="439"/>
      <c r="T326" s="439"/>
      <c r="U326" s="439"/>
    </row>
    <row r="327" customFormat="false" ht="12.75" hidden="false" customHeight="false" outlineLevel="1" collapsed="false">
      <c r="A327" s="188"/>
      <c r="B327" s="439"/>
      <c r="C327" s="439"/>
      <c r="D327" s="439"/>
      <c r="E327" s="439"/>
      <c r="F327" s="439"/>
      <c r="G327" s="439"/>
      <c r="H327" s="439"/>
      <c r="I327" s="439"/>
      <c r="J327" s="439"/>
      <c r="K327" s="439"/>
      <c r="L327" s="439"/>
      <c r="M327" s="439"/>
      <c r="N327" s="439"/>
      <c r="O327" s="439"/>
      <c r="P327" s="439"/>
      <c r="Q327" s="439"/>
      <c r="R327" s="439"/>
      <c r="S327" s="439"/>
      <c r="T327" s="439"/>
      <c r="U327" s="439"/>
    </row>
    <row r="328" customFormat="false" ht="12.75" hidden="false" customHeight="false" outlineLevel="1" collapsed="false">
      <c r="A328" s="188"/>
      <c r="B328" s="439"/>
      <c r="C328" s="439"/>
      <c r="D328" s="439"/>
      <c r="E328" s="439"/>
      <c r="F328" s="439"/>
      <c r="G328" s="439"/>
      <c r="H328" s="439"/>
      <c r="I328" s="439"/>
      <c r="J328" s="439"/>
      <c r="K328" s="439"/>
      <c r="L328" s="439"/>
      <c r="M328" s="439"/>
      <c r="N328" s="439"/>
      <c r="O328" s="439"/>
      <c r="P328" s="439"/>
      <c r="Q328" s="439"/>
      <c r="R328" s="439"/>
      <c r="S328" s="439"/>
      <c r="T328" s="439"/>
      <c r="U328" s="439"/>
    </row>
    <row r="329" customFormat="false" ht="12.75" hidden="false" customHeight="false" outlineLevel="1" collapsed="false">
      <c r="A329" s="188"/>
      <c r="B329" s="439"/>
      <c r="C329" s="439"/>
      <c r="D329" s="439"/>
      <c r="E329" s="439"/>
      <c r="F329" s="439"/>
      <c r="G329" s="439"/>
      <c r="H329" s="439"/>
      <c r="I329" s="439"/>
      <c r="J329" s="439"/>
      <c r="K329" s="439"/>
      <c r="L329" s="439"/>
      <c r="M329" s="439"/>
      <c r="N329" s="439"/>
      <c r="O329" s="439"/>
      <c r="P329" s="439"/>
      <c r="Q329" s="439"/>
      <c r="R329" s="439"/>
      <c r="S329" s="439"/>
      <c r="T329" s="439"/>
      <c r="U329" s="439"/>
    </row>
    <row r="330" customFormat="false" ht="12.75" hidden="false" customHeight="false" outlineLevel="1" collapsed="false">
      <c r="A330" s="376"/>
      <c r="B330" s="439"/>
      <c r="C330" s="439"/>
      <c r="D330" s="439"/>
      <c r="E330" s="439"/>
      <c r="F330" s="439"/>
      <c r="G330" s="439"/>
      <c r="H330" s="439"/>
      <c r="I330" s="439"/>
      <c r="J330" s="439"/>
      <c r="K330" s="439"/>
      <c r="L330" s="439"/>
      <c r="M330" s="439"/>
      <c r="N330" s="439"/>
      <c r="O330" s="439"/>
      <c r="P330" s="439"/>
      <c r="Q330" s="439"/>
      <c r="R330" s="439"/>
      <c r="S330" s="439"/>
      <c r="T330" s="439"/>
      <c r="U330" s="439"/>
    </row>
    <row r="331" customFormat="false" ht="12.75" hidden="false" customHeight="false" outlineLevel="1" collapsed="false">
      <c r="A331" s="188"/>
      <c r="B331" s="439"/>
      <c r="C331" s="439"/>
      <c r="D331" s="439"/>
      <c r="E331" s="439"/>
      <c r="F331" s="439"/>
      <c r="G331" s="439"/>
      <c r="H331" s="439"/>
      <c r="I331" s="439"/>
      <c r="J331" s="439"/>
      <c r="K331" s="439"/>
      <c r="L331" s="439"/>
      <c r="M331" s="439"/>
      <c r="N331" s="439"/>
      <c r="O331" s="439"/>
      <c r="P331" s="439"/>
      <c r="Q331" s="439"/>
      <c r="R331" s="439"/>
      <c r="S331" s="439"/>
      <c r="T331" s="439"/>
      <c r="U331" s="439"/>
    </row>
    <row r="332" customFormat="false" ht="12.75" hidden="false" customHeight="false" outlineLevel="1" collapsed="false">
      <c r="A332" s="376"/>
      <c r="B332" s="439"/>
      <c r="C332" s="439"/>
      <c r="D332" s="439"/>
      <c r="E332" s="439"/>
      <c r="F332" s="439"/>
      <c r="G332" s="439"/>
      <c r="H332" s="439"/>
      <c r="I332" s="439"/>
      <c r="J332" s="439"/>
      <c r="K332" s="439"/>
      <c r="L332" s="439"/>
      <c r="M332" s="439"/>
      <c r="N332" s="439"/>
      <c r="O332" s="439"/>
      <c r="P332" s="439"/>
      <c r="Q332" s="439"/>
      <c r="R332" s="439"/>
      <c r="S332" s="439"/>
      <c r="T332" s="439"/>
      <c r="U332" s="439"/>
    </row>
    <row r="333" customFormat="false" ht="12.75" hidden="false" customHeight="false" outlineLevel="1" collapsed="false">
      <c r="A333" s="188"/>
      <c r="B333" s="439"/>
      <c r="C333" s="439"/>
      <c r="D333" s="439"/>
      <c r="E333" s="439"/>
      <c r="F333" s="439"/>
      <c r="G333" s="439"/>
      <c r="H333" s="439"/>
      <c r="I333" s="439"/>
      <c r="J333" s="439"/>
      <c r="K333" s="439"/>
      <c r="L333" s="439"/>
      <c r="M333" s="439"/>
      <c r="N333" s="439"/>
      <c r="O333" s="439"/>
      <c r="P333" s="439"/>
      <c r="Q333" s="439"/>
      <c r="R333" s="439"/>
      <c r="S333" s="439"/>
      <c r="T333" s="439"/>
      <c r="U333" s="439"/>
    </row>
    <row r="334" customFormat="false" ht="12.75" hidden="false" customHeight="false" outlineLevel="1" collapsed="false">
      <c r="A334" s="376"/>
      <c r="B334" s="439"/>
      <c r="C334" s="439"/>
      <c r="D334" s="439"/>
      <c r="E334" s="439"/>
      <c r="F334" s="439"/>
      <c r="G334" s="439"/>
      <c r="H334" s="439"/>
      <c r="I334" s="439"/>
      <c r="J334" s="439"/>
      <c r="K334" s="439"/>
      <c r="L334" s="439"/>
      <c r="M334" s="439"/>
      <c r="N334" s="439"/>
      <c r="O334" s="439"/>
      <c r="P334" s="439"/>
      <c r="Q334" s="439"/>
      <c r="R334" s="439"/>
      <c r="S334" s="439"/>
      <c r="T334" s="439"/>
      <c r="U334" s="439"/>
    </row>
    <row r="335" customFormat="false" ht="12.75" hidden="false" customHeight="false" outlineLevel="1" collapsed="false">
      <c r="A335" s="142"/>
      <c r="B335" s="439"/>
      <c r="C335" s="439"/>
      <c r="D335" s="439"/>
      <c r="E335" s="439"/>
      <c r="F335" s="439"/>
      <c r="G335" s="439"/>
      <c r="H335" s="439"/>
      <c r="I335" s="439"/>
      <c r="J335" s="439"/>
      <c r="K335" s="439"/>
      <c r="L335" s="439"/>
      <c r="M335" s="439"/>
      <c r="N335" s="439"/>
      <c r="O335" s="439"/>
      <c r="P335" s="439"/>
      <c r="Q335" s="439"/>
      <c r="R335" s="439"/>
      <c r="S335" s="439"/>
      <c r="T335" s="439"/>
      <c r="U335" s="439"/>
    </row>
    <row r="336" customFormat="false" ht="12.75" hidden="false" customHeight="false" outlineLevel="1" collapsed="false">
      <c r="A336" s="376"/>
      <c r="B336" s="439"/>
      <c r="C336" s="439"/>
      <c r="D336" s="439"/>
      <c r="E336" s="439"/>
      <c r="F336" s="439"/>
      <c r="G336" s="439"/>
      <c r="H336" s="439"/>
      <c r="I336" s="439"/>
      <c r="J336" s="439"/>
      <c r="K336" s="439"/>
      <c r="L336" s="439"/>
      <c r="M336" s="439"/>
      <c r="N336" s="439"/>
      <c r="O336" s="439"/>
      <c r="P336" s="439"/>
      <c r="Q336" s="439"/>
      <c r="R336" s="439"/>
      <c r="S336" s="439"/>
      <c r="T336" s="439"/>
      <c r="U336" s="439"/>
    </row>
    <row r="337" customFormat="false" ht="12.75" hidden="false" customHeight="false" outlineLevel="1" collapsed="false">
      <c r="A337" s="188"/>
      <c r="B337" s="439"/>
      <c r="C337" s="439"/>
      <c r="D337" s="439"/>
      <c r="E337" s="439"/>
      <c r="F337" s="439"/>
      <c r="G337" s="439"/>
      <c r="H337" s="439"/>
      <c r="I337" s="439"/>
      <c r="J337" s="439"/>
      <c r="K337" s="439"/>
      <c r="L337" s="439"/>
      <c r="M337" s="439"/>
      <c r="N337" s="439"/>
      <c r="O337" s="439"/>
      <c r="P337" s="439"/>
      <c r="Q337" s="439"/>
      <c r="R337" s="439"/>
      <c r="S337" s="439"/>
      <c r="T337" s="439"/>
      <c r="U337" s="439"/>
    </row>
    <row r="338" customFormat="false" ht="12.75" hidden="false" customHeight="false" outlineLevel="1" collapsed="false">
      <c r="A338" s="188"/>
      <c r="B338" s="439"/>
      <c r="C338" s="439"/>
      <c r="D338" s="439"/>
      <c r="E338" s="439"/>
      <c r="F338" s="439"/>
      <c r="G338" s="439"/>
      <c r="H338" s="439"/>
      <c r="I338" s="439"/>
      <c r="J338" s="439"/>
      <c r="K338" s="439"/>
      <c r="L338" s="439"/>
      <c r="M338" s="439"/>
      <c r="N338" s="439"/>
      <c r="O338" s="439"/>
      <c r="P338" s="439"/>
      <c r="Q338" s="439"/>
      <c r="R338" s="439"/>
      <c r="S338" s="439"/>
      <c r="T338" s="439"/>
      <c r="U338" s="439"/>
    </row>
    <row r="339" customFormat="false" ht="12.75" hidden="false" customHeight="false" outlineLevel="1" collapsed="false">
      <c r="A339" s="188"/>
      <c r="B339" s="439"/>
      <c r="C339" s="439"/>
      <c r="D339" s="439"/>
      <c r="E339" s="439"/>
      <c r="F339" s="439"/>
      <c r="G339" s="439"/>
      <c r="H339" s="439"/>
      <c r="I339" s="439"/>
      <c r="J339" s="439"/>
      <c r="K339" s="439"/>
      <c r="L339" s="439"/>
      <c r="M339" s="439"/>
      <c r="N339" s="439"/>
      <c r="O339" s="439"/>
      <c r="P339" s="439"/>
      <c r="Q339" s="439"/>
      <c r="R339" s="439"/>
      <c r="S339" s="439"/>
      <c r="T339" s="439"/>
      <c r="U339" s="439"/>
    </row>
    <row r="340" customFormat="false" ht="12.75" hidden="false" customHeight="false" outlineLevel="1" collapsed="false">
      <c r="A340" s="188"/>
      <c r="B340" s="439"/>
      <c r="C340" s="439"/>
      <c r="D340" s="439"/>
      <c r="E340" s="439"/>
      <c r="F340" s="439"/>
      <c r="G340" s="439"/>
      <c r="H340" s="439"/>
      <c r="I340" s="439"/>
      <c r="J340" s="439"/>
      <c r="K340" s="439"/>
      <c r="L340" s="439"/>
      <c r="M340" s="439"/>
      <c r="N340" s="439"/>
      <c r="O340" s="439"/>
      <c r="P340" s="439"/>
      <c r="Q340" s="439"/>
      <c r="R340" s="439"/>
      <c r="S340" s="439"/>
      <c r="T340" s="439"/>
      <c r="U340" s="439"/>
    </row>
    <row r="341" customFormat="false" ht="12.75" hidden="false" customHeight="false" outlineLevel="1" collapsed="false">
      <c r="A341" s="376"/>
      <c r="B341" s="439"/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439"/>
      <c r="O341" s="439"/>
      <c r="P341" s="439"/>
      <c r="Q341" s="439"/>
      <c r="R341" s="439"/>
      <c r="S341" s="439"/>
      <c r="T341" s="439"/>
      <c r="U341" s="439"/>
    </row>
    <row r="342" customFormat="false" ht="12.75" hidden="false" customHeight="false" outlineLevel="1" collapsed="false">
      <c r="A342" s="376"/>
      <c r="B342" s="439"/>
      <c r="C342" s="439"/>
      <c r="D342" s="439"/>
      <c r="E342" s="439"/>
      <c r="F342" s="439"/>
      <c r="G342" s="439"/>
      <c r="H342" s="439"/>
      <c r="I342" s="439"/>
      <c r="J342" s="439"/>
      <c r="K342" s="439"/>
      <c r="L342" s="439"/>
      <c r="M342" s="439"/>
      <c r="N342" s="439"/>
      <c r="O342" s="439"/>
      <c r="P342" s="439"/>
      <c r="Q342" s="439"/>
      <c r="R342" s="439"/>
      <c r="S342" s="439"/>
      <c r="T342" s="439"/>
      <c r="U342" s="439"/>
    </row>
    <row r="343" customFormat="false" ht="12.75" hidden="false" customHeight="false" outlineLevel="1" collapsed="false">
      <c r="A343" s="188"/>
      <c r="B343" s="439"/>
      <c r="C343" s="439"/>
      <c r="D343" s="439"/>
      <c r="E343" s="439"/>
      <c r="F343" s="439"/>
      <c r="G343" s="439"/>
      <c r="H343" s="439"/>
      <c r="I343" s="439"/>
      <c r="J343" s="439"/>
      <c r="K343" s="439"/>
      <c r="L343" s="439"/>
      <c r="M343" s="439"/>
      <c r="N343" s="439"/>
      <c r="O343" s="439"/>
      <c r="P343" s="439"/>
      <c r="Q343" s="439"/>
      <c r="R343" s="439"/>
      <c r="S343" s="439"/>
      <c r="T343" s="439"/>
      <c r="U343" s="439"/>
    </row>
    <row r="344" customFormat="false" ht="12.75" hidden="false" customHeight="false" outlineLevel="1" collapsed="false">
      <c r="A344" s="188"/>
      <c r="B344" s="439"/>
      <c r="C344" s="439"/>
      <c r="D344" s="439"/>
      <c r="E344" s="439"/>
      <c r="F344" s="439"/>
      <c r="G344" s="439"/>
      <c r="H344" s="439"/>
      <c r="I344" s="439"/>
      <c r="J344" s="439"/>
      <c r="K344" s="439"/>
      <c r="L344" s="439"/>
      <c r="M344" s="439"/>
      <c r="N344" s="439"/>
      <c r="O344" s="439"/>
      <c r="P344" s="439"/>
      <c r="Q344" s="439"/>
      <c r="R344" s="439"/>
      <c r="S344" s="439"/>
      <c r="T344" s="439"/>
      <c r="U344" s="439"/>
    </row>
    <row r="345" customFormat="false" ht="12.75" hidden="false" customHeight="false" outlineLevel="1" collapsed="false">
      <c r="A345" s="188"/>
      <c r="B345" s="439"/>
      <c r="C345" s="439"/>
      <c r="D345" s="439"/>
      <c r="E345" s="439"/>
      <c r="F345" s="439"/>
      <c r="G345" s="439"/>
      <c r="H345" s="439"/>
      <c r="I345" s="439"/>
      <c r="J345" s="439"/>
      <c r="K345" s="439"/>
      <c r="L345" s="439"/>
      <c r="M345" s="439"/>
      <c r="N345" s="439"/>
      <c r="O345" s="439"/>
      <c r="P345" s="439"/>
      <c r="Q345" s="439"/>
      <c r="R345" s="439"/>
      <c r="S345" s="439"/>
      <c r="T345" s="439"/>
      <c r="U345" s="439"/>
    </row>
    <row r="346" customFormat="false" ht="12.75" hidden="false" customHeight="false" outlineLevel="1" collapsed="false">
      <c r="A346" s="188"/>
      <c r="B346" s="439"/>
      <c r="C346" s="439"/>
      <c r="D346" s="439"/>
      <c r="E346" s="439"/>
      <c r="F346" s="439"/>
      <c r="G346" s="439"/>
      <c r="H346" s="439"/>
      <c r="I346" s="439"/>
      <c r="J346" s="439"/>
      <c r="K346" s="439"/>
      <c r="L346" s="439"/>
      <c r="M346" s="439"/>
      <c r="N346" s="439"/>
      <c r="O346" s="439"/>
      <c r="P346" s="439"/>
      <c r="Q346" s="439"/>
      <c r="R346" s="439"/>
      <c r="S346" s="439"/>
      <c r="T346" s="439"/>
      <c r="U346" s="439"/>
    </row>
    <row r="347" customFormat="false" ht="12.75" hidden="false" customHeight="false" outlineLevel="1" collapsed="false">
      <c r="A347" s="188"/>
      <c r="B347" s="439"/>
      <c r="C347" s="439"/>
      <c r="D347" s="439"/>
      <c r="E347" s="439"/>
      <c r="F347" s="439"/>
      <c r="G347" s="439"/>
      <c r="H347" s="439"/>
      <c r="I347" s="439"/>
      <c r="J347" s="439"/>
      <c r="K347" s="439"/>
      <c r="L347" s="439"/>
      <c r="M347" s="439"/>
      <c r="N347" s="439"/>
      <c r="O347" s="439"/>
      <c r="P347" s="439"/>
      <c r="Q347" s="439"/>
      <c r="R347" s="439"/>
      <c r="S347" s="439"/>
      <c r="T347" s="439"/>
      <c r="U347" s="439"/>
    </row>
    <row r="348" customFormat="false" ht="12.75" hidden="false" customHeight="false" outlineLevel="1" collapsed="false">
      <c r="A348" s="227"/>
      <c r="B348" s="439"/>
      <c r="C348" s="439"/>
      <c r="D348" s="439"/>
      <c r="E348" s="439"/>
      <c r="F348" s="439"/>
      <c r="G348" s="439"/>
      <c r="H348" s="439"/>
      <c r="I348" s="439"/>
      <c r="J348" s="439"/>
      <c r="K348" s="439"/>
      <c r="L348" s="439"/>
      <c r="M348" s="439"/>
      <c r="N348" s="439"/>
      <c r="O348" s="439"/>
      <c r="P348" s="439"/>
      <c r="Q348" s="439"/>
      <c r="R348" s="439"/>
      <c r="S348" s="439"/>
      <c r="T348" s="439"/>
      <c r="U348" s="439"/>
    </row>
    <row r="349" customFormat="false" ht="12.75" hidden="false" customHeight="false" outlineLevel="1" collapsed="false">
      <c r="A349" s="376"/>
      <c r="B349" s="439"/>
      <c r="C349" s="439"/>
      <c r="D349" s="439"/>
      <c r="E349" s="439"/>
      <c r="F349" s="439"/>
      <c r="G349" s="439"/>
      <c r="H349" s="439"/>
      <c r="I349" s="439"/>
      <c r="J349" s="439"/>
      <c r="K349" s="439"/>
      <c r="L349" s="439"/>
      <c r="M349" s="439"/>
      <c r="N349" s="439"/>
      <c r="O349" s="439"/>
      <c r="P349" s="439"/>
      <c r="Q349" s="439"/>
      <c r="R349" s="439"/>
      <c r="S349" s="439"/>
      <c r="T349" s="439"/>
      <c r="U349" s="439"/>
    </row>
    <row r="350" customFormat="false" ht="12.75" hidden="false" customHeight="false" outlineLevel="1" collapsed="false">
      <c r="A350" s="142"/>
      <c r="B350" s="439"/>
      <c r="C350" s="439"/>
      <c r="D350" s="439"/>
      <c r="E350" s="439"/>
      <c r="F350" s="439"/>
      <c r="G350" s="439"/>
      <c r="H350" s="439"/>
      <c r="I350" s="439"/>
      <c r="J350" s="439"/>
      <c r="K350" s="439"/>
      <c r="L350" s="439"/>
      <c r="M350" s="439"/>
      <c r="N350" s="439"/>
      <c r="O350" s="439"/>
      <c r="P350" s="439"/>
      <c r="Q350" s="439"/>
      <c r="R350" s="439"/>
      <c r="S350" s="439"/>
      <c r="T350" s="439"/>
      <c r="U350" s="439"/>
    </row>
    <row r="351" customFormat="false" ht="12.75" hidden="false" customHeight="false" outlineLevel="1" collapsed="false">
      <c r="A351" s="376"/>
      <c r="B351" s="439"/>
      <c r="C351" s="439"/>
      <c r="D351" s="439"/>
      <c r="E351" s="439"/>
      <c r="F351" s="439"/>
      <c r="G351" s="439"/>
      <c r="H351" s="439"/>
      <c r="I351" s="439"/>
      <c r="J351" s="439"/>
      <c r="K351" s="439"/>
      <c r="L351" s="439"/>
      <c r="M351" s="439"/>
      <c r="N351" s="439"/>
      <c r="O351" s="439"/>
      <c r="P351" s="439"/>
      <c r="Q351" s="439"/>
      <c r="R351" s="439"/>
      <c r="S351" s="439"/>
      <c r="T351" s="439"/>
      <c r="U351" s="439"/>
    </row>
    <row r="352" customFormat="false" ht="12.75" hidden="false" customHeight="false" outlineLevel="1" collapsed="false">
      <c r="A352" s="376"/>
      <c r="B352" s="439"/>
      <c r="C352" s="439"/>
      <c r="D352" s="439"/>
      <c r="E352" s="439"/>
      <c r="F352" s="439"/>
      <c r="G352" s="439"/>
      <c r="H352" s="439"/>
      <c r="I352" s="439"/>
      <c r="J352" s="439"/>
      <c r="K352" s="439"/>
      <c r="L352" s="439"/>
      <c r="M352" s="439"/>
      <c r="N352" s="439"/>
      <c r="O352" s="439"/>
      <c r="P352" s="439"/>
      <c r="Q352" s="439"/>
      <c r="R352" s="439"/>
      <c r="S352" s="439"/>
      <c r="T352" s="439"/>
      <c r="U352" s="439"/>
    </row>
    <row r="353" customFormat="false" ht="12.75" hidden="false" customHeight="false" outlineLevel="1" collapsed="false">
      <c r="A353" s="376"/>
      <c r="B353" s="439"/>
      <c r="C353" s="439"/>
      <c r="D353" s="439"/>
      <c r="E353" s="439"/>
      <c r="F353" s="439"/>
      <c r="G353" s="439"/>
      <c r="H353" s="439"/>
      <c r="I353" s="439"/>
      <c r="J353" s="439"/>
      <c r="K353" s="439"/>
      <c r="L353" s="439"/>
      <c r="M353" s="439"/>
      <c r="N353" s="439"/>
      <c r="O353" s="439"/>
      <c r="P353" s="439"/>
      <c r="Q353" s="439"/>
      <c r="R353" s="439"/>
      <c r="S353" s="439"/>
      <c r="T353" s="439"/>
      <c r="U353" s="439"/>
    </row>
    <row r="354" customFormat="false" ht="12.75" hidden="false" customHeight="false" outlineLevel="1" collapsed="false">
      <c r="A354" s="142"/>
      <c r="B354" s="142"/>
      <c r="C354" s="142"/>
      <c r="D354" s="142"/>
      <c r="E354" s="142"/>
      <c r="F354" s="142"/>
      <c r="G354" s="142"/>
      <c r="H354" s="142"/>
      <c r="I354" s="142"/>
      <c r="J354" s="142"/>
      <c r="K354" s="142"/>
      <c r="L354" s="142"/>
      <c r="M354" s="142"/>
      <c r="N354" s="142"/>
      <c r="O354" s="142"/>
      <c r="P354" s="142"/>
      <c r="Q354" s="142"/>
      <c r="R354" s="142"/>
      <c r="S354" s="142"/>
      <c r="T354" s="142"/>
      <c r="U354" s="142"/>
    </row>
    <row r="355" customFormat="false" ht="12.75" hidden="false" customHeight="false" outlineLevel="1" collapsed="false">
      <c r="A355" s="142"/>
      <c r="B355" s="142"/>
      <c r="C355" s="142"/>
      <c r="D355" s="142"/>
      <c r="E355" s="142"/>
      <c r="F355" s="142"/>
      <c r="G355" s="142"/>
      <c r="H355" s="142"/>
      <c r="I355" s="142"/>
      <c r="J355" s="142"/>
      <c r="K355" s="142"/>
      <c r="L355" s="142"/>
      <c r="M355" s="142"/>
      <c r="N355" s="142"/>
      <c r="O355" s="142"/>
      <c r="P355" s="142"/>
      <c r="Q355" s="142"/>
      <c r="R355" s="142"/>
      <c r="S355" s="142"/>
      <c r="T355" s="142"/>
      <c r="U355" s="142"/>
    </row>
    <row r="356" customFormat="false" ht="18.75" hidden="false" customHeight="false" outlineLevel="1" collapsed="false">
      <c r="A356" s="438"/>
      <c r="B356" s="142"/>
      <c r="C356" s="142"/>
      <c r="D356" s="142"/>
      <c r="E356" s="142"/>
      <c r="F356" s="142"/>
      <c r="G356" s="142"/>
      <c r="H356" s="142"/>
      <c r="I356" s="142"/>
      <c r="J356" s="142"/>
      <c r="K356" s="142"/>
      <c r="L356" s="142"/>
      <c r="M356" s="142"/>
      <c r="N356" s="142"/>
      <c r="O356" s="142"/>
      <c r="P356" s="142"/>
      <c r="Q356" s="142"/>
      <c r="R356" s="142"/>
      <c r="S356" s="142"/>
      <c r="T356" s="142"/>
      <c r="U356" s="142"/>
    </row>
    <row r="357" customFormat="false" ht="12.75" hidden="false" customHeight="false" outlineLevel="1" collapsed="false">
      <c r="A357" s="376"/>
      <c r="B357" s="142"/>
      <c r="C357" s="142"/>
      <c r="D357" s="142"/>
      <c r="E357" s="142"/>
      <c r="F357" s="142"/>
      <c r="G357" s="142"/>
      <c r="H357" s="142"/>
      <c r="I357" s="142"/>
      <c r="J357" s="142"/>
      <c r="K357" s="142"/>
      <c r="L357" s="142"/>
      <c r="M357" s="142"/>
      <c r="N357" s="142"/>
      <c r="O357" s="142"/>
      <c r="P357" s="142"/>
      <c r="Q357" s="142"/>
      <c r="R357" s="142"/>
      <c r="S357" s="142"/>
      <c r="T357" s="142"/>
      <c r="U357" s="142"/>
    </row>
    <row r="358" customFormat="false" ht="12.75" hidden="false" customHeight="false" outlineLevel="1" collapsed="false">
      <c r="A358" s="376"/>
      <c r="B358" s="142"/>
      <c r="C358" s="142"/>
      <c r="D358" s="142"/>
      <c r="E358" s="142"/>
      <c r="F358" s="142"/>
      <c r="G358" s="142"/>
      <c r="H358" s="142"/>
      <c r="I358" s="142"/>
      <c r="J358" s="142"/>
      <c r="K358" s="142"/>
      <c r="L358" s="142"/>
      <c r="M358" s="142"/>
      <c r="N358" s="142"/>
      <c r="O358" s="142"/>
      <c r="P358" s="142"/>
      <c r="Q358" s="142"/>
      <c r="R358" s="142"/>
      <c r="S358" s="142"/>
      <c r="T358" s="142"/>
      <c r="U358" s="142"/>
    </row>
    <row r="359" customFormat="false" ht="12.75" hidden="false" customHeight="false" outlineLevel="1" collapsed="false">
      <c r="A359" s="142"/>
      <c r="B359" s="142"/>
      <c r="C359" s="142"/>
      <c r="D359" s="142"/>
      <c r="E359" s="142"/>
      <c r="F359" s="142"/>
      <c r="G359" s="142"/>
      <c r="H359" s="142"/>
      <c r="I359" s="142"/>
      <c r="J359" s="142"/>
      <c r="K359" s="142"/>
      <c r="L359" s="142"/>
      <c r="M359" s="142"/>
      <c r="N359" s="142"/>
      <c r="O359" s="142"/>
      <c r="P359" s="142"/>
      <c r="Q359" s="142"/>
      <c r="R359" s="142"/>
      <c r="S359" s="142"/>
      <c r="T359" s="142"/>
      <c r="U359" s="142"/>
    </row>
    <row r="360" customFormat="false" ht="12.75" hidden="false" customHeight="false" outlineLevel="1" collapsed="false">
      <c r="A360" s="227"/>
      <c r="B360" s="226"/>
      <c r="C360" s="226"/>
      <c r="D360" s="226"/>
      <c r="E360" s="226"/>
      <c r="F360" s="226"/>
      <c r="G360" s="226"/>
      <c r="H360" s="226"/>
      <c r="I360" s="226"/>
      <c r="J360" s="226"/>
      <c r="K360" s="226"/>
      <c r="L360" s="226"/>
      <c r="M360" s="226"/>
      <c r="N360" s="226"/>
      <c r="O360" s="142"/>
      <c r="P360" s="142"/>
      <c r="Q360" s="142"/>
      <c r="R360" s="142"/>
      <c r="S360" s="142"/>
      <c r="T360" s="142"/>
      <c r="U360" s="142"/>
    </row>
    <row r="361" customFormat="false" ht="12.75" hidden="false" customHeight="false" outlineLevel="1" collapsed="false">
      <c r="A361" s="376"/>
      <c r="B361" s="142"/>
      <c r="C361" s="142"/>
      <c r="D361" s="142"/>
      <c r="E361" s="142"/>
      <c r="F361" s="142"/>
      <c r="G361" s="142"/>
      <c r="H361" s="142"/>
      <c r="I361" s="142"/>
      <c r="J361" s="142"/>
      <c r="K361" s="142"/>
      <c r="L361" s="142"/>
      <c r="M361" s="142"/>
      <c r="N361" s="142"/>
      <c r="O361" s="142"/>
      <c r="P361" s="142"/>
      <c r="Q361" s="142"/>
      <c r="R361" s="142"/>
      <c r="S361" s="142"/>
      <c r="T361" s="142"/>
      <c r="U361" s="142"/>
    </row>
    <row r="362" customFormat="false" ht="12.75" hidden="false" customHeight="false" outlineLevel="1" collapsed="false">
      <c r="A362" s="188"/>
      <c r="B362" s="449"/>
      <c r="C362" s="449"/>
      <c r="D362" s="449"/>
      <c r="E362" s="449"/>
      <c r="F362" s="449"/>
      <c r="G362" s="449"/>
      <c r="H362" s="449"/>
      <c r="I362" s="449"/>
      <c r="J362" s="449"/>
      <c r="K362" s="449"/>
      <c r="L362" s="449"/>
      <c r="M362" s="449"/>
      <c r="N362" s="449"/>
      <c r="O362" s="142"/>
      <c r="P362" s="142"/>
      <c r="Q362" s="142"/>
      <c r="R362" s="142"/>
      <c r="S362" s="142"/>
      <c r="T362" s="142"/>
      <c r="U362" s="142"/>
    </row>
    <row r="363" customFormat="false" ht="12.75" hidden="false" customHeight="false" outlineLevel="1" collapsed="false">
      <c r="A363" s="188"/>
      <c r="B363" s="449"/>
      <c r="C363" s="449"/>
      <c r="D363" s="449"/>
      <c r="E363" s="449"/>
      <c r="F363" s="449"/>
      <c r="G363" s="449"/>
      <c r="H363" s="449"/>
      <c r="I363" s="449"/>
      <c r="J363" s="449"/>
      <c r="K363" s="449"/>
      <c r="L363" s="449"/>
      <c r="M363" s="449"/>
      <c r="N363" s="449"/>
      <c r="O363" s="142"/>
      <c r="P363" s="142"/>
      <c r="Q363" s="142"/>
      <c r="R363" s="142"/>
      <c r="S363" s="142"/>
      <c r="T363" s="142"/>
      <c r="U363" s="142"/>
    </row>
    <row r="364" customFormat="false" ht="12.75" hidden="false" customHeight="false" outlineLevel="1" collapsed="false">
      <c r="A364" s="188"/>
      <c r="B364" s="449"/>
      <c r="C364" s="449"/>
      <c r="D364" s="449"/>
      <c r="E364" s="449"/>
      <c r="F364" s="449"/>
      <c r="G364" s="449"/>
      <c r="H364" s="449"/>
      <c r="I364" s="449"/>
      <c r="J364" s="449"/>
      <c r="K364" s="449"/>
      <c r="L364" s="449"/>
      <c r="M364" s="449"/>
      <c r="N364" s="449"/>
      <c r="O364" s="142"/>
      <c r="P364" s="142"/>
      <c r="Q364" s="142"/>
      <c r="R364" s="142"/>
      <c r="S364" s="142"/>
      <c r="T364" s="142"/>
      <c r="U364" s="142"/>
    </row>
    <row r="365" customFormat="false" ht="12.75" hidden="false" customHeight="false" outlineLevel="1" collapsed="false">
      <c r="A365" s="188"/>
      <c r="B365" s="449"/>
      <c r="C365" s="449"/>
      <c r="D365" s="449"/>
      <c r="E365" s="449"/>
      <c r="F365" s="449"/>
      <c r="G365" s="449"/>
      <c r="H365" s="449"/>
      <c r="I365" s="449"/>
      <c r="J365" s="449"/>
      <c r="K365" s="449"/>
      <c r="L365" s="449"/>
      <c r="M365" s="449"/>
      <c r="N365" s="449"/>
      <c r="O365" s="142"/>
      <c r="P365" s="142"/>
      <c r="Q365" s="142"/>
      <c r="R365" s="142"/>
      <c r="S365" s="142"/>
      <c r="T365" s="142"/>
      <c r="U365" s="142"/>
    </row>
    <row r="366" customFormat="false" ht="12.75" hidden="false" customHeight="false" outlineLevel="1" collapsed="false">
      <c r="A366" s="188"/>
      <c r="B366" s="449"/>
      <c r="C366" s="449"/>
      <c r="D366" s="449"/>
      <c r="E366" s="449"/>
      <c r="F366" s="449"/>
      <c r="G366" s="449"/>
      <c r="H366" s="449"/>
      <c r="I366" s="449"/>
      <c r="J366" s="449"/>
      <c r="K366" s="449"/>
      <c r="L366" s="449"/>
      <c r="M366" s="449"/>
      <c r="N366" s="449"/>
      <c r="O366" s="142"/>
      <c r="P366" s="142"/>
      <c r="Q366" s="142"/>
      <c r="R366" s="142"/>
      <c r="S366" s="142"/>
      <c r="T366" s="142"/>
      <c r="U366" s="142"/>
    </row>
    <row r="367" customFormat="false" ht="12.75" hidden="false" customHeight="false" outlineLevel="1" collapsed="false">
      <c r="A367" s="188"/>
      <c r="B367" s="449"/>
      <c r="C367" s="449"/>
      <c r="D367" s="449"/>
      <c r="E367" s="449"/>
      <c r="F367" s="449"/>
      <c r="G367" s="449"/>
      <c r="H367" s="449"/>
      <c r="I367" s="449"/>
      <c r="J367" s="449"/>
      <c r="K367" s="449"/>
      <c r="L367" s="449"/>
      <c r="M367" s="449"/>
      <c r="N367" s="449"/>
      <c r="O367" s="142"/>
      <c r="P367" s="142"/>
      <c r="Q367" s="142"/>
      <c r="R367" s="142"/>
      <c r="S367" s="142"/>
      <c r="T367" s="142"/>
      <c r="U367" s="142"/>
    </row>
    <row r="368" customFormat="false" ht="12.75" hidden="false" customHeight="false" outlineLevel="1" collapsed="false">
      <c r="A368" s="376"/>
      <c r="B368" s="449"/>
      <c r="C368" s="449"/>
      <c r="D368" s="449"/>
      <c r="E368" s="449"/>
      <c r="F368" s="449"/>
      <c r="G368" s="449"/>
      <c r="H368" s="449"/>
      <c r="I368" s="449"/>
      <c r="J368" s="449"/>
      <c r="K368" s="449"/>
      <c r="L368" s="449"/>
      <c r="M368" s="449"/>
      <c r="N368" s="449"/>
      <c r="O368" s="142"/>
      <c r="P368" s="142"/>
      <c r="Q368" s="142"/>
      <c r="R368" s="142"/>
      <c r="S368" s="142"/>
      <c r="T368" s="142"/>
      <c r="U368" s="142"/>
    </row>
    <row r="369" customFormat="false" ht="12.75" hidden="false" customHeight="false" outlineLevel="1" collapsed="false">
      <c r="A369" s="188"/>
      <c r="B369" s="449"/>
      <c r="C369" s="449"/>
      <c r="D369" s="449"/>
      <c r="E369" s="449"/>
      <c r="F369" s="449"/>
      <c r="G369" s="449"/>
      <c r="H369" s="449"/>
      <c r="I369" s="449"/>
      <c r="J369" s="449"/>
      <c r="K369" s="449"/>
      <c r="L369" s="449"/>
      <c r="M369" s="449"/>
      <c r="N369" s="449"/>
      <c r="O369" s="142"/>
      <c r="P369" s="142"/>
      <c r="Q369" s="142"/>
      <c r="R369" s="142"/>
      <c r="S369" s="142"/>
      <c r="T369" s="142"/>
      <c r="U369" s="142"/>
    </row>
    <row r="370" customFormat="false" ht="12.75" hidden="false" customHeight="false" outlineLevel="1" collapsed="false">
      <c r="A370" s="188"/>
      <c r="B370" s="449"/>
      <c r="C370" s="449"/>
      <c r="D370" s="449"/>
      <c r="E370" s="449"/>
      <c r="F370" s="449"/>
      <c r="G370" s="449"/>
      <c r="H370" s="449"/>
      <c r="I370" s="449"/>
      <c r="J370" s="449"/>
      <c r="K370" s="449"/>
      <c r="L370" s="449"/>
      <c r="M370" s="449"/>
      <c r="N370" s="449"/>
      <c r="O370" s="142"/>
      <c r="P370" s="142"/>
      <c r="Q370" s="142"/>
      <c r="R370" s="142"/>
      <c r="S370" s="142"/>
      <c r="T370" s="142"/>
      <c r="U370" s="142"/>
    </row>
    <row r="371" customFormat="false" ht="12.75" hidden="false" customHeight="false" outlineLevel="1" collapsed="false">
      <c r="A371" s="188"/>
      <c r="B371" s="449"/>
      <c r="C371" s="449"/>
      <c r="D371" s="449"/>
      <c r="E371" s="449"/>
      <c r="F371" s="449"/>
      <c r="G371" s="449"/>
      <c r="H371" s="449"/>
      <c r="I371" s="449"/>
      <c r="J371" s="449"/>
      <c r="K371" s="449"/>
      <c r="L371" s="449"/>
      <c r="M371" s="449"/>
      <c r="N371" s="449"/>
      <c r="O371" s="142"/>
      <c r="P371" s="142"/>
      <c r="Q371" s="142"/>
      <c r="R371" s="142"/>
      <c r="S371" s="142"/>
      <c r="T371" s="142"/>
      <c r="U371" s="142"/>
    </row>
    <row r="372" customFormat="false" ht="12.75" hidden="false" customHeight="false" outlineLevel="1" collapsed="false">
      <c r="A372" s="188"/>
      <c r="B372" s="449"/>
      <c r="C372" s="449"/>
      <c r="D372" s="449"/>
      <c r="E372" s="449"/>
      <c r="F372" s="449"/>
      <c r="G372" s="449"/>
      <c r="H372" s="449"/>
      <c r="I372" s="449"/>
      <c r="J372" s="449"/>
      <c r="K372" s="449"/>
      <c r="L372" s="449"/>
      <c r="M372" s="449"/>
      <c r="N372" s="449"/>
      <c r="O372" s="142"/>
      <c r="P372" s="142"/>
      <c r="Q372" s="142"/>
      <c r="R372" s="142"/>
      <c r="S372" s="142"/>
      <c r="T372" s="142"/>
      <c r="U372" s="142"/>
    </row>
    <row r="373" customFormat="false" ht="12.75" hidden="false" customHeight="false" outlineLevel="1" collapsed="false">
      <c r="A373" s="188"/>
      <c r="B373" s="449"/>
      <c r="C373" s="449"/>
      <c r="D373" s="449"/>
      <c r="E373" s="449"/>
      <c r="F373" s="449"/>
      <c r="G373" s="449"/>
      <c r="H373" s="449"/>
      <c r="I373" s="449"/>
      <c r="J373" s="449"/>
      <c r="K373" s="449"/>
      <c r="L373" s="449"/>
      <c r="M373" s="449"/>
      <c r="N373" s="449"/>
      <c r="O373" s="142"/>
      <c r="P373" s="142"/>
      <c r="Q373" s="142"/>
      <c r="R373" s="142"/>
      <c r="S373" s="142"/>
      <c r="T373" s="142"/>
      <c r="U373" s="142"/>
    </row>
    <row r="374" customFormat="false" ht="12.75" hidden="false" customHeight="false" outlineLevel="1" collapsed="false">
      <c r="A374" s="188"/>
      <c r="B374" s="449"/>
      <c r="C374" s="449"/>
      <c r="D374" s="449"/>
      <c r="E374" s="449"/>
      <c r="F374" s="449"/>
      <c r="G374" s="449"/>
      <c r="H374" s="449"/>
      <c r="I374" s="449"/>
      <c r="J374" s="449"/>
      <c r="K374" s="449"/>
      <c r="L374" s="449"/>
      <c r="M374" s="449"/>
      <c r="N374" s="449"/>
      <c r="O374" s="142"/>
      <c r="P374" s="142"/>
      <c r="Q374" s="142"/>
      <c r="R374" s="142"/>
      <c r="S374" s="142"/>
      <c r="T374" s="142"/>
      <c r="U374" s="142"/>
    </row>
    <row r="375" customFormat="false" ht="12.75" hidden="false" customHeight="false" outlineLevel="1" collapsed="false">
      <c r="A375" s="188"/>
      <c r="B375" s="449"/>
      <c r="C375" s="449"/>
      <c r="D375" s="449"/>
      <c r="E375" s="449"/>
      <c r="F375" s="449"/>
      <c r="G375" s="449"/>
      <c r="H375" s="449"/>
      <c r="I375" s="449"/>
      <c r="J375" s="449"/>
      <c r="K375" s="449"/>
      <c r="L375" s="449"/>
      <c r="M375" s="449"/>
      <c r="N375" s="449"/>
      <c r="O375" s="142"/>
      <c r="P375" s="142"/>
      <c r="Q375" s="142"/>
      <c r="R375" s="142"/>
      <c r="S375" s="142"/>
      <c r="T375" s="142"/>
      <c r="U375" s="142"/>
    </row>
    <row r="376" customFormat="false" ht="12.75" hidden="false" customHeight="false" outlineLevel="1" collapsed="false">
      <c r="A376" s="188"/>
      <c r="B376" s="449"/>
      <c r="C376" s="449"/>
      <c r="D376" s="449"/>
      <c r="E376" s="449"/>
      <c r="F376" s="449"/>
      <c r="G376" s="449"/>
      <c r="H376" s="449"/>
      <c r="I376" s="449"/>
      <c r="J376" s="449"/>
      <c r="K376" s="449"/>
      <c r="L376" s="449"/>
      <c r="M376" s="449"/>
      <c r="N376" s="449"/>
      <c r="O376" s="142"/>
      <c r="P376" s="142"/>
      <c r="Q376" s="142"/>
      <c r="R376" s="142"/>
      <c r="S376" s="142"/>
      <c r="T376" s="142"/>
      <c r="U376" s="142"/>
    </row>
    <row r="377" customFormat="false" ht="12.75" hidden="false" customHeight="false" outlineLevel="1" collapsed="false">
      <c r="A377" s="188"/>
      <c r="B377" s="449"/>
      <c r="C377" s="449"/>
      <c r="D377" s="449"/>
      <c r="E377" s="449"/>
      <c r="F377" s="449"/>
      <c r="G377" s="449"/>
      <c r="H377" s="449"/>
      <c r="I377" s="449"/>
      <c r="J377" s="449"/>
      <c r="K377" s="449"/>
      <c r="L377" s="449"/>
      <c r="M377" s="449"/>
      <c r="N377" s="449"/>
      <c r="O377" s="142"/>
      <c r="P377" s="142"/>
      <c r="Q377" s="142"/>
      <c r="R377" s="142"/>
      <c r="S377" s="142"/>
      <c r="T377" s="142"/>
      <c r="U377" s="142"/>
    </row>
    <row r="378" customFormat="false" ht="12.75" hidden="false" customHeight="false" outlineLevel="1" collapsed="false">
      <c r="A378" s="188"/>
      <c r="B378" s="449"/>
      <c r="C378" s="449"/>
      <c r="D378" s="449"/>
      <c r="E378" s="449"/>
      <c r="F378" s="449"/>
      <c r="G378" s="449"/>
      <c r="H378" s="449"/>
      <c r="I378" s="449"/>
      <c r="J378" s="449"/>
      <c r="K378" s="449"/>
      <c r="L378" s="449"/>
      <c r="M378" s="449"/>
      <c r="N378" s="449"/>
      <c r="O378" s="142"/>
      <c r="P378" s="142"/>
      <c r="Q378" s="142"/>
      <c r="R378" s="142"/>
      <c r="S378" s="142"/>
      <c r="T378" s="142"/>
      <c r="U378" s="142"/>
    </row>
    <row r="379" customFormat="false" ht="12.75" hidden="false" customHeight="false" outlineLevel="1" collapsed="false">
      <c r="A379" s="188"/>
      <c r="B379" s="449"/>
      <c r="C379" s="449"/>
      <c r="D379" s="449"/>
      <c r="E379" s="449"/>
      <c r="F379" s="449"/>
      <c r="G379" s="449"/>
      <c r="H379" s="449"/>
      <c r="I379" s="449"/>
      <c r="J379" s="449"/>
      <c r="K379" s="449"/>
      <c r="L379" s="449"/>
      <c r="M379" s="449"/>
      <c r="N379" s="449"/>
      <c r="O379" s="142"/>
      <c r="P379" s="142"/>
      <c r="Q379" s="142"/>
      <c r="R379" s="142"/>
      <c r="S379" s="142"/>
      <c r="T379" s="142"/>
      <c r="U379" s="142"/>
    </row>
    <row r="380" customFormat="false" ht="12.75" hidden="false" customHeight="false" outlineLevel="1" collapsed="false">
      <c r="A380" s="188"/>
      <c r="B380" s="449"/>
      <c r="C380" s="449"/>
      <c r="D380" s="449"/>
      <c r="E380" s="449"/>
      <c r="F380" s="449"/>
      <c r="G380" s="449"/>
      <c r="H380" s="449"/>
      <c r="I380" s="449"/>
      <c r="J380" s="449"/>
      <c r="K380" s="449"/>
      <c r="L380" s="449"/>
      <c r="M380" s="449"/>
      <c r="N380" s="449"/>
      <c r="O380" s="142"/>
      <c r="P380" s="142"/>
      <c r="Q380" s="142"/>
      <c r="R380" s="142"/>
      <c r="S380" s="142"/>
      <c r="T380" s="142"/>
      <c r="U380" s="142"/>
    </row>
    <row r="381" customFormat="false" ht="12.75" hidden="false" customHeight="false" outlineLevel="1" collapsed="false">
      <c r="A381" s="376"/>
      <c r="B381" s="449"/>
      <c r="C381" s="449"/>
      <c r="D381" s="449"/>
      <c r="E381" s="449"/>
      <c r="F381" s="449"/>
      <c r="G381" s="449"/>
      <c r="H381" s="449"/>
      <c r="I381" s="449"/>
      <c r="J381" s="449"/>
      <c r="K381" s="449"/>
      <c r="L381" s="449"/>
      <c r="M381" s="449"/>
      <c r="N381" s="449"/>
      <c r="O381" s="142"/>
      <c r="P381" s="142"/>
      <c r="Q381" s="142"/>
      <c r="R381" s="142"/>
      <c r="S381" s="142"/>
      <c r="T381" s="142"/>
      <c r="U381" s="142"/>
    </row>
    <row r="382" customFormat="false" ht="12.75" hidden="false" customHeight="false" outlineLevel="1" collapsed="false">
      <c r="A382" s="142"/>
      <c r="B382" s="449"/>
      <c r="C382" s="449"/>
      <c r="D382" s="449"/>
      <c r="E382" s="449"/>
      <c r="F382" s="449"/>
      <c r="G382" s="449"/>
      <c r="H382" s="449"/>
      <c r="I382" s="449"/>
      <c r="J382" s="449"/>
      <c r="K382" s="449"/>
      <c r="L382" s="449"/>
      <c r="M382" s="449"/>
      <c r="N382" s="449"/>
      <c r="O382" s="142"/>
      <c r="P382" s="142"/>
      <c r="Q382" s="142"/>
      <c r="R382" s="142"/>
      <c r="S382" s="142"/>
      <c r="T382" s="142"/>
      <c r="U382" s="142"/>
    </row>
    <row r="383" customFormat="false" ht="12.75" hidden="false" customHeight="false" outlineLevel="1" collapsed="false">
      <c r="A383" s="188"/>
      <c r="B383" s="449"/>
      <c r="C383" s="449"/>
      <c r="D383" s="449"/>
      <c r="E383" s="449"/>
      <c r="F383" s="449"/>
      <c r="G383" s="449"/>
      <c r="H383" s="449"/>
      <c r="I383" s="449"/>
      <c r="J383" s="449"/>
      <c r="K383" s="449"/>
      <c r="L383" s="449"/>
      <c r="M383" s="449"/>
      <c r="N383" s="449"/>
      <c r="O383" s="142"/>
      <c r="P383" s="142"/>
      <c r="Q383" s="142"/>
      <c r="R383" s="142"/>
      <c r="S383" s="142"/>
      <c r="T383" s="142"/>
      <c r="U383" s="142"/>
    </row>
    <row r="384" customFormat="false" ht="12.75" hidden="false" customHeight="false" outlineLevel="1" collapsed="false">
      <c r="A384" s="376"/>
      <c r="B384" s="449"/>
      <c r="C384" s="449"/>
      <c r="D384" s="449"/>
      <c r="E384" s="449"/>
      <c r="F384" s="449"/>
      <c r="G384" s="449"/>
      <c r="H384" s="449"/>
      <c r="I384" s="449"/>
      <c r="J384" s="449"/>
      <c r="K384" s="449"/>
      <c r="L384" s="449"/>
      <c r="M384" s="449"/>
      <c r="N384" s="449"/>
      <c r="O384" s="142"/>
      <c r="P384" s="142"/>
      <c r="Q384" s="142"/>
      <c r="R384" s="142"/>
      <c r="S384" s="142"/>
      <c r="T384" s="142"/>
      <c r="U384" s="142"/>
    </row>
    <row r="385" customFormat="false" ht="12.75" hidden="false" customHeight="false" outlineLevel="1" collapsed="false">
      <c r="A385" s="188"/>
      <c r="B385" s="449"/>
      <c r="C385" s="449"/>
      <c r="D385" s="449"/>
      <c r="E385" s="449"/>
      <c r="F385" s="449"/>
      <c r="G385" s="449"/>
      <c r="H385" s="449"/>
      <c r="I385" s="449"/>
      <c r="J385" s="449"/>
      <c r="K385" s="449"/>
      <c r="L385" s="449"/>
      <c r="M385" s="449"/>
      <c r="N385" s="449"/>
      <c r="O385" s="142"/>
      <c r="P385" s="142"/>
      <c r="Q385" s="142"/>
      <c r="R385" s="142"/>
      <c r="S385" s="142"/>
      <c r="T385" s="142"/>
      <c r="U385" s="142"/>
    </row>
    <row r="386" customFormat="false" ht="12.75" hidden="false" customHeight="false" outlineLevel="1" collapsed="false">
      <c r="A386" s="376"/>
      <c r="B386" s="449"/>
      <c r="C386" s="449"/>
      <c r="D386" s="449"/>
      <c r="E386" s="449"/>
      <c r="F386" s="449"/>
      <c r="G386" s="449"/>
      <c r="H386" s="449"/>
      <c r="I386" s="449"/>
      <c r="J386" s="449"/>
      <c r="K386" s="449"/>
      <c r="L386" s="449"/>
      <c r="M386" s="449"/>
      <c r="N386" s="449"/>
      <c r="O386" s="142"/>
      <c r="P386" s="142"/>
      <c r="Q386" s="142"/>
      <c r="R386" s="142"/>
      <c r="S386" s="142"/>
      <c r="T386" s="142"/>
      <c r="U386" s="142"/>
    </row>
    <row r="387" customFormat="false" ht="12.75" hidden="false" customHeight="false" outlineLevel="1" collapsed="false">
      <c r="A387" s="376"/>
      <c r="B387" s="449"/>
      <c r="C387" s="449"/>
      <c r="D387" s="449"/>
      <c r="E387" s="449"/>
      <c r="F387" s="449"/>
      <c r="G387" s="449"/>
      <c r="H387" s="449"/>
      <c r="I387" s="449"/>
      <c r="J387" s="449"/>
      <c r="K387" s="449"/>
      <c r="L387" s="449"/>
      <c r="M387" s="449"/>
      <c r="N387" s="449"/>
      <c r="O387" s="142"/>
      <c r="P387" s="142"/>
      <c r="Q387" s="142"/>
      <c r="R387" s="142"/>
      <c r="S387" s="142"/>
      <c r="T387" s="142"/>
      <c r="U387" s="142"/>
    </row>
    <row r="388" customFormat="false" ht="12.75" hidden="false" customHeight="false" outlineLevel="1" collapsed="false">
      <c r="A388" s="376"/>
      <c r="B388" s="449"/>
      <c r="C388" s="449"/>
      <c r="D388" s="449"/>
      <c r="E388" s="449"/>
      <c r="F388" s="449"/>
      <c r="G388" s="449"/>
      <c r="H388" s="449"/>
      <c r="I388" s="449"/>
      <c r="J388" s="449"/>
      <c r="K388" s="449"/>
      <c r="L388" s="449"/>
      <c r="M388" s="449"/>
      <c r="N388" s="449"/>
      <c r="O388" s="142"/>
      <c r="P388" s="142"/>
      <c r="Q388" s="142"/>
      <c r="R388" s="142"/>
      <c r="S388" s="142"/>
      <c r="T388" s="142"/>
      <c r="U388" s="142"/>
    </row>
    <row r="389" customFormat="false" ht="12.75" hidden="false" customHeight="false" outlineLevel="1" collapsed="false">
      <c r="A389" s="376"/>
      <c r="B389" s="449"/>
      <c r="C389" s="449"/>
      <c r="D389" s="449"/>
      <c r="E389" s="449"/>
      <c r="F389" s="449"/>
      <c r="G389" s="449"/>
      <c r="H389" s="449"/>
      <c r="I389" s="449"/>
      <c r="J389" s="449"/>
      <c r="K389" s="449"/>
      <c r="L389" s="449"/>
      <c r="M389" s="449"/>
      <c r="N389" s="449"/>
      <c r="O389" s="142"/>
      <c r="P389" s="142"/>
      <c r="Q389" s="142"/>
      <c r="R389" s="142"/>
      <c r="S389" s="142"/>
      <c r="T389" s="142"/>
      <c r="U389" s="142"/>
    </row>
    <row r="390" customFormat="false" ht="12.75" hidden="false" customHeight="false" outlineLevel="1" collapsed="false">
      <c r="A390" s="376"/>
      <c r="B390" s="449"/>
      <c r="C390" s="449"/>
      <c r="D390" s="449"/>
      <c r="E390" s="449"/>
      <c r="F390" s="449"/>
      <c r="G390" s="449"/>
      <c r="H390" s="449"/>
      <c r="I390" s="449"/>
      <c r="J390" s="449"/>
      <c r="K390" s="449"/>
      <c r="L390" s="449"/>
      <c r="M390" s="449"/>
      <c r="N390" s="449"/>
      <c r="O390" s="142"/>
      <c r="P390" s="142"/>
      <c r="Q390" s="142"/>
      <c r="R390" s="142"/>
      <c r="S390" s="142"/>
      <c r="T390" s="142"/>
      <c r="U390" s="142"/>
    </row>
    <row r="391" customFormat="false" ht="12.75" hidden="false" customHeight="false" outlineLevel="1" collapsed="false">
      <c r="A391" s="376"/>
      <c r="B391" s="449"/>
      <c r="C391" s="449"/>
      <c r="D391" s="449"/>
      <c r="E391" s="449"/>
      <c r="F391" s="449"/>
      <c r="G391" s="449"/>
      <c r="H391" s="449"/>
      <c r="I391" s="449"/>
      <c r="J391" s="449"/>
      <c r="K391" s="449"/>
      <c r="L391" s="449"/>
      <c r="M391" s="449"/>
      <c r="N391" s="449"/>
      <c r="O391" s="142"/>
      <c r="P391" s="142"/>
      <c r="Q391" s="142"/>
      <c r="R391" s="142"/>
      <c r="S391" s="142"/>
      <c r="T391" s="142"/>
      <c r="U391" s="142"/>
    </row>
    <row r="392" customFormat="false" ht="12.75" hidden="false" customHeight="false" outlineLevel="1" collapsed="false">
      <c r="A392" s="376"/>
      <c r="B392" s="449"/>
      <c r="C392" s="449"/>
      <c r="D392" s="449"/>
      <c r="E392" s="449"/>
      <c r="F392" s="449"/>
      <c r="G392" s="449"/>
      <c r="H392" s="449"/>
      <c r="I392" s="449"/>
      <c r="J392" s="449"/>
      <c r="K392" s="449"/>
      <c r="L392" s="449"/>
      <c r="M392" s="449"/>
      <c r="N392" s="449"/>
      <c r="O392" s="142"/>
      <c r="P392" s="142"/>
      <c r="Q392" s="142"/>
      <c r="R392" s="142"/>
      <c r="S392" s="142"/>
      <c r="T392" s="142"/>
      <c r="U392" s="142"/>
    </row>
    <row r="393" customFormat="false" ht="12.75" hidden="false" customHeight="false" outlineLevel="1" collapsed="false">
      <c r="A393" s="376"/>
      <c r="B393" s="449"/>
      <c r="C393" s="449"/>
      <c r="D393" s="449"/>
      <c r="E393" s="449"/>
      <c r="F393" s="449"/>
      <c r="G393" s="449"/>
      <c r="H393" s="449"/>
      <c r="I393" s="449"/>
      <c r="J393" s="449"/>
      <c r="K393" s="449"/>
      <c r="L393" s="449"/>
      <c r="M393" s="449"/>
      <c r="N393" s="449"/>
      <c r="O393" s="142"/>
      <c r="P393" s="142"/>
      <c r="Q393" s="142"/>
      <c r="R393" s="142"/>
      <c r="S393" s="142"/>
      <c r="T393" s="142"/>
      <c r="U393" s="142"/>
    </row>
    <row r="394" customFormat="false" ht="12.75" hidden="false" customHeight="false" outlineLevel="1" collapsed="false">
      <c r="A394" s="142"/>
      <c r="B394" s="449"/>
      <c r="C394" s="449"/>
      <c r="D394" s="449"/>
      <c r="E394" s="449"/>
      <c r="F394" s="449"/>
      <c r="G394" s="449"/>
      <c r="H394" s="449"/>
      <c r="I394" s="449"/>
      <c r="J394" s="449"/>
      <c r="K394" s="449"/>
      <c r="L394" s="449"/>
      <c r="M394" s="449"/>
      <c r="N394" s="449"/>
      <c r="O394" s="449"/>
      <c r="P394" s="449"/>
      <c r="Q394" s="449"/>
      <c r="R394" s="449"/>
      <c r="S394" s="449"/>
      <c r="T394" s="449"/>
      <c r="U394" s="449"/>
    </row>
    <row r="395" customFormat="false" ht="12.75" hidden="false" customHeight="false" outlineLevel="1" collapsed="false">
      <c r="A395" s="142"/>
      <c r="B395" s="449"/>
      <c r="C395" s="449"/>
      <c r="D395" s="449"/>
      <c r="E395" s="449"/>
      <c r="F395" s="449"/>
      <c r="G395" s="449"/>
      <c r="H395" s="449"/>
      <c r="I395" s="449"/>
      <c r="J395" s="449"/>
      <c r="K395" s="449"/>
      <c r="L395" s="449"/>
      <c r="M395" s="449"/>
      <c r="N395" s="449"/>
      <c r="O395" s="449"/>
      <c r="P395" s="449"/>
      <c r="Q395" s="449"/>
      <c r="R395" s="449"/>
      <c r="S395" s="449"/>
      <c r="T395" s="449"/>
      <c r="U395" s="449"/>
    </row>
    <row r="396" customFormat="false" ht="12.75" hidden="false" customHeight="false" outlineLevel="1" collapsed="false">
      <c r="A396" s="142"/>
      <c r="B396" s="449"/>
      <c r="C396" s="449"/>
      <c r="D396" s="449"/>
      <c r="E396" s="449"/>
      <c r="F396" s="449"/>
      <c r="G396" s="449"/>
      <c r="H396" s="449"/>
      <c r="I396" s="449"/>
      <c r="J396" s="449"/>
      <c r="K396" s="449"/>
      <c r="L396" s="449"/>
      <c r="M396" s="449"/>
      <c r="N396" s="449"/>
      <c r="O396" s="449"/>
      <c r="P396" s="449"/>
      <c r="Q396" s="449"/>
      <c r="R396" s="449"/>
      <c r="S396" s="449"/>
      <c r="T396" s="449"/>
      <c r="U396" s="449"/>
    </row>
    <row r="397" customFormat="false" ht="12.75" hidden="false" customHeight="false" outlineLevel="1" collapsed="false">
      <c r="A397" s="142"/>
      <c r="B397" s="449"/>
      <c r="C397" s="449"/>
      <c r="D397" s="449"/>
      <c r="E397" s="449"/>
      <c r="F397" s="449"/>
      <c r="G397" s="449"/>
      <c r="H397" s="449"/>
      <c r="I397" s="449"/>
      <c r="J397" s="449"/>
      <c r="K397" s="449"/>
      <c r="L397" s="449"/>
      <c r="M397" s="449"/>
      <c r="N397" s="449"/>
      <c r="O397" s="449"/>
      <c r="P397" s="449"/>
      <c r="Q397" s="449"/>
      <c r="R397" s="449"/>
      <c r="S397" s="449"/>
      <c r="T397" s="449"/>
      <c r="U397" s="449"/>
    </row>
    <row r="398" customFormat="false" ht="12.75" hidden="false" customHeight="false" outlineLevel="1" collapsed="false">
      <c r="A398" s="142"/>
      <c r="B398" s="449"/>
      <c r="C398" s="449"/>
      <c r="D398" s="449"/>
      <c r="E398" s="449"/>
      <c r="F398" s="449"/>
      <c r="G398" s="449"/>
      <c r="H398" s="449"/>
      <c r="I398" s="449"/>
      <c r="J398" s="449"/>
      <c r="K398" s="449"/>
      <c r="L398" s="449"/>
      <c r="M398" s="449"/>
      <c r="N398" s="449"/>
      <c r="O398" s="449"/>
      <c r="P398" s="449"/>
      <c r="Q398" s="449"/>
      <c r="R398" s="449"/>
      <c r="S398" s="449"/>
      <c r="T398" s="449"/>
      <c r="U398" s="449"/>
    </row>
    <row r="399" customFormat="false" ht="12.75" hidden="false" customHeight="false" outlineLevel="1" collapsed="false">
      <c r="A399" s="142"/>
      <c r="B399" s="449"/>
      <c r="C399" s="449"/>
      <c r="D399" s="449"/>
      <c r="E399" s="449"/>
      <c r="F399" s="449"/>
      <c r="G399" s="449"/>
      <c r="H399" s="449"/>
      <c r="I399" s="449"/>
      <c r="J399" s="449"/>
      <c r="K399" s="449"/>
      <c r="L399" s="449"/>
      <c r="M399" s="449"/>
      <c r="N399" s="449"/>
      <c r="O399" s="449"/>
      <c r="P399" s="449"/>
      <c r="Q399" s="449"/>
      <c r="R399" s="449"/>
      <c r="S399" s="449"/>
      <c r="T399" s="449"/>
      <c r="U399" s="449"/>
    </row>
    <row r="400" customFormat="false" ht="12.75" hidden="false" customHeight="false" outlineLevel="1" collapsed="false">
      <c r="A400" s="376"/>
      <c r="B400" s="449"/>
      <c r="C400" s="449"/>
      <c r="D400" s="449"/>
      <c r="E400" s="449"/>
      <c r="F400" s="449"/>
      <c r="G400" s="449"/>
      <c r="H400" s="449"/>
      <c r="I400" s="449"/>
      <c r="J400" s="449"/>
      <c r="K400" s="449"/>
      <c r="L400" s="449"/>
      <c r="M400" s="449"/>
      <c r="N400" s="449"/>
      <c r="O400" s="449"/>
      <c r="P400" s="449"/>
      <c r="Q400" s="449"/>
      <c r="R400" s="449"/>
      <c r="S400" s="449"/>
      <c r="T400" s="449"/>
      <c r="U400" s="449"/>
    </row>
    <row r="401" customFormat="false" ht="12.75" hidden="false" customHeight="false" outlineLevel="1" collapsed="false">
      <c r="A401" s="142"/>
      <c r="B401" s="449"/>
      <c r="C401" s="449"/>
      <c r="D401" s="449"/>
      <c r="E401" s="449"/>
      <c r="F401" s="449"/>
      <c r="G401" s="449"/>
      <c r="H401" s="449"/>
      <c r="I401" s="449"/>
      <c r="J401" s="449"/>
      <c r="K401" s="449"/>
      <c r="L401" s="449"/>
      <c r="M401" s="449"/>
      <c r="N401" s="449"/>
      <c r="O401" s="449"/>
      <c r="P401" s="449"/>
      <c r="Q401" s="449"/>
      <c r="R401" s="449"/>
      <c r="S401" s="449"/>
      <c r="T401" s="449"/>
      <c r="U401" s="449"/>
    </row>
    <row r="402" customFormat="false" ht="12.75" hidden="false" customHeight="false" outlineLevel="1" collapsed="false">
      <c r="A402" s="142"/>
      <c r="B402" s="449"/>
      <c r="C402" s="449"/>
      <c r="D402" s="449"/>
      <c r="E402" s="449"/>
      <c r="F402" s="449"/>
      <c r="G402" s="449"/>
      <c r="H402" s="449"/>
      <c r="I402" s="449"/>
      <c r="J402" s="449"/>
      <c r="K402" s="449"/>
      <c r="L402" s="449"/>
      <c r="M402" s="449"/>
      <c r="N402" s="449"/>
      <c r="O402" s="449"/>
      <c r="P402" s="449"/>
      <c r="Q402" s="449"/>
      <c r="R402" s="449"/>
      <c r="S402" s="449"/>
      <c r="T402" s="449"/>
      <c r="U402" s="449"/>
    </row>
    <row r="403" customFormat="false" ht="12.75" hidden="false" customHeight="false" outlineLevel="1" collapsed="false">
      <c r="A403" s="376"/>
      <c r="B403" s="449"/>
      <c r="C403" s="449"/>
      <c r="D403" s="449"/>
      <c r="E403" s="449"/>
      <c r="F403" s="449"/>
      <c r="G403" s="449"/>
      <c r="H403" s="449"/>
      <c r="I403" s="449"/>
      <c r="J403" s="449"/>
      <c r="K403" s="449"/>
      <c r="L403" s="449"/>
      <c r="M403" s="449"/>
      <c r="N403" s="449"/>
      <c r="O403" s="449"/>
      <c r="P403" s="449"/>
      <c r="Q403" s="449"/>
      <c r="R403" s="449"/>
      <c r="S403" s="449"/>
      <c r="T403" s="449"/>
      <c r="U403" s="449"/>
    </row>
    <row r="404" customFormat="false" ht="12.75" hidden="false" customHeight="false" outlineLevel="1" collapsed="false">
      <c r="A404" s="376"/>
      <c r="B404" s="449"/>
      <c r="C404" s="449"/>
      <c r="D404" s="449"/>
      <c r="E404" s="449"/>
      <c r="F404" s="449"/>
      <c r="G404" s="449"/>
      <c r="H404" s="449"/>
      <c r="I404" s="449"/>
      <c r="J404" s="449"/>
      <c r="K404" s="449"/>
      <c r="L404" s="449"/>
      <c r="M404" s="449"/>
      <c r="N404" s="449"/>
      <c r="O404" s="449"/>
      <c r="P404" s="449"/>
      <c r="Q404" s="449"/>
      <c r="R404" s="449"/>
      <c r="S404" s="449"/>
      <c r="T404" s="449"/>
      <c r="U404" s="449"/>
    </row>
    <row r="405" customFormat="false" ht="12.75" hidden="false" customHeight="false" outlineLevel="1" collapsed="false">
      <c r="A405" s="142"/>
      <c r="B405" s="449"/>
      <c r="C405" s="449"/>
      <c r="D405" s="449"/>
      <c r="E405" s="449"/>
      <c r="F405" s="449"/>
      <c r="G405" s="449"/>
      <c r="H405" s="449"/>
      <c r="I405" s="449"/>
      <c r="J405" s="449"/>
      <c r="K405" s="449"/>
      <c r="L405" s="449"/>
      <c r="M405" s="449"/>
      <c r="N405" s="449"/>
      <c r="O405" s="449"/>
      <c r="P405" s="449"/>
      <c r="Q405" s="449"/>
      <c r="R405" s="449"/>
      <c r="S405" s="449"/>
      <c r="T405" s="449"/>
      <c r="U405" s="449"/>
    </row>
    <row r="406" customFormat="false" ht="12.75" hidden="false" customHeight="false" outlineLevel="1" collapsed="false">
      <c r="A406" s="142"/>
      <c r="B406" s="449"/>
      <c r="C406" s="449"/>
      <c r="D406" s="449"/>
      <c r="E406" s="449"/>
      <c r="F406" s="449"/>
      <c r="G406" s="449"/>
      <c r="H406" s="449"/>
      <c r="I406" s="449"/>
      <c r="J406" s="449"/>
      <c r="K406" s="449"/>
      <c r="L406" s="449"/>
      <c r="M406" s="449"/>
      <c r="N406" s="449"/>
      <c r="O406" s="449"/>
      <c r="P406" s="449"/>
      <c r="Q406" s="449"/>
      <c r="R406" s="449"/>
      <c r="S406" s="449"/>
      <c r="T406" s="449"/>
      <c r="U406" s="449"/>
    </row>
    <row r="407" customFormat="false" ht="12.75" hidden="false" customHeight="false" outlineLevel="1" collapsed="false">
      <c r="A407" s="142"/>
      <c r="B407" s="449"/>
      <c r="C407" s="449"/>
      <c r="D407" s="449"/>
      <c r="E407" s="449"/>
      <c r="F407" s="449"/>
      <c r="G407" s="449"/>
      <c r="H407" s="449"/>
      <c r="I407" s="449"/>
      <c r="J407" s="449"/>
      <c r="K407" s="449"/>
      <c r="L407" s="449"/>
      <c r="M407" s="449"/>
      <c r="N407" s="449"/>
      <c r="O407" s="449"/>
      <c r="P407" s="449"/>
      <c r="Q407" s="449"/>
      <c r="R407" s="449"/>
      <c r="S407" s="449"/>
      <c r="T407" s="449"/>
      <c r="U407" s="449"/>
    </row>
    <row r="408" customFormat="false" ht="12.75" hidden="false" customHeight="false" outlineLevel="1" collapsed="false">
      <c r="A408" s="142"/>
      <c r="B408" s="449"/>
      <c r="C408" s="449"/>
      <c r="D408" s="449"/>
      <c r="E408" s="449"/>
      <c r="F408" s="449"/>
      <c r="G408" s="449"/>
      <c r="H408" s="449"/>
      <c r="I408" s="449"/>
      <c r="J408" s="449"/>
      <c r="K408" s="449"/>
      <c r="L408" s="449"/>
      <c r="M408" s="449"/>
      <c r="N408" s="449"/>
      <c r="O408" s="449"/>
      <c r="P408" s="449"/>
      <c r="Q408" s="449"/>
      <c r="R408" s="449"/>
      <c r="S408" s="449"/>
      <c r="T408" s="449"/>
      <c r="U408" s="449"/>
    </row>
    <row r="409" customFormat="false" ht="12.75" hidden="false" customHeight="false" outlineLevel="1" collapsed="false">
      <c r="A409" s="142"/>
      <c r="B409" s="449"/>
      <c r="C409" s="449"/>
      <c r="D409" s="449"/>
      <c r="E409" s="449"/>
      <c r="F409" s="449"/>
      <c r="G409" s="449"/>
      <c r="H409" s="449"/>
      <c r="I409" s="449"/>
      <c r="J409" s="449"/>
      <c r="K409" s="449"/>
      <c r="L409" s="449"/>
      <c r="M409" s="449"/>
      <c r="N409" s="449"/>
      <c r="O409" s="449"/>
      <c r="P409" s="449"/>
      <c r="Q409" s="449"/>
      <c r="R409" s="449"/>
      <c r="S409" s="449"/>
      <c r="T409" s="449"/>
      <c r="U409" s="449"/>
    </row>
    <row r="410" customFormat="false" ht="12.75" hidden="false" customHeight="false" outlineLevel="1" collapsed="false">
      <c r="A410" s="142"/>
      <c r="B410" s="449"/>
      <c r="C410" s="449"/>
      <c r="D410" s="449"/>
      <c r="E410" s="449"/>
      <c r="F410" s="449"/>
      <c r="G410" s="449"/>
      <c r="H410" s="449"/>
      <c r="I410" s="449"/>
      <c r="J410" s="449"/>
      <c r="K410" s="449"/>
      <c r="L410" s="449"/>
      <c r="M410" s="449"/>
      <c r="N410" s="449"/>
      <c r="O410" s="449"/>
      <c r="P410" s="449"/>
      <c r="Q410" s="449"/>
      <c r="R410" s="449"/>
      <c r="S410" s="449"/>
      <c r="T410" s="449"/>
      <c r="U410" s="449"/>
    </row>
    <row r="411" customFormat="false" ht="12.75" hidden="false" customHeight="false" outlineLevel="1" collapsed="false">
      <c r="A411" s="142"/>
      <c r="B411" s="449"/>
      <c r="C411" s="449"/>
      <c r="D411" s="449"/>
      <c r="E411" s="449"/>
      <c r="F411" s="449"/>
      <c r="G411" s="449"/>
      <c r="H411" s="449"/>
      <c r="I411" s="449"/>
      <c r="J411" s="449"/>
      <c r="K411" s="449"/>
      <c r="L411" s="449"/>
      <c r="M411" s="449"/>
      <c r="N411" s="449"/>
      <c r="O411" s="449"/>
      <c r="P411" s="449"/>
      <c r="Q411" s="449"/>
      <c r="R411" s="449"/>
      <c r="S411" s="449"/>
      <c r="T411" s="449"/>
      <c r="U411" s="449"/>
    </row>
    <row r="412" customFormat="false" ht="12.75" hidden="false" customHeight="false" outlineLevel="1" collapsed="false">
      <c r="A412" s="142"/>
      <c r="B412" s="449"/>
      <c r="C412" s="449"/>
      <c r="D412" s="449"/>
      <c r="E412" s="449"/>
      <c r="F412" s="449"/>
      <c r="G412" s="449"/>
      <c r="H412" s="449"/>
      <c r="I412" s="449"/>
      <c r="J412" s="449"/>
      <c r="K412" s="449"/>
      <c r="L412" s="449"/>
      <c r="M412" s="449"/>
      <c r="N412" s="449"/>
      <c r="O412" s="142"/>
      <c r="P412" s="142"/>
      <c r="Q412" s="142"/>
      <c r="R412" s="142"/>
      <c r="S412" s="142"/>
      <c r="T412" s="142"/>
      <c r="U412" s="142"/>
    </row>
    <row r="413" customFormat="false" ht="12.75" hidden="false" customHeight="false" outlineLevel="1" collapsed="false">
      <c r="A413" s="376"/>
      <c r="B413" s="449"/>
      <c r="C413" s="449"/>
      <c r="D413" s="449"/>
      <c r="E413" s="449"/>
      <c r="F413" s="449"/>
      <c r="G413" s="449"/>
      <c r="H413" s="449"/>
      <c r="I413" s="449"/>
      <c r="J413" s="449"/>
      <c r="K413" s="449"/>
      <c r="L413" s="449"/>
      <c r="M413" s="449"/>
      <c r="N413" s="449"/>
      <c r="O413" s="142"/>
      <c r="P413" s="142"/>
      <c r="Q413" s="142"/>
      <c r="R413" s="142"/>
      <c r="S413" s="142"/>
      <c r="T413" s="142"/>
      <c r="U413" s="142"/>
    </row>
    <row r="414" customFormat="false" ht="12.75" hidden="false" customHeight="false" outlineLevel="1" collapsed="false">
      <c r="A414" s="376"/>
      <c r="B414" s="449"/>
      <c r="C414" s="449"/>
      <c r="D414" s="449"/>
      <c r="E414" s="449"/>
      <c r="F414" s="449"/>
      <c r="G414" s="449"/>
      <c r="H414" s="449"/>
      <c r="I414" s="449"/>
      <c r="J414" s="449"/>
      <c r="K414" s="449"/>
      <c r="L414" s="449"/>
      <c r="M414" s="449"/>
      <c r="N414" s="449"/>
      <c r="O414" s="142"/>
      <c r="P414" s="142"/>
      <c r="Q414" s="142"/>
      <c r="R414" s="142"/>
      <c r="S414" s="142"/>
      <c r="T414" s="142"/>
      <c r="U414" s="142"/>
    </row>
    <row r="415" customFormat="false" ht="12.75" hidden="false" customHeight="false" outlineLevel="1" collapsed="false">
      <c r="A415" s="376"/>
      <c r="B415" s="449"/>
      <c r="C415" s="449"/>
      <c r="D415" s="449"/>
      <c r="E415" s="449"/>
      <c r="F415" s="449"/>
      <c r="G415" s="449"/>
      <c r="H415" s="449"/>
      <c r="I415" s="449"/>
      <c r="J415" s="449"/>
      <c r="K415" s="449"/>
      <c r="L415" s="449"/>
      <c r="M415" s="449"/>
      <c r="N415" s="449"/>
      <c r="O415" s="142"/>
      <c r="P415" s="142"/>
      <c r="Q415" s="142"/>
      <c r="R415" s="142"/>
      <c r="S415" s="142"/>
      <c r="T415" s="142"/>
      <c r="U415" s="142"/>
    </row>
    <row r="416" customFormat="false" ht="12.75" hidden="false" customHeight="false" outlineLevel="1" collapsed="false">
      <c r="A416" s="376"/>
      <c r="B416" s="449"/>
      <c r="C416" s="449"/>
      <c r="D416" s="449"/>
      <c r="E416" s="449"/>
      <c r="F416" s="449"/>
      <c r="G416" s="449"/>
      <c r="H416" s="449"/>
      <c r="I416" s="449"/>
      <c r="J416" s="449"/>
      <c r="K416" s="449"/>
      <c r="L416" s="449"/>
      <c r="M416" s="449"/>
      <c r="N416" s="449"/>
      <c r="O416" s="142"/>
      <c r="P416" s="142"/>
      <c r="Q416" s="142"/>
      <c r="R416" s="142"/>
      <c r="S416" s="142"/>
      <c r="T416" s="142"/>
      <c r="U416" s="142"/>
    </row>
    <row r="417" customFormat="false" ht="12.75" hidden="false" customHeight="false" outlineLevel="1" collapsed="false">
      <c r="A417" s="376"/>
      <c r="B417" s="450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142"/>
      <c r="P417" s="142"/>
      <c r="Q417" s="142"/>
      <c r="R417" s="142"/>
      <c r="S417" s="142"/>
      <c r="T417" s="142"/>
      <c r="U417" s="142"/>
    </row>
    <row r="418" customFormat="false" ht="12.75" hidden="false" customHeight="false" outlineLevel="1" collapsed="false">
      <c r="A418" s="142"/>
      <c r="B418" s="142"/>
      <c r="C418" s="142"/>
      <c r="D418" s="142"/>
      <c r="E418" s="142"/>
      <c r="F418" s="142"/>
      <c r="G418" s="142"/>
      <c r="H418" s="142"/>
      <c r="I418" s="142"/>
      <c r="J418" s="142"/>
      <c r="K418" s="142"/>
      <c r="L418" s="142"/>
      <c r="M418" s="142"/>
      <c r="N418" s="142"/>
      <c r="O418" s="142"/>
      <c r="P418" s="142"/>
      <c r="Q418" s="142"/>
      <c r="R418" s="142"/>
      <c r="S418" s="142"/>
      <c r="T418" s="142"/>
      <c r="U418" s="142"/>
    </row>
    <row r="419" customFormat="false" ht="18.75" hidden="false" customHeight="false" outlineLevel="1" collapsed="false">
      <c r="A419" s="437"/>
      <c r="B419" s="142"/>
      <c r="C419" s="142"/>
      <c r="D419" s="142"/>
      <c r="E419" s="142"/>
      <c r="F419" s="142"/>
      <c r="G419" s="142"/>
      <c r="H419" s="142"/>
      <c r="I419" s="142"/>
      <c r="J419" s="142"/>
      <c r="K419" s="142"/>
      <c r="L419" s="142"/>
      <c r="M419" s="142"/>
      <c r="N419" s="142"/>
      <c r="O419" s="142"/>
      <c r="P419" s="142"/>
      <c r="Q419" s="142"/>
      <c r="R419" s="142"/>
      <c r="S419" s="142"/>
      <c r="T419" s="142"/>
      <c r="U419" s="142"/>
    </row>
    <row r="420" customFormat="false" ht="12.75" hidden="false" customHeight="false" outlineLevel="1" collapsed="false">
      <c r="A420" s="376"/>
      <c r="B420" s="142"/>
      <c r="C420" s="142"/>
      <c r="D420" s="142"/>
      <c r="E420" s="142"/>
      <c r="F420" s="142"/>
      <c r="G420" s="142"/>
      <c r="H420" s="142"/>
      <c r="I420" s="142"/>
      <c r="J420" s="142"/>
      <c r="K420" s="142"/>
      <c r="L420" s="142"/>
      <c r="M420" s="142"/>
      <c r="N420" s="142"/>
      <c r="O420" s="142"/>
      <c r="P420" s="142"/>
      <c r="Q420" s="142"/>
      <c r="R420" s="142"/>
      <c r="S420" s="142"/>
      <c r="T420" s="142"/>
      <c r="U420" s="142"/>
    </row>
    <row r="421" customFormat="false" ht="12.75" hidden="false" customHeight="false" outlineLevel="1" collapsed="false">
      <c r="A421" s="142"/>
      <c r="B421" s="142"/>
      <c r="C421" s="142"/>
      <c r="D421" s="142"/>
      <c r="E421" s="142"/>
      <c r="F421" s="142"/>
      <c r="G421" s="142"/>
      <c r="H421" s="142"/>
      <c r="I421" s="142"/>
      <c r="J421" s="142"/>
      <c r="K421" s="142"/>
      <c r="L421" s="142"/>
      <c r="M421" s="142"/>
      <c r="N421" s="142"/>
      <c r="O421" s="142"/>
      <c r="P421" s="142"/>
      <c r="Q421" s="142"/>
      <c r="R421" s="142"/>
      <c r="S421" s="142"/>
      <c r="T421" s="142"/>
      <c r="U421" s="142"/>
    </row>
    <row r="422" customFormat="false" ht="12.75" hidden="false" customHeight="false" outlineLevel="1" collapsed="false">
      <c r="A422" s="142"/>
      <c r="B422" s="142"/>
      <c r="C422" s="142"/>
      <c r="D422" s="142"/>
      <c r="E422" s="142"/>
      <c r="F422" s="142"/>
      <c r="G422" s="142"/>
      <c r="H422" s="142"/>
      <c r="I422" s="142"/>
      <c r="J422" s="142"/>
      <c r="K422" s="142"/>
      <c r="L422" s="142"/>
      <c r="M422" s="142"/>
      <c r="N422" s="142"/>
      <c r="O422" s="142"/>
      <c r="P422" s="142"/>
      <c r="Q422" s="142"/>
      <c r="R422" s="142"/>
      <c r="S422" s="142"/>
      <c r="T422" s="142"/>
      <c r="U422" s="142"/>
    </row>
    <row r="423" customFormat="false" ht="12.75" hidden="false" customHeight="false" outlineLevel="1" collapsed="false">
      <c r="A423" s="227"/>
      <c r="B423" s="226"/>
      <c r="C423" s="226"/>
      <c r="D423" s="226"/>
      <c r="E423" s="226"/>
      <c r="F423" s="226"/>
      <c r="G423" s="226"/>
      <c r="H423" s="226"/>
      <c r="I423" s="226"/>
      <c r="J423" s="226"/>
      <c r="K423" s="226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</row>
    <row r="424" customFormat="false" ht="12.75" hidden="false" customHeight="false" outlineLevel="1" collapsed="false">
      <c r="A424" s="142"/>
      <c r="B424" s="142"/>
      <c r="C424" s="435"/>
      <c r="D424" s="142"/>
      <c r="E424" s="142"/>
      <c r="F424" s="142"/>
      <c r="G424" s="142"/>
      <c r="H424" s="142"/>
      <c r="I424" s="142"/>
      <c r="J424" s="142"/>
      <c r="K424" s="142"/>
      <c r="L424" s="142"/>
      <c r="M424" s="142"/>
      <c r="N424" s="142"/>
      <c r="O424" s="142"/>
      <c r="P424" s="142"/>
      <c r="Q424" s="142"/>
      <c r="R424" s="142"/>
      <c r="S424" s="142"/>
      <c r="T424" s="142"/>
      <c r="U424" s="142"/>
    </row>
    <row r="425" customFormat="false" ht="12.75" hidden="false" customHeight="false" outlineLevel="1" collapsed="false">
      <c r="A425" s="376"/>
      <c r="B425" s="142"/>
      <c r="C425" s="435"/>
      <c r="D425" s="439"/>
      <c r="E425" s="439"/>
      <c r="F425" s="439"/>
      <c r="G425" s="439"/>
      <c r="H425" s="439"/>
      <c r="I425" s="439"/>
      <c r="J425" s="439"/>
      <c r="K425" s="439"/>
      <c r="L425" s="439"/>
      <c r="M425" s="439"/>
      <c r="N425" s="439"/>
      <c r="O425" s="142"/>
      <c r="P425" s="142"/>
      <c r="Q425" s="142"/>
      <c r="R425" s="142"/>
      <c r="S425" s="142"/>
      <c r="T425" s="142"/>
      <c r="U425" s="142"/>
    </row>
    <row r="426" customFormat="false" ht="12.75" hidden="false" customHeight="false" outlineLevel="1" collapsed="false">
      <c r="A426" s="142"/>
      <c r="B426" s="142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142"/>
      <c r="P426" s="142"/>
      <c r="Q426" s="142"/>
      <c r="R426" s="142"/>
      <c r="S426" s="142"/>
      <c r="T426" s="142"/>
      <c r="U426" s="142"/>
    </row>
    <row r="427" customFormat="false" ht="12.75" hidden="false" customHeight="false" outlineLevel="1" collapsed="false">
      <c r="A427" s="142"/>
      <c r="B427" s="142"/>
      <c r="C427" s="435"/>
      <c r="D427" s="439"/>
      <c r="E427" s="439"/>
      <c r="F427" s="439"/>
      <c r="G427" s="439"/>
      <c r="H427" s="439"/>
      <c r="I427" s="439"/>
      <c r="J427" s="439"/>
      <c r="K427" s="439"/>
      <c r="L427" s="439"/>
      <c r="M427" s="439"/>
      <c r="N427" s="439"/>
      <c r="O427" s="142"/>
      <c r="P427" s="142"/>
      <c r="Q427" s="142"/>
      <c r="R427" s="142"/>
      <c r="S427" s="142"/>
      <c r="T427" s="142"/>
      <c r="U427" s="142"/>
    </row>
    <row r="428" customFormat="false" ht="12.75" hidden="false" customHeight="false" outlineLevel="1" collapsed="false">
      <c r="A428" s="142"/>
      <c r="B428" s="142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142"/>
      <c r="P428" s="142"/>
      <c r="Q428" s="142"/>
      <c r="R428" s="142"/>
      <c r="S428" s="142"/>
      <c r="T428" s="142"/>
      <c r="U428" s="142"/>
    </row>
    <row r="429" customFormat="false" ht="12.75" hidden="false" customHeight="false" outlineLevel="1" collapsed="false">
      <c r="A429" s="142"/>
      <c r="B429" s="142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142"/>
      <c r="P429" s="142"/>
      <c r="Q429" s="142"/>
      <c r="R429" s="142"/>
      <c r="S429" s="142"/>
      <c r="T429" s="142"/>
      <c r="U429" s="142"/>
    </row>
    <row r="430" customFormat="false" ht="12.75" hidden="false" customHeight="false" outlineLevel="1" collapsed="false">
      <c r="A430" s="443"/>
      <c r="B430" s="142"/>
      <c r="C430" s="435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142"/>
      <c r="P430" s="142"/>
      <c r="Q430" s="142"/>
      <c r="R430" s="142"/>
      <c r="S430" s="142"/>
      <c r="T430" s="142"/>
      <c r="U430" s="142"/>
    </row>
    <row r="431" customFormat="false" ht="12.75" hidden="false" customHeight="false" outlineLevel="1" collapsed="false">
      <c r="A431" s="443"/>
      <c r="B431" s="142"/>
      <c r="C431" s="435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142"/>
      <c r="P431" s="142"/>
      <c r="Q431" s="142"/>
      <c r="R431" s="142"/>
      <c r="S431" s="142"/>
      <c r="T431" s="142"/>
      <c r="U431" s="142"/>
    </row>
    <row r="432" customFormat="false" ht="12.75" hidden="false" customHeight="false" outlineLevel="1" collapsed="false">
      <c r="A432" s="376"/>
      <c r="B432" s="142"/>
      <c r="C432" s="435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</row>
    <row r="433" customFormat="false" ht="12.75" hidden="false" customHeight="false" outlineLevel="1" collapsed="false">
      <c r="A433" s="142"/>
      <c r="B433" s="450"/>
      <c r="C433" s="451"/>
      <c r="D433" s="451"/>
      <c r="E433" s="451"/>
      <c r="F433" s="451"/>
      <c r="G433" s="451"/>
      <c r="H433" s="451"/>
      <c r="I433" s="451"/>
      <c r="J433" s="451"/>
      <c r="K433" s="451"/>
      <c r="L433" s="451"/>
      <c r="M433" s="451"/>
      <c r="N433" s="451"/>
      <c r="O433" s="142"/>
      <c r="P433" s="142"/>
      <c r="Q433" s="142"/>
      <c r="R433" s="142"/>
      <c r="S433" s="142"/>
      <c r="T433" s="142"/>
      <c r="U433" s="142"/>
    </row>
    <row r="434" customFormat="false" ht="12.75" hidden="false" customHeight="false" outlineLevel="1" collapsed="false">
      <c r="A434" s="142"/>
      <c r="B434" s="142"/>
      <c r="C434" s="435"/>
      <c r="D434" s="142"/>
      <c r="E434" s="142"/>
      <c r="F434" s="142"/>
      <c r="G434" s="142"/>
      <c r="H434" s="142"/>
      <c r="I434" s="142"/>
      <c r="J434" s="142"/>
      <c r="K434" s="142"/>
      <c r="L434" s="142"/>
      <c r="M434" s="142"/>
      <c r="N434" s="142"/>
      <c r="O434" s="142"/>
      <c r="P434" s="142"/>
      <c r="Q434" s="142"/>
      <c r="R434" s="142"/>
      <c r="S434" s="142"/>
      <c r="T434" s="142"/>
      <c r="U434" s="142"/>
    </row>
    <row r="435" customFormat="false" ht="12.75" hidden="false" customHeight="false" outlineLevel="1" collapsed="false">
      <c r="A435" s="376"/>
      <c r="B435" s="142"/>
      <c r="C435" s="435"/>
      <c r="D435" s="446"/>
      <c r="E435" s="446"/>
      <c r="F435" s="446"/>
      <c r="G435" s="446"/>
      <c r="H435" s="446"/>
      <c r="I435" s="446"/>
      <c r="J435" s="446"/>
      <c r="K435" s="446"/>
      <c r="L435" s="446"/>
      <c r="M435" s="446"/>
      <c r="N435" s="446"/>
      <c r="O435" s="142"/>
      <c r="P435" s="142"/>
      <c r="Q435" s="142"/>
      <c r="R435" s="142"/>
      <c r="S435" s="142"/>
      <c r="T435" s="142"/>
      <c r="U435" s="142"/>
    </row>
    <row r="436" customFormat="false" ht="12.75" hidden="false" customHeight="false" outlineLevel="1" collapsed="false">
      <c r="A436" s="142"/>
      <c r="B436" s="142"/>
      <c r="C436" s="435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142"/>
      <c r="P436" s="142"/>
      <c r="Q436" s="142"/>
      <c r="R436" s="142"/>
      <c r="S436" s="142"/>
      <c r="T436" s="142"/>
      <c r="U436" s="142"/>
    </row>
    <row r="437" customFormat="false" ht="12.75" hidden="false" customHeight="false" outlineLevel="1" collapsed="false">
      <c r="A437" s="376"/>
      <c r="B437" s="142"/>
      <c r="C437" s="435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142"/>
      <c r="P437" s="142"/>
      <c r="Q437" s="142"/>
      <c r="R437" s="142"/>
      <c r="S437" s="142"/>
      <c r="T437" s="142"/>
      <c r="U437" s="142"/>
    </row>
    <row r="438" customFormat="false" ht="12.75" hidden="false" customHeight="false" outlineLevel="1" collapsed="false">
      <c r="A438" s="142"/>
      <c r="B438" s="142"/>
      <c r="C438" s="142"/>
      <c r="D438" s="142"/>
      <c r="E438" s="142"/>
      <c r="F438" s="142"/>
      <c r="G438" s="142"/>
      <c r="H438" s="142"/>
      <c r="I438" s="142"/>
      <c r="J438" s="142"/>
      <c r="K438" s="142"/>
      <c r="L438" s="142"/>
      <c r="M438" s="142"/>
      <c r="N438" s="142"/>
      <c r="O438" s="142"/>
      <c r="P438" s="142"/>
      <c r="Q438" s="142"/>
      <c r="R438" s="142"/>
      <c r="S438" s="142"/>
      <c r="T438" s="142"/>
      <c r="U438" s="142"/>
    </row>
    <row r="439" customFormat="false" ht="12.75" hidden="false" customHeight="false" outlineLevel="1" collapsed="false">
      <c r="A439" s="142"/>
      <c r="B439" s="142"/>
      <c r="C439" s="142"/>
      <c r="D439" s="142"/>
      <c r="E439" s="142"/>
      <c r="F439" s="142"/>
      <c r="G439" s="142"/>
      <c r="H439" s="142"/>
      <c r="I439" s="142"/>
      <c r="J439" s="142"/>
      <c r="K439" s="142"/>
      <c r="L439" s="142"/>
      <c r="M439" s="142"/>
      <c r="N439" s="142"/>
      <c r="O439" s="142"/>
      <c r="P439" s="142"/>
      <c r="Q439" s="142"/>
      <c r="R439" s="142"/>
      <c r="S439" s="142"/>
      <c r="T439" s="142"/>
      <c r="U439" s="142"/>
    </row>
    <row r="440" customFormat="false" ht="18.75" hidden="false" customHeight="false" outlineLevel="1" collapsed="false">
      <c r="A440" s="452"/>
      <c r="B440" s="453"/>
      <c r="C440" s="453"/>
      <c r="D440" s="454"/>
      <c r="E440" s="454"/>
      <c r="F440" s="454"/>
      <c r="G440" s="454"/>
      <c r="H440" s="454"/>
      <c r="I440" s="454"/>
      <c r="J440" s="454"/>
      <c r="K440" s="454"/>
      <c r="L440" s="454"/>
      <c r="M440" s="454"/>
      <c r="N440" s="454"/>
      <c r="O440" s="454"/>
      <c r="P440" s="454"/>
      <c r="Q440" s="454"/>
      <c r="R440" s="454"/>
      <c r="S440" s="454"/>
      <c r="T440" s="454"/>
      <c r="U440" s="454"/>
      <c r="V440" s="454"/>
      <c r="W440" s="454"/>
      <c r="X440" s="454"/>
      <c r="Y440" s="454"/>
      <c r="Z440" s="454"/>
      <c r="AA440" s="454"/>
      <c r="AB440" s="454"/>
      <c r="AC440" s="454"/>
      <c r="AD440" s="454"/>
      <c r="AE440" s="454"/>
      <c r="AF440" s="454"/>
      <c r="AG440" s="454"/>
      <c r="AH440" s="454"/>
      <c r="AI440" s="454"/>
      <c r="AJ440" s="454"/>
      <c r="AK440" s="454"/>
      <c r="AL440" s="454"/>
      <c r="AM440" s="454"/>
      <c r="AN440" s="454"/>
      <c r="AO440" s="454"/>
      <c r="AP440" s="454"/>
      <c r="AQ440" s="454"/>
      <c r="AR440" s="454"/>
      <c r="AS440" s="454"/>
      <c r="AT440" s="454"/>
      <c r="AU440" s="454"/>
      <c r="AV440" s="454"/>
      <c r="AW440" s="454"/>
      <c r="AX440" s="454"/>
      <c r="AY440" s="454"/>
      <c r="AZ440" s="454"/>
      <c r="BA440" s="454"/>
      <c r="BB440" s="454"/>
      <c r="BC440" s="454"/>
      <c r="BD440" s="454"/>
      <c r="BE440" s="454"/>
      <c r="BF440" s="454"/>
      <c r="BG440" s="454"/>
      <c r="BH440" s="454"/>
      <c r="BI440" s="454"/>
      <c r="BJ440" s="454"/>
      <c r="BK440" s="454"/>
      <c r="BL440" s="454"/>
      <c r="BM440" s="454"/>
      <c r="BN440" s="454"/>
      <c r="BO440" s="454"/>
      <c r="BP440" s="454"/>
      <c r="BQ440" s="454"/>
      <c r="BR440" s="454"/>
      <c r="BS440" s="454"/>
      <c r="BT440" s="454"/>
      <c r="BU440" s="454"/>
      <c r="BV440" s="454"/>
      <c r="BW440" s="454"/>
      <c r="BX440" s="454"/>
      <c r="BY440" s="454"/>
      <c r="BZ440" s="454"/>
      <c r="CA440" s="454"/>
      <c r="CB440" s="454"/>
      <c r="CC440" s="454"/>
      <c r="CD440" s="454"/>
      <c r="CE440" s="454"/>
      <c r="CF440" s="454"/>
      <c r="CG440" s="454"/>
      <c r="CH440" s="454"/>
      <c r="CI440" s="454"/>
      <c r="CJ440" s="454"/>
      <c r="CK440" s="454"/>
      <c r="CL440" s="454"/>
      <c r="CM440" s="454"/>
      <c r="CN440" s="454"/>
      <c r="CO440" s="454"/>
      <c r="CP440" s="454"/>
      <c r="CQ440" s="454"/>
      <c r="CR440" s="454"/>
      <c r="CS440" s="454"/>
      <c r="CT440" s="454"/>
      <c r="CU440" s="454"/>
      <c r="CV440" s="454"/>
      <c r="CW440" s="454"/>
      <c r="CX440" s="454"/>
      <c r="CY440" s="454"/>
      <c r="CZ440" s="454"/>
      <c r="DA440" s="454"/>
      <c r="DB440" s="454"/>
      <c r="DC440" s="454"/>
      <c r="DD440" s="454"/>
      <c r="DE440" s="454"/>
      <c r="DF440" s="454"/>
      <c r="DG440" s="454"/>
      <c r="DH440" s="454"/>
      <c r="DI440" s="454"/>
      <c r="DJ440" s="454"/>
      <c r="DK440" s="454"/>
      <c r="DL440" s="454"/>
      <c r="DM440" s="454"/>
      <c r="DN440" s="454"/>
      <c r="DO440" s="454"/>
      <c r="DP440" s="454"/>
      <c r="DQ440" s="454"/>
      <c r="DR440" s="454"/>
      <c r="DS440" s="454"/>
      <c r="DT440" s="454"/>
      <c r="DU440" s="454"/>
      <c r="DV440" s="454"/>
      <c r="DW440" s="454"/>
      <c r="DX440" s="454"/>
      <c r="DY440" s="454"/>
      <c r="DZ440" s="454"/>
      <c r="EA440" s="454"/>
      <c r="EB440" s="454"/>
      <c r="EC440" s="454"/>
      <c r="ED440" s="454"/>
      <c r="EE440" s="454"/>
      <c r="EF440" s="454"/>
      <c r="EG440" s="454"/>
      <c r="EH440" s="454"/>
      <c r="EI440" s="454"/>
      <c r="EJ440" s="454"/>
      <c r="EK440" s="454"/>
      <c r="EL440" s="454"/>
      <c r="EM440" s="454"/>
      <c r="EN440" s="454"/>
      <c r="EO440" s="454"/>
      <c r="EP440" s="454"/>
      <c r="EQ440" s="454"/>
      <c r="ER440" s="454"/>
      <c r="ES440" s="454"/>
      <c r="ET440" s="454"/>
      <c r="EU440" s="454"/>
      <c r="EV440" s="454"/>
      <c r="EW440" s="454"/>
      <c r="EX440" s="454"/>
      <c r="EY440" s="454"/>
      <c r="EZ440" s="454"/>
      <c r="FA440" s="454"/>
      <c r="FB440" s="454"/>
      <c r="FC440" s="454"/>
      <c r="FD440" s="454"/>
      <c r="FE440" s="454"/>
      <c r="FF440" s="454"/>
      <c r="FG440" s="454"/>
      <c r="FH440" s="454"/>
      <c r="FI440" s="454"/>
      <c r="FJ440" s="454"/>
      <c r="FK440" s="454"/>
      <c r="FL440" s="454"/>
      <c r="FM440" s="454"/>
      <c r="FN440" s="454"/>
      <c r="FO440" s="454"/>
      <c r="FP440" s="454"/>
      <c r="FQ440" s="454"/>
      <c r="FR440" s="454"/>
      <c r="FS440" s="454"/>
      <c r="FT440" s="454"/>
      <c r="FU440" s="454"/>
      <c r="FV440" s="454"/>
      <c r="FW440" s="454"/>
      <c r="FX440" s="454"/>
      <c r="FY440" s="454"/>
      <c r="FZ440" s="454"/>
      <c r="GA440" s="454"/>
      <c r="GB440" s="454"/>
      <c r="GC440" s="454"/>
      <c r="GD440" s="454"/>
      <c r="GE440" s="454"/>
      <c r="GF440" s="454"/>
      <c r="GG440" s="454"/>
      <c r="GH440" s="454"/>
      <c r="GI440" s="454"/>
      <c r="GJ440" s="454"/>
      <c r="GK440" s="454"/>
      <c r="GL440" s="454"/>
      <c r="GM440" s="454"/>
      <c r="GN440" s="454"/>
      <c r="GO440" s="454"/>
      <c r="GP440" s="454"/>
      <c r="GQ440" s="454"/>
      <c r="GR440" s="454"/>
      <c r="GS440" s="454"/>
      <c r="GT440" s="454"/>
      <c r="GU440" s="454"/>
      <c r="GV440" s="454"/>
      <c r="GW440" s="454"/>
      <c r="GX440" s="454"/>
      <c r="GY440" s="454"/>
      <c r="GZ440" s="454"/>
      <c r="HA440" s="454"/>
      <c r="HB440" s="454"/>
      <c r="HC440" s="454"/>
      <c r="HD440" s="454"/>
      <c r="HE440" s="454"/>
      <c r="HF440" s="454"/>
      <c r="HG440" s="454"/>
      <c r="HH440" s="454"/>
      <c r="HI440" s="454"/>
      <c r="HJ440" s="454"/>
      <c r="HK440" s="454"/>
      <c r="HL440" s="454"/>
      <c r="HM440" s="454"/>
      <c r="HN440" s="454"/>
      <c r="HO440" s="454"/>
      <c r="HP440" s="454"/>
      <c r="HQ440" s="454"/>
      <c r="HR440" s="454"/>
      <c r="HS440" s="454"/>
      <c r="HT440" s="454"/>
      <c r="HU440" s="454"/>
      <c r="HV440" s="454"/>
      <c r="HW440" s="454"/>
      <c r="HX440" s="454"/>
      <c r="HY440" s="454"/>
      <c r="HZ440" s="454"/>
      <c r="IA440" s="454"/>
      <c r="IB440" s="454"/>
      <c r="IC440" s="454"/>
      <c r="ID440" s="454"/>
      <c r="IE440" s="454"/>
      <c r="IF440" s="454"/>
      <c r="IG440" s="454"/>
      <c r="IH440" s="454"/>
      <c r="II440" s="454"/>
      <c r="IJ440" s="454"/>
      <c r="IK440" s="454"/>
      <c r="IL440" s="454"/>
      <c r="IM440" s="454"/>
      <c r="IN440" s="454"/>
      <c r="IO440" s="454"/>
      <c r="IP440" s="454"/>
      <c r="IQ440" s="454"/>
      <c r="IR440" s="454"/>
      <c r="IS440" s="454"/>
      <c r="IT440" s="454"/>
      <c r="IU440" s="454"/>
      <c r="IV440" s="454"/>
      <c r="IW440" s="454"/>
    </row>
    <row r="441" customFormat="false" ht="12.75" hidden="false" customHeight="false" outlineLevel="1" collapsed="false">
      <c r="A441" s="453"/>
      <c r="B441" s="455"/>
      <c r="C441" s="456"/>
      <c r="D441" s="453"/>
      <c r="E441" s="457"/>
      <c r="F441" s="454"/>
      <c r="G441" s="454"/>
      <c r="H441" s="454"/>
      <c r="I441" s="454"/>
      <c r="J441" s="454"/>
      <c r="K441" s="454"/>
      <c r="L441" s="454"/>
      <c r="M441" s="454"/>
      <c r="N441" s="454"/>
      <c r="O441" s="454"/>
      <c r="P441" s="454"/>
      <c r="Q441" s="454"/>
      <c r="R441" s="454"/>
      <c r="S441" s="454"/>
      <c r="T441" s="454"/>
      <c r="U441" s="454"/>
      <c r="V441" s="454"/>
      <c r="W441" s="454"/>
      <c r="X441" s="454"/>
      <c r="Y441" s="454"/>
      <c r="Z441" s="454"/>
      <c r="AA441" s="454"/>
      <c r="AB441" s="454"/>
      <c r="AC441" s="454"/>
      <c r="AD441" s="454"/>
      <c r="AE441" s="454"/>
      <c r="AF441" s="454"/>
      <c r="AG441" s="454"/>
      <c r="AH441" s="454"/>
      <c r="AI441" s="454"/>
      <c r="AJ441" s="454"/>
      <c r="AK441" s="454"/>
      <c r="AL441" s="454"/>
      <c r="AM441" s="454"/>
      <c r="AN441" s="454"/>
      <c r="AO441" s="454"/>
      <c r="AP441" s="454"/>
      <c r="AQ441" s="454"/>
      <c r="AR441" s="454"/>
      <c r="AS441" s="454"/>
      <c r="AT441" s="454"/>
      <c r="AU441" s="454"/>
      <c r="AV441" s="454"/>
      <c r="AW441" s="454"/>
      <c r="AX441" s="454"/>
      <c r="AY441" s="454"/>
      <c r="AZ441" s="454"/>
      <c r="BA441" s="454"/>
      <c r="BB441" s="454"/>
      <c r="BC441" s="454"/>
      <c r="BD441" s="454"/>
      <c r="BE441" s="454"/>
      <c r="BF441" s="454"/>
      <c r="BG441" s="454"/>
      <c r="BH441" s="454"/>
      <c r="BI441" s="454"/>
      <c r="BJ441" s="454"/>
      <c r="BK441" s="454"/>
      <c r="BL441" s="454"/>
      <c r="BM441" s="454"/>
      <c r="BN441" s="454"/>
      <c r="BO441" s="454"/>
      <c r="BP441" s="454"/>
      <c r="BQ441" s="454"/>
      <c r="BR441" s="454"/>
      <c r="BS441" s="454"/>
      <c r="BT441" s="454"/>
      <c r="BU441" s="454"/>
      <c r="BV441" s="454"/>
      <c r="BW441" s="454"/>
      <c r="BX441" s="454"/>
      <c r="BY441" s="454"/>
      <c r="BZ441" s="454"/>
      <c r="CA441" s="454"/>
      <c r="CB441" s="454"/>
      <c r="CC441" s="454"/>
      <c r="CD441" s="454"/>
      <c r="CE441" s="454"/>
      <c r="CF441" s="454"/>
      <c r="CG441" s="454"/>
      <c r="CH441" s="454"/>
      <c r="CI441" s="454"/>
      <c r="CJ441" s="454"/>
      <c r="CK441" s="454"/>
      <c r="CL441" s="454"/>
      <c r="CM441" s="454"/>
      <c r="CN441" s="454"/>
      <c r="CO441" s="454"/>
      <c r="CP441" s="454"/>
      <c r="CQ441" s="454"/>
      <c r="CR441" s="454"/>
      <c r="CS441" s="454"/>
      <c r="CT441" s="454"/>
      <c r="CU441" s="454"/>
      <c r="CV441" s="454"/>
      <c r="CW441" s="454"/>
      <c r="CX441" s="454"/>
      <c r="CY441" s="454"/>
      <c r="CZ441" s="454"/>
      <c r="DA441" s="454"/>
      <c r="DB441" s="454"/>
      <c r="DC441" s="454"/>
      <c r="DD441" s="454"/>
      <c r="DE441" s="454"/>
      <c r="DF441" s="454"/>
      <c r="DG441" s="454"/>
      <c r="DH441" s="454"/>
      <c r="DI441" s="454"/>
      <c r="DJ441" s="454"/>
      <c r="DK441" s="454"/>
      <c r="DL441" s="454"/>
      <c r="DM441" s="454"/>
      <c r="DN441" s="454"/>
      <c r="DO441" s="454"/>
      <c r="DP441" s="454"/>
      <c r="DQ441" s="454"/>
      <c r="DR441" s="454"/>
      <c r="DS441" s="454"/>
      <c r="DT441" s="454"/>
      <c r="DU441" s="454"/>
      <c r="DV441" s="454"/>
      <c r="DW441" s="454"/>
      <c r="DX441" s="454"/>
      <c r="DY441" s="454"/>
      <c r="DZ441" s="454"/>
      <c r="EA441" s="454"/>
      <c r="EB441" s="454"/>
      <c r="EC441" s="454"/>
      <c r="ED441" s="454"/>
      <c r="EE441" s="454"/>
      <c r="EF441" s="454"/>
      <c r="EG441" s="454"/>
      <c r="EH441" s="454"/>
      <c r="EI441" s="454"/>
      <c r="EJ441" s="454"/>
      <c r="EK441" s="454"/>
      <c r="EL441" s="454"/>
      <c r="EM441" s="454"/>
      <c r="EN441" s="454"/>
      <c r="EO441" s="454"/>
      <c r="EP441" s="454"/>
      <c r="EQ441" s="454"/>
      <c r="ER441" s="454"/>
      <c r="ES441" s="454"/>
      <c r="ET441" s="454"/>
      <c r="EU441" s="454"/>
      <c r="EV441" s="454"/>
      <c r="EW441" s="454"/>
      <c r="EX441" s="454"/>
      <c r="EY441" s="454"/>
      <c r="EZ441" s="454"/>
      <c r="FA441" s="454"/>
      <c r="FB441" s="454"/>
      <c r="FC441" s="454"/>
      <c r="FD441" s="454"/>
      <c r="FE441" s="454"/>
      <c r="FF441" s="454"/>
      <c r="FG441" s="454"/>
      <c r="FH441" s="454"/>
      <c r="FI441" s="454"/>
      <c r="FJ441" s="454"/>
      <c r="FK441" s="454"/>
      <c r="FL441" s="454"/>
      <c r="FM441" s="454"/>
      <c r="FN441" s="454"/>
      <c r="FO441" s="454"/>
      <c r="FP441" s="454"/>
      <c r="FQ441" s="454"/>
      <c r="FR441" s="454"/>
      <c r="FS441" s="454"/>
      <c r="FT441" s="454"/>
      <c r="FU441" s="454"/>
      <c r="FV441" s="454"/>
      <c r="FW441" s="454"/>
      <c r="FX441" s="454"/>
      <c r="FY441" s="454"/>
      <c r="FZ441" s="454"/>
      <c r="GA441" s="454"/>
      <c r="GB441" s="454"/>
      <c r="GC441" s="454"/>
      <c r="GD441" s="454"/>
      <c r="GE441" s="454"/>
      <c r="GF441" s="454"/>
      <c r="GG441" s="454"/>
      <c r="GH441" s="454"/>
      <c r="GI441" s="454"/>
      <c r="GJ441" s="454"/>
      <c r="GK441" s="454"/>
      <c r="GL441" s="454"/>
      <c r="GM441" s="454"/>
      <c r="GN441" s="454"/>
      <c r="GO441" s="454"/>
      <c r="GP441" s="454"/>
      <c r="GQ441" s="454"/>
      <c r="GR441" s="454"/>
      <c r="GS441" s="454"/>
      <c r="GT441" s="454"/>
      <c r="GU441" s="454"/>
      <c r="GV441" s="454"/>
      <c r="GW441" s="454"/>
      <c r="GX441" s="454"/>
      <c r="GY441" s="454"/>
      <c r="GZ441" s="454"/>
      <c r="HA441" s="454"/>
      <c r="HB441" s="454"/>
      <c r="HC441" s="454"/>
      <c r="HD441" s="454"/>
      <c r="HE441" s="454"/>
      <c r="HF441" s="454"/>
      <c r="HG441" s="454"/>
      <c r="HH441" s="454"/>
      <c r="HI441" s="454"/>
      <c r="HJ441" s="454"/>
      <c r="HK441" s="454"/>
      <c r="HL441" s="454"/>
      <c r="HM441" s="454"/>
      <c r="HN441" s="454"/>
      <c r="HO441" s="454"/>
      <c r="HP441" s="454"/>
      <c r="HQ441" s="454"/>
      <c r="HR441" s="454"/>
      <c r="HS441" s="454"/>
      <c r="HT441" s="454"/>
      <c r="HU441" s="454"/>
      <c r="HV441" s="454"/>
      <c r="HW441" s="454"/>
      <c r="HX441" s="454"/>
      <c r="HY441" s="454"/>
      <c r="HZ441" s="454"/>
      <c r="IA441" s="454"/>
      <c r="IB441" s="454"/>
      <c r="IC441" s="454"/>
      <c r="ID441" s="454"/>
      <c r="IE441" s="454"/>
      <c r="IF441" s="454"/>
      <c r="IG441" s="454"/>
      <c r="IH441" s="454"/>
      <c r="II441" s="454"/>
      <c r="IJ441" s="454"/>
      <c r="IK441" s="454"/>
      <c r="IL441" s="454"/>
      <c r="IM441" s="454"/>
      <c r="IN441" s="454"/>
      <c r="IO441" s="454"/>
      <c r="IP441" s="454"/>
      <c r="IQ441" s="454"/>
      <c r="IR441" s="454"/>
      <c r="IS441" s="454"/>
      <c r="IT441" s="454"/>
      <c r="IU441" s="454"/>
      <c r="IV441" s="454"/>
      <c r="IW441" s="454"/>
    </row>
    <row r="442" customFormat="false" ht="12.75" hidden="false" customHeight="false" outlineLevel="1" collapsed="false">
      <c r="A442" s="453"/>
      <c r="B442" s="458"/>
      <c r="C442" s="459"/>
      <c r="D442" s="459"/>
      <c r="E442" s="457"/>
      <c r="F442" s="454"/>
      <c r="G442" s="454"/>
      <c r="H442" s="454"/>
      <c r="I442" s="454"/>
      <c r="J442" s="454"/>
      <c r="K442" s="454"/>
      <c r="L442" s="454"/>
      <c r="M442" s="454"/>
      <c r="N442" s="454"/>
      <c r="O442" s="454"/>
      <c r="P442" s="454"/>
      <c r="Q442" s="454"/>
      <c r="R442" s="454"/>
      <c r="S442" s="454"/>
      <c r="T442" s="454"/>
      <c r="U442" s="454"/>
      <c r="V442" s="454"/>
      <c r="W442" s="454"/>
      <c r="X442" s="454"/>
      <c r="Y442" s="454"/>
      <c r="Z442" s="454"/>
      <c r="AA442" s="454"/>
      <c r="AB442" s="454"/>
      <c r="AC442" s="454"/>
      <c r="AD442" s="454"/>
      <c r="AE442" s="454"/>
      <c r="AF442" s="454"/>
      <c r="AG442" s="454"/>
      <c r="AH442" s="454"/>
      <c r="AI442" s="454"/>
      <c r="AJ442" s="454"/>
      <c r="AK442" s="454"/>
      <c r="AL442" s="454"/>
      <c r="AM442" s="454"/>
      <c r="AN442" s="454"/>
      <c r="AO442" s="454"/>
      <c r="AP442" s="454"/>
      <c r="AQ442" s="454"/>
      <c r="AR442" s="454"/>
      <c r="AS442" s="454"/>
      <c r="AT442" s="454"/>
      <c r="AU442" s="454"/>
      <c r="AV442" s="454"/>
      <c r="AW442" s="454"/>
      <c r="AX442" s="454"/>
      <c r="AY442" s="454"/>
      <c r="AZ442" s="454"/>
      <c r="BA442" s="454"/>
      <c r="BB442" s="454"/>
      <c r="BC442" s="454"/>
      <c r="BD442" s="454"/>
      <c r="BE442" s="454"/>
      <c r="BF442" s="454"/>
      <c r="BG442" s="454"/>
      <c r="BH442" s="454"/>
      <c r="BI442" s="454"/>
      <c r="BJ442" s="454"/>
      <c r="BK442" s="454"/>
      <c r="BL442" s="454"/>
      <c r="BM442" s="454"/>
      <c r="BN442" s="454"/>
      <c r="BO442" s="454"/>
      <c r="BP442" s="454"/>
      <c r="BQ442" s="454"/>
      <c r="BR442" s="454"/>
      <c r="BS442" s="454"/>
      <c r="BT442" s="454"/>
      <c r="BU442" s="454"/>
      <c r="BV442" s="454"/>
      <c r="BW442" s="454"/>
      <c r="BX442" s="454"/>
      <c r="BY442" s="454"/>
      <c r="BZ442" s="454"/>
      <c r="CA442" s="454"/>
      <c r="CB442" s="454"/>
      <c r="CC442" s="454"/>
      <c r="CD442" s="454"/>
      <c r="CE442" s="454"/>
      <c r="CF442" s="454"/>
      <c r="CG442" s="454"/>
      <c r="CH442" s="454"/>
      <c r="CI442" s="454"/>
      <c r="CJ442" s="454"/>
      <c r="CK442" s="454"/>
      <c r="CL442" s="454"/>
      <c r="CM442" s="454"/>
      <c r="CN442" s="454"/>
      <c r="CO442" s="454"/>
      <c r="CP442" s="454"/>
      <c r="CQ442" s="454"/>
      <c r="CR442" s="454"/>
      <c r="CS442" s="454"/>
      <c r="CT442" s="454"/>
      <c r="CU442" s="454"/>
      <c r="CV442" s="454"/>
      <c r="CW442" s="454"/>
      <c r="CX442" s="454"/>
      <c r="CY442" s="454"/>
      <c r="CZ442" s="454"/>
      <c r="DA442" s="454"/>
      <c r="DB442" s="454"/>
      <c r="DC442" s="454"/>
      <c r="DD442" s="454"/>
      <c r="DE442" s="454"/>
      <c r="DF442" s="454"/>
      <c r="DG442" s="454"/>
      <c r="DH442" s="454"/>
      <c r="DI442" s="454"/>
      <c r="DJ442" s="454"/>
      <c r="DK442" s="454"/>
      <c r="DL442" s="454"/>
      <c r="DM442" s="454"/>
      <c r="DN442" s="454"/>
      <c r="DO442" s="454"/>
      <c r="DP442" s="454"/>
      <c r="DQ442" s="454"/>
      <c r="DR442" s="454"/>
      <c r="DS442" s="454"/>
      <c r="DT442" s="454"/>
      <c r="DU442" s="454"/>
      <c r="DV442" s="454"/>
      <c r="DW442" s="454"/>
      <c r="DX442" s="454"/>
      <c r="DY442" s="454"/>
      <c r="DZ442" s="454"/>
      <c r="EA442" s="454"/>
      <c r="EB442" s="454"/>
      <c r="EC442" s="454"/>
      <c r="ED442" s="454"/>
      <c r="EE442" s="454"/>
      <c r="EF442" s="454"/>
      <c r="EG442" s="454"/>
      <c r="EH442" s="454"/>
      <c r="EI442" s="454"/>
      <c r="EJ442" s="454"/>
      <c r="EK442" s="454"/>
      <c r="EL442" s="454"/>
      <c r="EM442" s="454"/>
      <c r="EN442" s="454"/>
      <c r="EO442" s="454"/>
      <c r="EP442" s="454"/>
      <c r="EQ442" s="454"/>
      <c r="ER442" s="454"/>
      <c r="ES442" s="454"/>
      <c r="ET442" s="454"/>
      <c r="EU442" s="454"/>
      <c r="EV442" s="454"/>
      <c r="EW442" s="454"/>
      <c r="EX442" s="454"/>
      <c r="EY442" s="454"/>
      <c r="EZ442" s="454"/>
      <c r="FA442" s="454"/>
      <c r="FB442" s="454"/>
      <c r="FC442" s="454"/>
      <c r="FD442" s="454"/>
      <c r="FE442" s="454"/>
      <c r="FF442" s="454"/>
      <c r="FG442" s="454"/>
      <c r="FH442" s="454"/>
      <c r="FI442" s="454"/>
      <c r="FJ442" s="454"/>
      <c r="FK442" s="454"/>
      <c r="FL442" s="454"/>
      <c r="FM442" s="454"/>
      <c r="FN442" s="454"/>
      <c r="FO442" s="454"/>
      <c r="FP442" s="454"/>
      <c r="FQ442" s="454"/>
      <c r="FR442" s="454"/>
      <c r="FS442" s="454"/>
      <c r="FT442" s="454"/>
      <c r="FU442" s="454"/>
      <c r="FV442" s="454"/>
      <c r="FW442" s="454"/>
      <c r="FX442" s="454"/>
      <c r="FY442" s="454"/>
      <c r="FZ442" s="454"/>
      <c r="GA442" s="454"/>
      <c r="GB442" s="454"/>
      <c r="GC442" s="454"/>
      <c r="GD442" s="454"/>
      <c r="GE442" s="454"/>
      <c r="GF442" s="454"/>
      <c r="GG442" s="454"/>
      <c r="GH442" s="454"/>
      <c r="GI442" s="454"/>
      <c r="GJ442" s="454"/>
      <c r="GK442" s="454"/>
      <c r="GL442" s="454"/>
      <c r="GM442" s="454"/>
      <c r="GN442" s="454"/>
      <c r="GO442" s="454"/>
      <c r="GP442" s="454"/>
      <c r="GQ442" s="454"/>
      <c r="GR442" s="454"/>
      <c r="GS442" s="454"/>
      <c r="GT442" s="454"/>
      <c r="GU442" s="454"/>
      <c r="GV442" s="454"/>
      <c r="GW442" s="454"/>
      <c r="GX442" s="454"/>
      <c r="GY442" s="454"/>
      <c r="GZ442" s="454"/>
      <c r="HA442" s="454"/>
      <c r="HB442" s="454"/>
      <c r="HC442" s="454"/>
      <c r="HD442" s="454"/>
      <c r="HE442" s="454"/>
      <c r="HF442" s="454"/>
      <c r="HG442" s="454"/>
      <c r="HH442" s="454"/>
      <c r="HI442" s="454"/>
      <c r="HJ442" s="454"/>
      <c r="HK442" s="454"/>
      <c r="HL442" s="454"/>
      <c r="HM442" s="454"/>
      <c r="HN442" s="454"/>
      <c r="HO442" s="454"/>
      <c r="HP442" s="454"/>
      <c r="HQ442" s="454"/>
      <c r="HR442" s="454"/>
      <c r="HS442" s="454"/>
      <c r="HT442" s="454"/>
      <c r="HU442" s="454"/>
      <c r="HV442" s="454"/>
      <c r="HW442" s="454"/>
      <c r="HX442" s="454"/>
      <c r="HY442" s="454"/>
      <c r="HZ442" s="454"/>
      <c r="IA442" s="454"/>
      <c r="IB442" s="454"/>
      <c r="IC442" s="454"/>
      <c r="ID442" s="454"/>
      <c r="IE442" s="454"/>
      <c r="IF442" s="454"/>
      <c r="IG442" s="454"/>
      <c r="IH442" s="454"/>
      <c r="II442" s="454"/>
      <c r="IJ442" s="454"/>
      <c r="IK442" s="454"/>
      <c r="IL442" s="454"/>
      <c r="IM442" s="454"/>
      <c r="IN442" s="454"/>
      <c r="IO442" s="454"/>
      <c r="IP442" s="454"/>
      <c r="IQ442" s="454"/>
      <c r="IR442" s="454"/>
      <c r="IS442" s="454"/>
      <c r="IT442" s="454"/>
      <c r="IU442" s="454"/>
      <c r="IV442" s="454"/>
      <c r="IW442" s="454"/>
    </row>
    <row r="443" customFormat="false" ht="12.75" hidden="false" customHeight="false" outlineLevel="1" collapsed="false">
      <c r="A443" s="453"/>
      <c r="B443" s="459"/>
      <c r="C443" s="457"/>
      <c r="D443" s="459"/>
      <c r="E443" s="458"/>
      <c r="F443" s="454"/>
      <c r="G443" s="454"/>
      <c r="H443" s="454"/>
      <c r="I443" s="454"/>
      <c r="J443" s="454"/>
      <c r="K443" s="454"/>
      <c r="L443" s="454"/>
      <c r="M443" s="454"/>
      <c r="N443" s="454"/>
      <c r="O443" s="454"/>
      <c r="P443" s="454"/>
      <c r="Q443" s="454"/>
      <c r="R443" s="454"/>
      <c r="S443" s="454"/>
      <c r="T443" s="454"/>
      <c r="U443" s="454"/>
      <c r="V443" s="454"/>
      <c r="W443" s="454"/>
      <c r="X443" s="454"/>
      <c r="Y443" s="454"/>
      <c r="Z443" s="454"/>
      <c r="AA443" s="454"/>
      <c r="AB443" s="454"/>
      <c r="AC443" s="454"/>
      <c r="AD443" s="454"/>
      <c r="AE443" s="454"/>
      <c r="AF443" s="454"/>
      <c r="AG443" s="454"/>
      <c r="AH443" s="454"/>
      <c r="AI443" s="454"/>
      <c r="AJ443" s="454"/>
      <c r="AK443" s="454"/>
      <c r="AL443" s="454"/>
      <c r="AM443" s="454"/>
      <c r="AN443" s="454"/>
      <c r="AO443" s="454"/>
      <c r="AP443" s="454"/>
      <c r="AQ443" s="454"/>
      <c r="AR443" s="454"/>
      <c r="AS443" s="454"/>
      <c r="AT443" s="454"/>
      <c r="AU443" s="454"/>
      <c r="AV443" s="454"/>
      <c r="AW443" s="454"/>
      <c r="AX443" s="454"/>
      <c r="AY443" s="454"/>
      <c r="AZ443" s="454"/>
      <c r="BA443" s="454"/>
      <c r="BB443" s="454"/>
      <c r="BC443" s="454"/>
      <c r="BD443" s="454"/>
      <c r="BE443" s="454"/>
      <c r="BF443" s="454"/>
      <c r="BG443" s="454"/>
      <c r="BH443" s="454"/>
      <c r="BI443" s="454"/>
      <c r="BJ443" s="454"/>
      <c r="BK443" s="454"/>
      <c r="BL443" s="454"/>
      <c r="BM443" s="454"/>
      <c r="BN443" s="454"/>
      <c r="BO443" s="454"/>
      <c r="BP443" s="454"/>
      <c r="BQ443" s="454"/>
      <c r="BR443" s="454"/>
      <c r="BS443" s="454"/>
      <c r="BT443" s="454"/>
      <c r="BU443" s="454"/>
      <c r="BV443" s="454"/>
      <c r="BW443" s="454"/>
      <c r="BX443" s="454"/>
      <c r="BY443" s="454"/>
      <c r="BZ443" s="454"/>
      <c r="CA443" s="454"/>
      <c r="CB443" s="454"/>
      <c r="CC443" s="454"/>
      <c r="CD443" s="454"/>
      <c r="CE443" s="454"/>
      <c r="CF443" s="454"/>
      <c r="CG443" s="454"/>
      <c r="CH443" s="454"/>
      <c r="CI443" s="454"/>
      <c r="CJ443" s="454"/>
      <c r="CK443" s="454"/>
      <c r="CL443" s="454"/>
      <c r="CM443" s="454"/>
      <c r="CN443" s="454"/>
      <c r="CO443" s="454"/>
      <c r="CP443" s="454"/>
      <c r="CQ443" s="454"/>
      <c r="CR443" s="454"/>
      <c r="CS443" s="454"/>
      <c r="CT443" s="454"/>
      <c r="CU443" s="454"/>
      <c r="CV443" s="454"/>
      <c r="CW443" s="454"/>
      <c r="CX443" s="454"/>
      <c r="CY443" s="454"/>
      <c r="CZ443" s="454"/>
      <c r="DA443" s="454"/>
      <c r="DB443" s="454"/>
      <c r="DC443" s="454"/>
      <c r="DD443" s="454"/>
      <c r="DE443" s="454"/>
      <c r="DF443" s="454"/>
      <c r="DG443" s="454"/>
      <c r="DH443" s="454"/>
      <c r="DI443" s="454"/>
      <c r="DJ443" s="454"/>
      <c r="DK443" s="454"/>
      <c r="DL443" s="454"/>
      <c r="DM443" s="454"/>
      <c r="DN443" s="454"/>
      <c r="DO443" s="454"/>
      <c r="DP443" s="454"/>
      <c r="DQ443" s="454"/>
      <c r="DR443" s="454"/>
      <c r="DS443" s="454"/>
      <c r="DT443" s="454"/>
      <c r="DU443" s="454"/>
      <c r="DV443" s="454"/>
      <c r="DW443" s="454"/>
      <c r="DX443" s="454"/>
      <c r="DY443" s="454"/>
      <c r="DZ443" s="454"/>
      <c r="EA443" s="454"/>
      <c r="EB443" s="454"/>
      <c r="EC443" s="454"/>
      <c r="ED443" s="454"/>
      <c r="EE443" s="454"/>
      <c r="EF443" s="454"/>
      <c r="EG443" s="454"/>
      <c r="EH443" s="454"/>
      <c r="EI443" s="454"/>
      <c r="EJ443" s="454"/>
      <c r="EK443" s="454"/>
      <c r="EL443" s="454"/>
      <c r="EM443" s="454"/>
      <c r="EN443" s="454"/>
      <c r="EO443" s="454"/>
      <c r="EP443" s="454"/>
      <c r="EQ443" s="454"/>
      <c r="ER443" s="454"/>
      <c r="ES443" s="454"/>
      <c r="ET443" s="454"/>
      <c r="EU443" s="454"/>
      <c r="EV443" s="454"/>
      <c r="EW443" s="454"/>
      <c r="EX443" s="454"/>
      <c r="EY443" s="454"/>
      <c r="EZ443" s="454"/>
      <c r="FA443" s="454"/>
      <c r="FB443" s="454"/>
      <c r="FC443" s="454"/>
      <c r="FD443" s="454"/>
      <c r="FE443" s="454"/>
      <c r="FF443" s="454"/>
      <c r="FG443" s="454"/>
      <c r="FH443" s="454"/>
      <c r="FI443" s="454"/>
      <c r="FJ443" s="454"/>
      <c r="FK443" s="454"/>
      <c r="FL443" s="454"/>
      <c r="FM443" s="454"/>
      <c r="FN443" s="454"/>
      <c r="FO443" s="454"/>
      <c r="FP443" s="454"/>
      <c r="FQ443" s="454"/>
      <c r="FR443" s="454"/>
      <c r="FS443" s="454"/>
      <c r="FT443" s="454"/>
      <c r="FU443" s="454"/>
      <c r="FV443" s="454"/>
      <c r="FW443" s="454"/>
      <c r="FX443" s="454"/>
      <c r="FY443" s="454"/>
      <c r="FZ443" s="454"/>
      <c r="GA443" s="454"/>
      <c r="GB443" s="454"/>
      <c r="GC443" s="454"/>
      <c r="GD443" s="454"/>
      <c r="GE443" s="454"/>
      <c r="GF443" s="454"/>
      <c r="GG443" s="454"/>
      <c r="GH443" s="454"/>
      <c r="GI443" s="454"/>
      <c r="GJ443" s="454"/>
      <c r="GK443" s="454"/>
      <c r="GL443" s="454"/>
      <c r="GM443" s="454"/>
      <c r="GN443" s="454"/>
      <c r="GO443" s="454"/>
      <c r="GP443" s="454"/>
      <c r="GQ443" s="454"/>
      <c r="GR443" s="454"/>
      <c r="GS443" s="454"/>
      <c r="GT443" s="454"/>
      <c r="GU443" s="454"/>
      <c r="GV443" s="454"/>
      <c r="GW443" s="454"/>
      <c r="GX443" s="454"/>
      <c r="GY443" s="454"/>
      <c r="GZ443" s="454"/>
      <c r="HA443" s="454"/>
      <c r="HB443" s="454"/>
      <c r="HC443" s="454"/>
      <c r="HD443" s="454"/>
      <c r="HE443" s="454"/>
      <c r="HF443" s="454"/>
      <c r="HG443" s="454"/>
      <c r="HH443" s="454"/>
      <c r="HI443" s="454"/>
      <c r="HJ443" s="454"/>
      <c r="HK443" s="454"/>
      <c r="HL443" s="454"/>
      <c r="HM443" s="454"/>
      <c r="HN443" s="454"/>
      <c r="HO443" s="454"/>
      <c r="HP443" s="454"/>
      <c r="HQ443" s="454"/>
      <c r="HR443" s="454"/>
      <c r="HS443" s="454"/>
      <c r="HT443" s="454"/>
      <c r="HU443" s="454"/>
      <c r="HV443" s="454"/>
      <c r="HW443" s="454"/>
      <c r="HX443" s="454"/>
      <c r="HY443" s="454"/>
      <c r="HZ443" s="454"/>
      <c r="IA443" s="454"/>
      <c r="IB443" s="454"/>
      <c r="IC443" s="454"/>
      <c r="ID443" s="454"/>
      <c r="IE443" s="454"/>
      <c r="IF443" s="454"/>
      <c r="IG443" s="454"/>
      <c r="IH443" s="454"/>
      <c r="II443" s="454"/>
      <c r="IJ443" s="454"/>
      <c r="IK443" s="454"/>
      <c r="IL443" s="454"/>
      <c r="IM443" s="454"/>
      <c r="IN443" s="454"/>
      <c r="IO443" s="454"/>
      <c r="IP443" s="454"/>
      <c r="IQ443" s="454"/>
      <c r="IR443" s="454"/>
      <c r="IS443" s="454"/>
      <c r="IT443" s="454"/>
      <c r="IU443" s="454"/>
      <c r="IV443" s="454"/>
      <c r="IW443" s="454"/>
    </row>
    <row r="444" customFormat="false" ht="12.75" hidden="false" customHeight="false" outlineLevel="1" collapsed="false">
      <c r="A444" s="460"/>
      <c r="B444" s="455"/>
      <c r="C444" s="455"/>
      <c r="D444" s="455"/>
      <c r="E444" s="455"/>
      <c r="F444" s="455"/>
      <c r="G444" s="455"/>
      <c r="H444" s="455"/>
      <c r="I444" s="455"/>
      <c r="J444" s="455"/>
      <c r="K444" s="455"/>
      <c r="L444" s="455"/>
      <c r="M444" s="455"/>
      <c r="N444" s="455"/>
      <c r="O444" s="455"/>
      <c r="P444" s="455"/>
      <c r="Q444" s="455"/>
      <c r="R444" s="455"/>
      <c r="S444" s="455"/>
      <c r="T444" s="455"/>
      <c r="U444" s="455"/>
      <c r="V444" s="454"/>
      <c r="W444" s="454"/>
      <c r="X444" s="454"/>
      <c r="Y444" s="454"/>
      <c r="Z444" s="454"/>
      <c r="AA444" s="454"/>
      <c r="AB444" s="454"/>
      <c r="AC444" s="454"/>
      <c r="AD444" s="454"/>
      <c r="AE444" s="454"/>
      <c r="AF444" s="454"/>
      <c r="AG444" s="454"/>
      <c r="AH444" s="454"/>
      <c r="AI444" s="454"/>
      <c r="AJ444" s="454"/>
      <c r="AK444" s="454"/>
      <c r="AL444" s="454"/>
      <c r="AM444" s="454"/>
      <c r="AN444" s="454"/>
      <c r="AO444" s="454"/>
      <c r="AP444" s="454"/>
      <c r="AQ444" s="454"/>
      <c r="AR444" s="454"/>
      <c r="AS444" s="454"/>
      <c r="AT444" s="454"/>
      <c r="AU444" s="454"/>
      <c r="AV444" s="454"/>
      <c r="AW444" s="454"/>
      <c r="AX444" s="454"/>
      <c r="AY444" s="454"/>
      <c r="AZ444" s="454"/>
      <c r="BA444" s="454"/>
      <c r="BB444" s="454"/>
      <c r="BC444" s="454"/>
      <c r="BD444" s="454"/>
      <c r="BE444" s="454"/>
      <c r="BF444" s="454"/>
      <c r="BG444" s="454"/>
      <c r="BH444" s="454"/>
      <c r="BI444" s="454"/>
      <c r="BJ444" s="454"/>
      <c r="BK444" s="454"/>
      <c r="BL444" s="454"/>
      <c r="BM444" s="454"/>
      <c r="BN444" s="454"/>
      <c r="BO444" s="454"/>
      <c r="BP444" s="454"/>
      <c r="BQ444" s="454"/>
      <c r="BR444" s="454"/>
      <c r="BS444" s="454"/>
      <c r="BT444" s="454"/>
      <c r="BU444" s="454"/>
      <c r="BV444" s="454"/>
      <c r="BW444" s="454"/>
      <c r="BX444" s="454"/>
      <c r="BY444" s="454"/>
      <c r="BZ444" s="454"/>
      <c r="CA444" s="454"/>
      <c r="CB444" s="454"/>
      <c r="CC444" s="454"/>
      <c r="CD444" s="454"/>
      <c r="CE444" s="454"/>
      <c r="CF444" s="454"/>
      <c r="CG444" s="454"/>
      <c r="CH444" s="454"/>
      <c r="CI444" s="454"/>
      <c r="CJ444" s="454"/>
      <c r="CK444" s="454"/>
      <c r="CL444" s="454"/>
      <c r="CM444" s="454"/>
      <c r="CN444" s="454"/>
      <c r="CO444" s="454"/>
      <c r="CP444" s="454"/>
      <c r="CQ444" s="454"/>
      <c r="CR444" s="454"/>
      <c r="CS444" s="454"/>
      <c r="CT444" s="454"/>
      <c r="CU444" s="454"/>
      <c r="CV444" s="454"/>
      <c r="CW444" s="454"/>
      <c r="CX444" s="454"/>
      <c r="CY444" s="454"/>
      <c r="CZ444" s="454"/>
      <c r="DA444" s="454"/>
      <c r="DB444" s="454"/>
      <c r="DC444" s="454"/>
      <c r="DD444" s="454"/>
      <c r="DE444" s="454"/>
      <c r="DF444" s="454"/>
      <c r="DG444" s="454"/>
      <c r="DH444" s="454"/>
      <c r="DI444" s="454"/>
      <c r="DJ444" s="454"/>
      <c r="DK444" s="454"/>
      <c r="DL444" s="454"/>
      <c r="DM444" s="454"/>
      <c r="DN444" s="454"/>
      <c r="DO444" s="454"/>
      <c r="DP444" s="454"/>
      <c r="DQ444" s="454"/>
      <c r="DR444" s="454"/>
      <c r="DS444" s="454"/>
      <c r="DT444" s="454"/>
      <c r="DU444" s="454"/>
      <c r="DV444" s="454"/>
      <c r="DW444" s="454"/>
      <c r="DX444" s="454"/>
      <c r="DY444" s="454"/>
      <c r="DZ444" s="454"/>
      <c r="EA444" s="454"/>
      <c r="EB444" s="454"/>
      <c r="EC444" s="454"/>
      <c r="ED444" s="454"/>
      <c r="EE444" s="454"/>
      <c r="EF444" s="454"/>
      <c r="EG444" s="454"/>
      <c r="EH444" s="454"/>
      <c r="EI444" s="454"/>
      <c r="EJ444" s="454"/>
      <c r="EK444" s="454"/>
      <c r="EL444" s="454"/>
      <c r="EM444" s="454"/>
      <c r="EN444" s="454"/>
      <c r="EO444" s="454"/>
      <c r="EP444" s="454"/>
      <c r="EQ444" s="454"/>
      <c r="ER444" s="454"/>
      <c r="ES444" s="454"/>
      <c r="ET444" s="454"/>
      <c r="EU444" s="454"/>
      <c r="EV444" s="454"/>
      <c r="EW444" s="454"/>
      <c r="EX444" s="454"/>
      <c r="EY444" s="454"/>
      <c r="EZ444" s="454"/>
      <c r="FA444" s="454"/>
      <c r="FB444" s="454"/>
      <c r="FC444" s="454"/>
      <c r="FD444" s="454"/>
      <c r="FE444" s="454"/>
      <c r="FF444" s="454"/>
      <c r="FG444" s="454"/>
      <c r="FH444" s="454"/>
      <c r="FI444" s="454"/>
      <c r="FJ444" s="454"/>
      <c r="FK444" s="454"/>
      <c r="FL444" s="454"/>
      <c r="FM444" s="454"/>
      <c r="FN444" s="454"/>
      <c r="FO444" s="454"/>
      <c r="FP444" s="454"/>
      <c r="FQ444" s="454"/>
      <c r="FR444" s="454"/>
      <c r="FS444" s="454"/>
      <c r="FT444" s="454"/>
      <c r="FU444" s="454"/>
      <c r="FV444" s="454"/>
      <c r="FW444" s="454"/>
      <c r="FX444" s="454"/>
      <c r="FY444" s="454"/>
      <c r="FZ444" s="454"/>
      <c r="GA444" s="454"/>
      <c r="GB444" s="454"/>
      <c r="GC444" s="454"/>
      <c r="GD444" s="454"/>
      <c r="GE444" s="454"/>
      <c r="GF444" s="454"/>
      <c r="GG444" s="454"/>
      <c r="GH444" s="454"/>
      <c r="GI444" s="454"/>
      <c r="GJ444" s="454"/>
      <c r="GK444" s="454"/>
      <c r="GL444" s="454"/>
      <c r="GM444" s="454"/>
      <c r="GN444" s="454"/>
      <c r="GO444" s="454"/>
      <c r="GP444" s="454"/>
      <c r="GQ444" s="454"/>
      <c r="GR444" s="454"/>
      <c r="GS444" s="454"/>
      <c r="GT444" s="454"/>
      <c r="GU444" s="454"/>
      <c r="GV444" s="454"/>
      <c r="GW444" s="454"/>
      <c r="GX444" s="454"/>
      <c r="GY444" s="454"/>
      <c r="GZ444" s="454"/>
      <c r="HA444" s="454"/>
      <c r="HB444" s="454"/>
      <c r="HC444" s="454"/>
      <c r="HD444" s="454"/>
      <c r="HE444" s="454"/>
      <c r="HF444" s="454"/>
      <c r="HG444" s="454"/>
      <c r="HH444" s="454"/>
      <c r="HI444" s="454"/>
      <c r="HJ444" s="454"/>
      <c r="HK444" s="454"/>
      <c r="HL444" s="454"/>
      <c r="HM444" s="454"/>
      <c r="HN444" s="454"/>
      <c r="HO444" s="454"/>
      <c r="HP444" s="454"/>
      <c r="HQ444" s="454"/>
      <c r="HR444" s="454"/>
      <c r="HS444" s="454"/>
      <c r="HT444" s="454"/>
      <c r="HU444" s="454"/>
      <c r="HV444" s="454"/>
      <c r="HW444" s="454"/>
      <c r="HX444" s="454"/>
      <c r="HY444" s="454"/>
      <c r="HZ444" s="454"/>
      <c r="IA444" s="454"/>
      <c r="IB444" s="454"/>
      <c r="IC444" s="454"/>
      <c r="ID444" s="454"/>
      <c r="IE444" s="454"/>
      <c r="IF444" s="454"/>
      <c r="IG444" s="454"/>
      <c r="IH444" s="454"/>
      <c r="II444" s="454"/>
      <c r="IJ444" s="454"/>
      <c r="IK444" s="454"/>
      <c r="IL444" s="454"/>
      <c r="IM444" s="454"/>
      <c r="IN444" s="454"/>
      <c r="IO444" s="454"/>
      <c r="IP444" s="454"/>
      <c r="IQ444" s="454"/>
      <c r="IR444" s="454"/>
      <c r="IS444" s="454"/>
      <c r="IT444" s="454"/>
      <c r="IU444" s="454"/>
      <c r="IV444" s="454"/>
      <c r="IW444" s="454"/>
    </row>
    <row r="445" customFormat="false" ht="12.75" hidden="false" customHeight="false" outlineLevel="1" collapsed="false">
      <c r="A445" s="419"/>
      <c r="B445" s="453"/>
      <c r="C445" s="461"/>
      <c r="D445" s="461"/>
      <c r="E445" s="461"/>
      <c r="F445" s="461"/>
      <c r="G445" s="461"/>
      <c r="H445" s="461"/>
      <c r="I445" s="461"/>
      <c r="J445" s="461"/>
      <c r="K445" s="461"/>
      <c r="L445" s="461"/>
      <c r="M445" s="461"/>
      <c r="N445" s="461"/>
      <c r="O445" s="461"/>
      <c r="P445" s="461"/>
      <c r="Q445" s="461"/>
      <c r="R445" s="461"/>
      <c r="S445" s="461"/>
      <c r="T445" s="461"/>
      <c r="U445" s="461"/>
      <c r="V445" s="454"/>
      <c r="W445" s="454"/>
      <c r="X445" s="454"/>
      <c r="Y445" s="454"/>
      <c r="Z445" s="454"/>
      <c r="AA445" s="454"/>
      <c r="AB445" s="454"/>
      <c r="AC445" s="454"/>
      <c r="AD445" s="454"/>
      <c r="AE445" s="454"/>
      <c r="AF445" s="454"/>
      <c r="AG445" s="454"/>
      <c r="AH445" s="454"/>
      <c r="AI445" s="454"/>
      <c r="AJ445" s="454"/>
      <c r="AK445" s="454"/>
      <c r="AL445" s="454"/>
      <c r="AM445" s="454"/>
      <c r="AN445" s="454"/>
      <c r="AO445" s="454"/>
      <c r="AP445" s="454"/>
      <c r="AQ445" s="454"/>
      <c r="AR445" s="454"/>
      <c r="AS445" s="454"/>
      <c r="AT445" s="454"/>
      <c r="AU445" s="454"/>
      <c r="AV445" s="454"/>
      <c r="AW445" s="454"/>
      <c r="AX445" s="454"/>
      <c r="AY445" s="454"/>
      <c r="AZ445" s="454"/>
      <c r="BA445" s="454"/>
      <c r="BB445" s="454"/>
      <c r="BC445" s="454"/>
      <c r="BD445" s="454"/>
      <c r="BE445" s="454"/>
      <c r="BF445" s="454"/>
      <c r="BG445" s="454"/>
      <c r="BH445" s="454"/>
      <c r="BI445" s="454"/>
      <c r="BJ445" s="454"/>
      <c r="BK445" s="454"/>
      <c r="BL445" s="454"/>
      <c r="BM445" s="454"/>
      <c r="BN445" s="454"/>
      <c r="BO445" s="454"/>
      <c r="BP445" s="454"/>
      <c r="BQ445" s="454"/>
      <c r="BR445" s="454"/>
      <c r="BS445" s="454"/>
      <c r="BT445" s="454"/>
      <c r="BU445" s="454"/>
      <c r="BV445" s="454"/>
      <c r="BW445" s="454"/>
      <c r="BX445" s="454"/>
      <c r="BY445" s="454"/>
      <c r="BZ445" s="454"/>
      <c r="CA445" s="454"/>
      <c r="CB445" s="454"/>
      <c r="CC445" s="454"/>
      <c r="CD445" s="454"/>
      <c r="CE445" s="454"/>
      <c r="CF445" s="454"/>
      <c r="CG445" s="454"/>
      <c r="CH445" s="454"/>
      <c r="CI445" s="454"/>
      <c r="CJ445" s="454"/>
      <c r="CK445" s="454"/>
      <c r="CL445" s="454"/>
      <c r="CM445" s="454"/>
      <c r="CN445" s="454"/>
      <c r="CO445" s="454"/>
      <c r="CP445" s="454"/>
      <c r="CQ445" s="454"/>
      <c r="CR445" s="454"/>
      <c r="CS445" s="454"/>
      <c r="CT445" s="454"/>
      <c r="CU445" s="454"/>
      <c r="CV445" s="454"/>
      <c r="CW445" s="454"/>
      <c r="CX445" s="454"/>
      <c r="CY445" s="454"/>
      <c r="CZ445" s="454"/>
      <c r="DA445" s="454"/>
      <c r="DB445" s="454"/>
      <c r="DC445" s="454"/>
      <c r="DD445" s="454"/>
      <c r="DE445" s="454"/>
      <c r="DF445" s="454"/>
      <c r="DG445" s="454"/>
      <c r="DH445" s="454"/>
      <c r="DI445" s="454"/>
      <c r="DJ445" s="454"/>
      <c r="DK445" s="454"/>
      <c r="DL445" s="454"/>
      <c r="DM445" s="454"/>
      <c r="DN445" s="454"/>
      <c r="DO445" s="454"/>
      <c r="DP445" s="454"/>
      <c r="DQ445" s="454"/>
      <c r="DR445" s="454"/>
      <c r="DS445" s="454"/>
      <c r="DT445" s="454"/>
      <c r="DU445" s="454"/>
      <c r="DV445" s="454"/>
      <c r="DW445" s="454"/>
      <c r="DX445" s="454"/>
      <c r="DY445" s="454"/>
      <c r="DZ445" s="454"/>
      <c r="EA445" s="454"/>
      <c r="EB445" s="454"/>
      <c r="EC445" s="454"/>
      <c r="ED445" s="454"/>
      <c r="EE445" s="454"/>
      <c r="EF445" s="454"/>
      <c r="EG445" s="454"/>
      <c r="EH445" s="454"/>
      <c r="EI445" s="454"/>
      <c r="EJ445" s="454"/>
      <c r="EK445" s="454"/>
      <c r="EL445" s="454"/>
      <c r="EM445" s="454"/>
      <c r="EN445" s="454"/>
      <c r="EO445" s="454"/>
      <c r="EP445" s="454"/>
      <c r="EQ445" s="454"/>
      <c r="ER445" s="454"/>
      <c r="ES445" s="454"/>
      <c r="ET445" s="454"/>
      <c r="EU445" s="454"/>
      <c r="EV445" s="454"/>
      <c r="EW445" s="454"/>
      <c r="EX445" s="454"/>
      <c r="EY445" s="454"/>
      <c r="EZ445" s="454"/>
      <c r="FA445" s="454"/>
      <c r="FB445" s="454"/>
      <c r="FC445" s="454"/>
      <c r="FD445" s="454"/>
      <c r="FE445" s="454"/>
      <c r="FF445" s="454"/>
      <c r="FG445" s="454"/>
      <c r="FH445" s="454"/>
      <c r="FI445" s="454"/>
      <c r="FJ445" s="454"/>
      <c r="FK445" s="454"/>
      <c r="FL445" s="454"/>
      <c r="FM445" s="454"/>
      <c r="FN445" s="454"/>
      <c r="FO445" s="454"/>
      <c r="FP445" s="454"/>
      <c r="FQ445" s="454"/>
      <c r="FR445" s="454"/>
      <c r="FS445" s="454"/>
      <c r="FT445" s="454"/>
      <c r="FU445" s="454"/>
      <c r="FV445" s="454"/>
      <c r="FW445" s="454"/>
      <c r="FX445" s="454"/>
      <c r="FY445" s="454"/>
      <c r="FZ445" s="454"/>
      <c r="GA445" s="454"/>
      <c r="GB445" s="454"/>
      <c r="GC445" s="454"/>
      <c r="GD445" s="454"/>
      <c r="GE445" s="454"/>
      <c r="GF445" s="454"/>
      <c r="GG445" s="454"/>
      <c r="GH445" s="454"/>
      <c r="GI445" s="454"/>
      <c r="GJ445" s="454"/>
      <c r="GK445" s="454"/>
      <c r="GL445" s="454"/>
      <c r="GM445" s="454"/>
      <c r="GN445" s="454"/>
      <c r="GO445" s="454"/>
      <c r="GP445" s="454"/>
      <c r="GQ445" s="454"/>
      <c r="GR445" s="454"/>
      <c r="GS445" s="454"/>
      <c r="GT445" s="454"/>
      <c r="GU445" s="454"/>
      <c r="GV445" s="454"/>
      <c r="GW445" s="454"/>
      <c r="GX445" s="454"/>
      <c r="GY445" s="454"/>
      <c r="GZ445" s="454"/>
      <c r="HA445" s="454"/>
      <c r="HB445" s="454"/>
      <c r="HC445" s="454"/>
      <c r="HD445" s="454"/>
      <c r="HE445" s="454"/>
      <c r="HF445" s="454"/>
      <c r="HG445" s="454"/>
      <c r="HH445" s="454"/>
      <c r="HI445" s="454"/>
      <c r="HJ445" s="454"/>
      <c r="HK445" s="454"/>
      <c r="HL445" s="454"/>
      <c r="HM445" s="454"/>
      <c r="HN445" s="454"/>
      <c r="HO445" s="454"/>
      <c r="HP445" s="454"/>
      <c r="HQ445" s="454"/>
      <c r="HR445" s="454"/>
      <c r="HS445" s="454"/>
      <c r="HT445" s="454"/>
      <c r="HU445" s="454"/>
      <c r="HV445" s="454"/>
      <c r="HW445" s="454"/>
      <c r="HX445" s="454"/>
      <c r="HY445" s="454"/>
      <c r="HZ445" s="454"/>
      <c r="IA445" s="454"/>
      <c r="IB445" s="454"/>
      <c r="IC445" s="454"/>
      <c r="ID445" s="454"/>
      <c r="IE445" s="454"/>
      <c r="IF445" s="454"/>
      <c r="IG445" s="454"/>
      <c r="IH445" s="454"/>
      <c r="II445" s="454"/>
      <c r="IJ445" s="454"/>
      <c r="IK445" s="454"/>
      <c r="IL445" s="454"/>
      <c r="IM445" s="454"/>
      <c r="IN445" s="454"/>
      <c r="IO445" s="454"/>
      <c r="IP445" s="454"/>
      <c r="IQ445" s="454"/>
      <c r="IR445" s="454"/>
      <c r="IS445" s="454"/>
      <c r="IT445" s="454"/>
      <c r="IU445" s="454"/>
      <c r="IV445" s="454"/>
      <c r="IW445" s="454"/>
    </row>
    <row r="446" customFormat="false" ht="12.75" hidden="false" customHeight="false" outlineLevel="1" collapsed="false">
      <c r="A446" s="339"/>
      <c r="B446" s="461"/>
      <c r="C446" s="461"/>
      <c r="D446" s="461"/>
      <c r="E446" s="461"/>
      <c r="F446" s="461"/>
      <c r="G446" s="461"/>
      <c r="H446" s="461"/>
      <c r="I446" s="461"/>
      <c r="J446" s="461"/>
      <c r="K446" s="461"/>
      <c r="L446" s="461"/>
      <c r="M446" s="461"/>
      <c r="N446" s="461"/>
      <c r="O446" s="461"/>
      <c r="P446" s="461"/>
      <c r="Q446" s="461"/>
      <c r="R446" s="461"/>
      <c r="S446" s="461"/>
      <c r="T446" s="461"/>
      <c r="U446" s="461"/>
      <c r="V446" s="454"/>
      <c r="W446" s="454"/>
      <c r="X446" s="454"/>
      <c r="Y446" s="454"/>
      <c r="Z446" s="454"/>
      <c r="AA446" s="454"/>
      <c r="AB446" s="454"/>
      <c r="AC446" s="454"/>
      <c r="AD446" s="454"/>
      <c r="AE446" s="454"/>
      <c r="AF446" s="454"/>
      <c r="AG446" s="454"/>
      <c r="AH446" s="454"/>
      <c r="AI446" s="454"/>
      <c r="AJ446" s="454"/>
      <c r="AK446" s="454"/>
      <c r="AL446" s="454"/>
      <c r="AM446" s="454"/>
      <c r="AN446" s="454"/>
      <c r="AO446" s="454"/>
      <c r="AP446" s="454"/>
      <c r="AQ446" s="454"/>
      <c r="AR446" s="454"/>
      <c r="AS446" s="454"/>
      <c r="AT446" s="454"/>
      <c r="AU446" s="454"/>
      <c r="AV446" s="454"/>
      <c r="AW446" s="454"/>
      <c r="AX446" s="454"/>
      <c r="AY446" s="454"/>
      <c r="AZ446" s="454"/>
      <c r="BA446" s="454"/>
      <c r="BB446" s="454"/>
      <c r="BC446" s="454"/>
      <c r="BD446" s="454"/>
      <c r="BE446" s="454"/>
      <c r="BF446" s="454"/>
      <c r="BG446" s="454"/>
      <c r="BH446" s="454"/>
      <c r="BI446" s="454"/>
      <c r="BJ446" s="454"/>
      <c r="BK446" s="454"/>
      <c r="BL446" s="454"/>
      <c r="BM446" s="454"/>
      <c r="BN446" s="454"/>
      <c r="BO446" s="454"/>
      <c r="BP446" s="454"/>
      <c r="BQ446" s="454"/>
      <c r="BR446" s="454"/>
      <c r="BS446" s="454"/>
      <c r="BT446" s="454"/>
      <c r="BU446" s="454"/>
      <c r="BV446" s="454"/>
      <c r="BW446" s="454"/>
      <c r="BX446" s="454"/>
      <c r="BY446" s="454"/>
      <c r="BZ446" s="454"/>
      <c r="CA446" s="454"/>
      <c r="CB446" s="454"/>
      <c r="CC446" s="454"/>
      <c r="CD446" s="454"/>
      <c r="CE446" s="454"/>
      <c r="CF446" s="454"/>
      <c r="CG446" s="454"/>
      <c r="CH446" s="454"/>
      <c r="CI446" s="454"/>
      <c r="CJ446" s="454"/>
      <c r="CK446" s="454"/>
      <c r="CL446" s="454"/>
      <c r="CM446" s="454"/>
      <c r="CN446" s="454"/>
      <c r="CO446" s="454"/>
      <c r="CP446" s="454"/>
      <c r="CQ446" s="454"/>
      <c r="CR446" s="454"/>
      <c r="CS446" s="454"/>
      <c r="CT446" s="454"/>
      <c r="CU446" s="454"/>
      <c r="CV446" s="454"/>
      <c r="CW446" s="454"/>
      <c r="CX446" s="454"/>
      <c r="CY446" s="454"/>
      <c r="CZ446" s="454"/>
      <c r="DA446" s="454"/>
      <c r="DB446" s="454"/>
      <c r="DC446" s="454"/>
      <c r="DD446" s="454"/>
      <c r="DE446" s="454"/>
      <c r="DF446" s="454"/>
      <c r="DG446" s="454"/>
      <c r="DH446" s="454"/>
      <c r="DI446" s="454"/>
      <c r="DJ446" s="454"/>
      <c r="DK446" s="454"/>
      <c r="DL446" s="454"/>
      <c r="DM446" s="454"/>
      <c r="DN446" s="454"/>
      <c r="DO446" s="454"/>
      <c r="DP446" s="454"/>
      <c r="DQ446" s="454"/>
      <c r="DR446" s="454"/>
      <c r="DS446" s="454"/>
      <c r="DT446" s="454"/>
      <c r="DU446" s="454"/>
      <c r="DV446" s="454"/>
      <c r="DW446" s="454"/>
      <c r="DX446" s="454"/>
      <c r="DY446" s="454"/>
      <c r="DZ446" s="454"/>
      <c r="EA446" s="454"/>
      <c r="EB446" s="454"/>
      <c r="EC446" s="454"/>
      <c r="ED446" s="454"/>
      <c r="EE446" s="454"/>
      <c r="EF446" s="454"/>
      <c r="EG446" s="454"/>
      <c r="EH446" s="454"/>
      <c r="EI446" s="454"/>
      <c r="EJ446" s="454"/>
      <c r="EK446" s="454"/>
      <c r="EL446" s="454"/>
      <c r="EM446" s="454"/>
      <c r="EN446" s="454"/>
      <c r="EO446" s="454"/>
      <c r="EP446" s="454"/>
      <c r="EQ446" s="454"/>
      <c r="ER446" s="454"/>
      <c r="ES446" s="454"/>
      <c r="ET446" s="454"/>
      <c r="EU446" s="454"/>
      <c r="EV446" s="454"/>
      <c r="EW446" s="454"/>
      <c r="EX446" s="454"/>
      <c r="EY446" s="454"/>
      <c r="EZ446" s="454"/>
      <c r="FA446" s="454"/>
      <c r="FB446" s="454"/>
      <c r="FC446" s="454"/>
      <c r="FD446" s="454"/>
      <c r="FE446" s="454"/>
      <c r="FF446" s="454"/>
      <c r="FG446" s="454"/>
      <c r="FH446" s="454"/>
      <c r="FI446" s="454"/>
      <c r="FJ446" s="454"/>
      <c r="FK446" s="454"/>
      <c r="FL446" s="454"/>
      <c r="FM446" s="454"/>
      <c r="FN446" s="454"/>
      <c r="FO446" s="454"/>
      <c r="FP446" s="454"/>
      <c r="FQ446" s="454"/>
      <c r="FR446" s="454"/>
      <c r="FS446" s="454"/>
      <c r="FT446" s="454"/>
      <c r="FU446" s="454"/>
      <c r="FV446" s="454"/>
      <c r="FW446" s="454"/>
      <c r="FX446" s="454"/>
      <c r="FY446" s="454"/>
      <c r="FZ446" s="454"/>
      <c r="GA446" s="454"/>
      <c r="GB446" s="454"/>
      <c r="GC446" s="454"/>
      <c r="GD446" s="454"/>
      <c r="GE446" s="454"/>
      <c r="GF446" s="454"/>
      <c r="GG446" s="454"/>
      <c r="GH446" s="454"/>
      <c r="GI446" s="454"/>
      <c r="GJ446" s="454"/>
      <c r="GK446" s="454"/>
      <c r="GL446" s="454"/>
      <c r="GM446" s="454"/>
      <c r="GN446" s="454"/>
      <c r="GO446" s="454"/>
      <c r="GP446" s="454"/>
      <c r="GQ446" s="454"/>
      <c r="GR446" s="454"/>
      <c r="GS446" s="454"/>
      <c r="GT446" s="454"/>
      <c r="GU446" s="454"/>
      <c r="GV446" s="454"/>
      <c r="GW446" s="454"/>
      <c r="GX446" s="454"/>
      <c r="GY446" s="454"/>
      <c r="GZ446" s="454"/>
      <c r="HA446" s="454"/>
      <c r="HB446" s="454"/>
      <c r="HC446" s="454"/>
      <c r="HD446" s="454"/>
      <c r="HE446" s="454"/>
      <c r="HF446" s="454"/>
      <c r="HG446" s="454"/>
      <c r="HH446" s="454"/>
      <c r="HI446" s="454"/>
      <c r="HJ446" s="454"/>
      <c r="HK446" s="454"/>
      <c r="HL446" s="454"/>
      <c r="HM446" s="454"/>
      <c r="HN446" s="454"/>
      <c r="HO446" s="454"/>
      <c r="HP446" s="454"/>
      <c r="HQ446" s="454"/>
      <c r="HR446" s="454"/>
      <c r="HS446" s="454"/>
      <c r="HT446" s="454"/>
      <c r="HU446" s="454"/>
      <c r="HV446" s="454"/>
      <c r="HW446" s="454"/>
      <c r="HX446" s="454"/>
      <c r="HY446" s="454"/>
      <c r="HZ446" s="454"/>
      <c r="IA446" s="454"/>
      <c r="IB446" s="454"/>
      <c r="IC446" s="454"/>
      <c r="ID446" s="454"/>
      <c r="IE446" s="454"/>
      <c r="IF446" s="454"/>
      <c r="IG446" s="454"/>
      <c r="IH446" s="454"/>
      <c r="II446" s="454"/>
      <c r="IJ446" s="454"/>
      <c r="IK446" s="454"/>
      <c r="IL446" s="454"/>
      <c r="IM446" s="454"/>
      <c r="IN446" s="454"/>
      <c r="IO446" s="454"/>
      <c r="IP446" s="454"/>
      <c r="IQ446" s="454"/>
      <c r="IR446" s="454"/>
      <c r="IS446" s="454"/>
      <c r="IT446" s="454"/>
      <c r="IU446" s="454"/>
      <c r="IV446" s="454"/>
      <c r="IW446" s="454"/>
    </row>
    <row r="447" customFormat="false" ht="12.75" hidden="false" customHeight="false" outlineLevel="1" collapsed="false">
      <c r="A447" s="339"/>
      <c r="B447" s="461"/>
      <c r="C447" s="461"/>
      <c r="D447" s="461"/>
      <c r="E447" s="461"/>
      <c r="F447" s="461"/>
      <c r="G447" s="461"/>
      <c r="H447" s="461"/>
      <c r="I447" s="461"/>
      <c r="J447" s="461"/>
      <c r="K447" s="461"/>
      <c r="L447" s="461"/>
      <c r="M447" s="461"/>
      <c r="N447" s="461"/>
      <c r="O447" s="461"/>
      <c r="P447" s="461"/>
      <c r="Q447" s="461"/>
      <c r="R447" s="461"/>
      <c r="S447" s="461"/>
      <c r="T447" s="461"/>
      <c r="U447" s="461"/>
      <c r="V447" s="454"/>
      <c r="W447" s="454"/>
      <c r="X447" s="454"/>
      <c r="Y447" s="454"/>
      <c r="Z447" s="454"/>
      <c r="AA447" s="454"/>
      <c r="AB447" s="454"/>
      <c r="AC447" s="454"/>
      <c r="AD447" s="454"/>
      <c r="AE447" s="454"/>
      <c r="AF447" s="454"/>
      <c r="AG447" s="454"/>
      <c r="AH447" s="454"/>
      <c r="AI447" s="454"/>
      <c r="AJ447" s="454"/>
      <c r="AK447" s="454"/>
      <c r="AL447" s="454"/>
      <c r="AM447" s="454"/>
      <c r="AN447" s="454"/>
      <c r="AO447" s="454"/>
      <c r="AP447" s="454"/>
      <c r="AQ447" s="454"/>
      <c r="AR447" s="454"/>
      <c r="AS447" s="454"/>
      <c r="AT447" s="454"/>
      <c r="AU447" s="454"/>
      <c r="AV447" s="454"/>
      <c r="AW447" s="454"/>
      <c r="AX447" s="454"/>
      <c r="AY447" s="454"/>
      <c r="AZ447" s="454"/>
      <c r="BA447" s="454"/>
      <c r="BB447" s="454"/>
      <c r="BC447" s="454"/>
      <c r="BD447" s="454"/>
      <c r="BE447" s="454"/>
      <c r="BF447" s="454"/>
      <c r="BG447" s="454"/>
      <c r="BH447" s="454"/>
      <c r="BI447" s="454"/>
      <c r="BJ447" s="454"/>
      <c r="BK447" s="454"/>
      <c r="BL447" s="454"/>
      <c r="BM447" s="454"/>
      <c r="BN447" s="454"/>
      <c r="BO447" s="454"/>
      <c r="BP447" s="454"/>
      <c r="BQ447" s="454"/>
      <c r="BR447" s="454"/>
      <c r="BS447" s="454"/>
      <c r="BT447" s="454"/>
      <c r="BU447" s="454"/>
      <c r="BV447" s="454"/>
      <c r="BW447" s="454"/>
      <c r="BX447" s="454"/>
      <c r="BY447" s="454"/>
      <c r="BZ447" s="454"/>
      <c r="CA447" s="454"/>
      <c r="CB447" s="454"/>
      <c r="CC447" s="454"/>
      <c r="CD447" s="454"/>
      <c r="CE447" s="454"/>
      <c r="CF447" s="454"/>
      <c r="CG447" s="454"/>
      <c r="CH447" s="454"/>
      <c r="CI447" s="454"/>
      <c r="CJ447" s="454"/>
      <c r="CK447" s="454"/>
      <c r="CL447" s="454"/>
      <c r="CM447" s="454"/>
      <c r="CN447" s="454"/>
      <c r="CO447" s="454"/>
      <c r="CP447" s="454"/>
      <c r="CQ447" s="454"/>
      <c r="CR447" s="454"/>
      <c r="CS447" s="454"/>
      <c r="CT447" s="454"/>
      <c r="CU447" s="454"/>
      <c r="CV447" s="454"/>
      <c r="CW447" s="454"/>
      <c r="CX447" s="454"/>
      <c r="CY447" s="454"/>
      <c r="CZ447" s="454"/>
      <c r="DA447" s="454"/>
      <c r="DB447" s="454"/>
      <c r="DC447" s="454"/>
      <c r="DD447" s="454"/>
      <c r="DE447" s="454"/>
      <c r="DF447" s="454"/>
      <c r="DG447" s="454"/>
      <c r="DH447" s="454"/>
      <c r="DI447" s="454"/>
      <c r="DJ447" s="454"/>
      <c r="DK447" s="454"/>
      <c r="DL447" s="454"/>
      <c r="DM447" s="454"/>
      <c r="DN447" s="454"/>
      <c r="DO447" s="454"/>
      <c r="DP447" s="454"/>
      <c r="DQ447" s="454"/>
      <c r="DR447" s="454"/>
      <c r="DS447" s="454"/>
      <c r="DT447" s="454"/>
      <c r="DU447" s="454"/>
      <c r="DV447" s="454"/>
      <c r="DW447" s="454"/>
      <c r="DX447" s="454"/>
      <c r="DY447" s="454"/>
      <c r="DZ447" s="454"/>
      <c r="EA447" s="454"/>
      <c r="EB447" s="454"/>
      <c r="EC447" s="454"/>
      <c r="ED447" s="454"/>
      <c r="EE447" s="454"/>
      <c r="EF447" s="454"/>
      <c r="EG447" s="454"/>
      <c r="EH447" s="454"/>
      <c r="EI447" s="454"/>
      <c r="EJ447" s="454"/>
      <c r="EK447" s="454"/>
      <c r="EL447" s="454"/>
      <c r="EM447" s="454"/>
      <c r="EN447" s="454"/>
      <c r="EO447" s="454"/>
      <c r="EP447" s="454"/>
      <c r="EQ447" s="454"/>
      <c r="ER447" s="454"/>
      <c r="ES447" s="454"/>
      <c r="ET447" s="454"/>
      <c r="EU447" s="454"/>
      <c r="EV447" s="454"/>
      <c r="EW447" s="454"/>
      <c r="EX447" s="454"/>
      <c r="EY447" s="454"/>
      <c r="EZ447" s="454"/>
      <c r="FA447" s="454"/>
      <c r="FB447" s="454"/>
      <c r="FC447" s="454"/>
      <c r="FD447" s="454"/>
      <c r="FE447" s="454"/>
      <c r="FF447" s="454"/>
      <c r="FG447" s="454"/>
      <c r="FH447" s="454"/>
      <c r="FI447" s="454"/>
      <c r="FJ447" s="454"/>
      <c r="FK447" s="454"/>
      <c r="FL447" s="454"/>
      <c r="FM447" s="454"/>
      <c r="FN447" s="454"/>
      <c r="FO447" s="454"/>
      <c r="FP447" s="454"/>
      <c r="FQ447" s="454"/>
      <c r="FR447" s="454"/>
      <c r="FS447" s="454"/>
      <c r="FT447" s="454"/>
      <c r="FU447" s="454"/>
      <c r="FV447" s="454"/>
      <c r="FW447" s="454"/>
      <c r="FX447" s="454"/>
      <c r="FY447" s="454"/>
      <c r="FZ447" s="454"/>
      <c r="GA447" s="454"/>
      <c r="GB447" s="454"/>
      <c r="GC447" s="454"/>
      <c r="GD447" s="454"/>
      <c r="GE447" s="454"/>
      <c r="GF447" s="454"/>
      <c r="GG447" s="454"/>
      <c r="GH447" s="454"/>
      <c r="GI447" s="454"/>
      <c r="GJ447" s="454"/>
      <c r="GK447" s="454"/>
      <c r="GL447" s="454"/>
      <c r="GM447" s="454"/>
      <c r="GN447" s="454"/>
      <c r="GO447" s="454"/>
      <c r="GP447" s="454"/>
      <c r="GQ447" s="454"/>
      <c r="GR447" s="454"/>
      <c r="GS447" s="454"/>
      <c r="GT447" s="454"/>
      <c r="GU447" s="454"/>
      <c r="GV447" s="454"/>
      <c r="GW447" s="454"/>
      <c r="GX447" s="454"/>
      <c r="GY447" s="454"/>
      <c r="GZ447" s="454"/>
      <c r="HA447" s="454"/>
      <c r="HB447" s="454"/>
      <c r="HC447" s="454"/>
      <c r="HD447" s="454"/>
      <c r="HE447" s="454"/>
      <c r="HF447" s="454"/>
      <c r="HG447" s="454"/>
      <c r="HH447" s="454"/>
      <c r="HI447" s="454"/>
      <c r="HJ447" s="454"/>
      <c r="HK447" s="454"/>
      <c r="HL447" s="454"/>
      <c r="HM447" s="454"/>
      <c r="HN447" s="454"/>
      <c r="HO447" s="454"/>
      <c r="HP447" s="454"/>
      <c r="HQ447" s="454"/>
      <c r="HR447" s="454"/>
      <c r="HS447" s="454"/>
      <c r="HT447" s="454"/>
      <c r="HU447" s="454"/>
      <c r="HV447" s="454"/>
      <c r="HW447" s="454"/>
      <c r="HX447" s="454"/>
      <c r="HY447" s="454"/>
      <c r="HZ447" s="454"/>
      <c r="IA447" s="454"/>
      <c r="IB447" s="454"/>
      <c r="IC447" s="454"/>
      <c r="ID447" s="454"/>
      <c r="IE447" s="454"/>
      <c r="IF447" s="454"/>
      <c r="IG447" s="454"/>
      <c r="IH447" s="454"/>
      <c r="II447" s="454"/>
      <c r="IJ447" s="454"/>
      <c r="IK447" s="454"/>
      <c r="IL447" s="454"/>
      <c r="IM447" s="454"/>
      <c r="IN447" s="454"/>
      <c r="IO447" s="454"/>
      <c r="IP447" s="454"/>
      <c r="IQ447" s="454"/>
      <c r="IR447" s="454"/>
      <c r="IS447" s="454"/>
      <c r="IT447" s="454"/>
      <c r="IU447" s="454"/>
      <c r="IV447" s="454"/>
      <c r="IW447" s="454"/>
    </row>
    <row r="448" customFormat="false" ht="12.75" hidden="false" customHeight="false" outlineLevel="1" collapsed="false">
      <c r="A448" s="339"/>
      <c r="B448" s="461"/>
      <c r="C448" s="461"/>
      <c r="D448" s="461"/>
      <c r="E448" s="461"/>
      <c r="F448" s="461"/>
      <c r="G448" s="461"/>
      <c r="H448" s="461"/>
      <c r="I448" s="461"/>
      <c r="J448" s="461"/>
      <c r="K448" s="461"/>
      <c r="L448" s="461"/>
      <c r="M448" s="461"/>
      <c r="N448" s="461"/>
      <c r="O448" s="461"/>
      <c r="P448" s="461"/>
      <c r="Q448" s="461"/>
      <c r="R448" s="461"/>
      <c r="S448" s="461"/>
      <c r="T448" s="461"/>
      <c r="U448" s="461"/>
      <c r="V448" s="454"/>
      <c r="W448" s="454"/>
      <c r="X448" s="454"/>
      <c r="Y448" s="454"/>
      <c r="Z448" s="454"/>
      <c r="AA448" s="454"/>
      <c r="AB448" s="454"/>
      <c r="AC448" s="454"/>
      <c r="AD448" s="454"/>
      <c r="AE448" s="454"/>
      <c r="AF448" s="454"/>
      <c r="AG448" s="454"/>
      <c r="AH448" s="454"/>
      <c r="AI448" s="454"/>
      <c r="AJ448" s="454"/>
      <c r="AK448" s="454"/>
      <c r="AL448" s="454"/>
      <c r="AM448" s="454"/>
      <c r="AN448" s="454"/>
      <c r="AO448" s="454"/>
      <c r="AP448" s="454"/>
      <c r="AQ448" s="454"/>
      <c r="AR448" s="454"/>
      <c r="AS448" s="454"/>
      <c r="AT448" s="454"/>
      <c r="AU448" s="454"/>
      <c r="AV448" s="454"/>
      <c r="AW448" s="454"/>
      <c r="AX448" s="454"/>
      <c r="AY448" s="454"/>
      <c r="AZ448" s="454"/>
      <c r="BA448" s="454"/>
      <c r="BB448" s="454"/>
      <c r="BC448" s="454"/>
      <c r="BD448" s="454"/>
      <c r="BE448" s="454"/>
      <c r="BF448" s="454"/>
      <c r="BG448" s="454"/>
      <c r="BH448" s="454"/>
      <c r="BI448" s="454"/>
      <c r="BJ448" s="454"/>
      <c r="BK448" s="454"/>
      <c r="BL448" s="454"/>
      <c r="BM448" s="454"/>
      <c r="BN448" s="454"/>
      <c r="BO448" s="454"/>
      <c r="BP448" s="454"/>
      <c r="BQ448" s="454"/>
      <c r="BR448" s="454"/>
      <c r="BS448" s="454"/>
      <c r="BT448" s="454"/>
      <c r="BU448" s="454"/>
      <c r="BV448" s="454"/>
      <c r="BW448" s="454"/>
      <c r="BX448" s="454"/>
      <c r="BY448" s="454"/>
      <c r="BZ448" s="454"/>
      <c r="CA448" s="454"/>
      <c r="CB448" s="454"/>
      <c r="CC448" s="454"/>
      <c r="CD448" s="454"/>
      <c r="CE448" s="454"/>
      <c r="CF448" s="454"/>
      <c r="CG448" s="454"/>
      <c r="CH448" s="454"/>
      <c r="CI448" s="454"/>
      <c r="CJ448" s="454"/>
      <c r="CK448" s="454"/>
      <c r="CL448" s="454"/>
      <c r="CM448" s="454"/>
      <c r="CN448" s="454"/>
      <c r="CO448" s="454"/>
      <c r="CP448" s="454"/>
      <c r="CQ448" s="454"/>
      <c r="CR448" s="454"/>
      <c r="CS448" s="454"/>
      <c r="CT448" s="454"/>
      <c r="CU448" s="454"/>
      <c r="CV448" s="454"/>
      <c r="CW448" s="454"/>
      <c r="CX448" s="454"/>
      <c r="CY448" s="454"/>
      <c r="CZ448" s="454"/>
      <c r="DA448" s="454"/>
      <c r="DB448" s="454"/>
      <c r="DC448" s="454"/>
      <c r="DD448" s="454"/>
      <c r="DE448" s="454"/>
      <c r="DF448" s="454"/>
      <c r="DG448" s="454"/>
      <c r="DH448" s="454"/>
      <c r="DI448" s="454"/>
      <c r="DJ448" s="454"/>
      <c r="DK448" s="454"/>
      <c r="DL448" s="454"/>
      <c r="DM448" s="454"/>
      <c r="DN448" s="454"/>
      <c r="DO448" s="454"/>
      <c r="DP448" s="454"/>
      <c r="DQ448" s="454"/>
      <c r="DR448" s="454"/>
      <c r="DS448" s="454"/>
      <c r="DT448" s="454"/>
      <c r="DU448" s="454"/>
      <c r="DV448" s="454"/>
      <c r="DW448" s="454"/>
      <c r="DX448" s="454"/>
      <c r="DY448" s="454"/>
      <c r="DZ448" s="454"/>
      <c r="EA448" s="454"/>
      <c r="EB448" s="454"/>
      <c r="EC448" s="454"/>
      <c r="ED448" s="454"/>
      <c r="EE448" s="454"/>
      <c r="EF448" s="454"/>
      <c r="EG448" s="454"/>
      <c r="EH448" s="454"/>
      <c r="EI448" s="454"/>
      <c r="EJ448" s="454"/>
      <c r="EK448" s="454"/>
      <c r="EL448" s="454"/>
      <c r="EM448" s="454"/>
      <c r="EN448" s="454"/>
      <c r="EO448" s="454"/>
      <c r="EP448" s="454"/>
      <c r="EQ448" s="454"/>
      <c r="ER448" s="454"/>
      <c r="ES448" s="454"/>
      <c r="ET448" s="454"/>
      <c r="EU448" s="454"/>
      <c r="EV448" s="454"/>
      <c r="EW448" s="454"/>
      <c r="EX448" s="454"/>
      <c r="EY448" s="454"/>
      <c r="EZ448" s="454"/>
      <c r="FA448" s="454"/>
      <c r="FB448" s="454"/>
      <c r="FC448" s="454"/>
      <c r="FD448" s="454"/>
      <c r="FE448" s="454"/>
      <c r="FF448" s="454"/>
      <c r="FG448" s="454"/>
      <c r="FH448" s="454"/>
      <c r="FI448" s="454"/>
      <c r="FJ448" s="454"/>
      <c r="FK448" s="454"/>
      <c r="FL448" s="454"/>
      <c r="FM448" s="454"/>
      <c r="FN448" s="454"/>
      <c r="FO448" s="454"/>
      <c r="FP448" s="454"/>
      <c r="FQ448" s="454"/>
      <c r="FR448" s="454"/>
      <c r="FS448" s="454"/>
      <c r="FT448" s="454"/>
      <c r="FU448" s="454"/>
      <c r="FV448" s="454"/>
      <c r="FW448" s="454"/>
      <c r="FX448" s="454"/>
      <c r="FY448" s="454"/>
      <c r="FZ448" s="454"/>
      <c r="GA448" s="454"/>
      <c r="GB448" s="454"/>
      <c r="GC448" s="454"/>
      <c r="GD448" s="454"/>
      <c r="GE448" s="454"/>
      <c r="GF448" s="454"/>
      <c r="GG448" s="454"/>
      <c r="GH448" s="454"/>
      <c r="GI448" s="454"/>
      <c r="GJ448" s="454"/>
      <c r="GK448" s="454"/>
      <c r="GL448" s="454"/>
      <c r="GM448" s="454"/>
      <c r="GN448" s="454"/>
      <c r="GO448" s="454"/>
      <c r="GP448" s="454"/>
      <c r="GQ448" s="454"/>
      <c r="GR448" s="454"/>
      <c r="GS448" s="454"/>
      <c r="GT448" s="454"/>
      <c r="GU448" s="454"/>
      <c r="GV448" s="454"/>
      <c r="GW448" s="454"/>
      <c r="GX448" s="454"/>
      <c r="GY448" s="454"/>
      <c r="GZ448" s="454"/>
      <c r="HA448" s="454"/>
      <c r="HB448" s="454"/>
      <c r="HC448" s="454"/>
      <c r="HD448" s="454"/>
      <c r="HE448" s="454"/>
      <c r="HF448" s="454"/>
      <c r="HG448" s="454"/>
      <c r="HH448" s="454"/>
      <c r="HI448" s="454"/>
      <c r="HJ448" s="454"/>
      <c r="HK448" s="454"/>
      <c r="HL448" s="454"/>
      <c r="HM448" s="454"/>
      <c r="HN448" s="454"/>
      <c r="HO448" s="454"/>
      <c r="HP448" s="454"/>
      <c r="HQ448" s="454"/>
      <c r="HR448" s="454"/>
      <c r="HS448" s="454"/>
      <c r="HT448" s="454"/>
      <c r="HU448" s="454"/>
      <c r="HV448" s="454"/>
      <c r="HW448" s="454"/>
      <c r="HX448" s="454"/>
      <c r="HY448" s="454"/>
      <c r="HZ448" s="454"/>
      <c r="IA448" s="454"/>
      <c r="IB448" s="454"/>
      <c r="IC448" s="454"/>
      <c r="ID448" s="454"/>
      <c r="IE448" s="454"/>
      <c r="IF448" s="454"/>
      <c r="IG448" s="454"/>
      <c r="IH448" s="454"/>
      <c r="II448" s="454"/>
      <c r="IJ448" s="454"/>
      <c r="IK448" s="454"/>
      <c r="IL448" s="454"/>
      <c r="IM448" s="454"/>
      <c r="IN448" s="454"/>
      <c r="IO448" s="454"/>
      <c r="IP448" s="454"/>
      <c r="IQ448" s="454"/>
      <c r="IR448" s="454"/>
      <c r="IS448" s="454"/>
      <c r="IT448" s="454"/>
      <c r="IU448" s="454"/>
      <c r="IV448" s="454"/>
      <c r="IW448" s="454"/>
    </row>
    <row r="449" customFormat="false" ht="12.75" hidden="false" customHeight="false" outlineLevel="1" collapsed="false">
      <c r="A449" s="336"/>
      <c r="B449" s="461"/>
      <c r="C449" s="461"/>
      <c r="D449" s="461"/>
      <c r="E449" s="461"/>
      <c r="F449" s="461"/>
      <c r="G449" s="461"/>
      <c r="H449" s="461"/>
      <c r="I449" s="461"/>
      <c r="J449" s="461"/>
      <c r="K449" s="461"/>
      <c r="L449" s="461"/>
      <c r="M449" s="461"/>
      <c r="N449" s="461"/>
      <c r="O449" s="461"/>
      <c r="P449" s="461"/>
      <c r="Q449" s="461"/>
      <c r="R449" s="461"/>
      <c r="S449" s="461"/>
      <c r="T449" s="461"/>
      <c r="U449" s="461"/>
      <c r="V449" s="454"/>
      <c r="W449" s="454"/>
      <c r="X449" s="454"/>
      <c r="Y449" s="454"/>
      <c r="Z449" s="454"/>
      <c r="AA449" s="454"/>
      <c r="AB449" s="454"/>
      <c r="AC449" s="454"/>
      <c r="AD449" s="454"/>
      <c r="AE449" s="454"/>
      <c r="AF449" s="454"/>
      <c r="AG449" s="454"/>
      <c r="AH449" s="454"/>
      <c r="AI449" s="454"/>
      <c r="AJ449" s="454"/>
      <c r="AK449" s="454"/>
      <c r="AL449" s="454"/>
      <c r="AM449" s="454"/>
      <c r="AN449" s="454"/>
      <c r="AO449" s="454"/>
      <c r="AP449" s="454"/>
      <c r="AQ449" s="454"/>
      <c r="AR449" s="454"/>
      <c r="AS449" s="454"/>
      <c r="AT449" s="454"/>
      <c r="AU449" s="454"/>
      <c r="AV449" s="454"/>
      <c r="AW449" s="454"/>
      <c r="AX449" s="454"/>
      <c r="AY449" s="454"/>
      <c r="AZ449" s="454"/>
      <c r="BA449" s="454"/>
      <c r="BB449" s="454"/>
      <c r="BC449" s="454"/>
      <c r="BD449" s="454"/>
      <c r="BE449" s="454"/>
      <c r="BF449" s="454"/>
      <c r="BG449" s="454"/>
      <c r="BH449" s="454"/>
      <c r="BI449" s="454"/>
      <c r="BJ449" s="454"/>
      <c r="BK449" s="454"/>
      <c r="BL449" s="454"/>
      <c r="BM449" s="454"/>
      <c r="BN449" s="454"/>
      <c r="BO449" s="454"/>
      <c r="BP449" s="454"/>
      <c r="BQ449" s="454"/>
      <c r="BR449" s="454"/>
      <c r="BS449" s="454"/>
      <c r="BT449" s="454"/>
      <c r="BU449" s="454"/>
      <c r="BV449" s="454"/>
      <c r="BW449" s="454"/>
      <c r="BX449" s="454"/>
      <c r="BY449" s="454"/>
      <c r="BZ449" s="454"/>
      <c r="CA449" s="454"/>
      <c r="CB449" s="454"/>
      <c r="CC449" s="454"/>
      <c r="CD449" s="454"/>
      <c r="CE449" s="454"/>
      <c r="CF449" s="454"/>
      <c r="CG449" s="454"/>
      <c r="CH449" s="454"/>
      <c r="CI449" s="454"/>
      <c r="CJ449" s="454"/>
      <c r="CK449" s="454"/>
      <c r="CL449" s="454"/>
      <c r="CM449" s="454"/>
      <c r="CN449" s="454"/>
      <c r="CO449" s="454"/>
      <c r="CP449" s="454"/>
      <c r="CQ449" s="454"/>
      <c r="CR449" s="454"/>
      <c r="CS449" s="454"/>
      <c r="CT449" s="454"/>
      <c r="CU449" s="454"/>
      <c r="CV449" s="454"/>
      <c r="CW449" s="454"/>
      <c r="CX449" s="454"/>
      <c r="CY449" s="454"/>
      <c r="CZ449" s="454"/>
      <c r="DA449" s="454"/>
      <c r="DB449" s="454"/>
      <c r="DC449" s="454"/>
      <c r="DD449" s="454"/>
      <c r="DE449" s="454"/>
      <c r="DF449" s="454"/>
      <c r="DG449" s="454"/>
      <c r="DH449" s="454"/>
      <c r="DI449" s="454"/>
      <c r="DJ449" s="454"/>
      <c r="DK449" s="454"/>
      <c r="DL449" s="454"/>
      <c r="DM449" s="454"/>
      <c r="DN449" s="454"/>
      <c r="DO449" s="454"/>
      <c r="DP449" s="454"/>
      <c r="DQ449" s="454"/>
      <c r="DR449" s="454"/>
      <c r="DS449" s="454"/>
      <c r="DT449" s="454"/>
      <c r="DU449" s="454"/>
      <c r="DV449" s="454"/>
      <c r="DW449" s="454"/>
      <c r="DX449" s="454"/>
      <c r="DY449" s="454"/>
      <c r="DZ449" s="454"/>
      <c r="EA449" s="454"/>
      <c r="EB449" s="454"/>
      <c r="EC449" s="454"/>
      <c r="ED449" s="454"/>
      <c r="EE449" s="454"/>
      <c r="EF449" s="454"/>
      <c r="EG449" s="454"/>
      <c r="EH449" s="454"/>
      <c r="EI449" s="454"/>
      <c r="EJ449" s="454"/>
      <c r="EK449" s="454"/>
      <c r="EL449" s="454"/>
      <c r="EM449" s="454"/>
      <c r="EN449" s="454"/>
      <c r="EO449" s="454"/>
      <c r="EP449" s="454"/>
      <c r="EQ449" s="454"/>
      <c r="ER449" s="454"/>
      <c r="ES449" s="454"/>
      <c r="ET449" s="454"/>
      <c r="EU449" s="454"/>
      <c r="EV449" s="454"/>
      <c r="EW449" s="454"/>
      <c r="EX449" s="454"/>
      <c r="EY449" s="454"/>
      <c r="EZ449" s="454"/>
      <c r="FA449" s="454"/>
      <c r="FB449" s="454"/>
      <c r="FC449" s="454"/>
      <c r="FD449" s="454"/>
      <c r="FE449" s="454"/>
      <c r="FF449" s="454"/>
      <c r="FG449" s="454"/>
      <c r="FH449" s="454"/>
      <c r="FI449" s="454"/>
      <c r="FJ449" s="454"/>
      <c r="FK449" s="454"/>
      <c r="FL449" s="454"/>
      <c r="FM449" s="454"/>
      <c r="FN449" s="454"/>
      <c r="FO449" s="454"/>
      <c r="FP449" s="454"/>
      <c r="FQ449" s="454"/>
      <c r="FR449" s="454"/>
      <c r="FS449" s="454"/>
      <c r="FT449" s="454"/>
      <c r="FU449" s="454"/>
      <c r="FV449" s="454"/>
      <c r="FW449" s="454"/>
      <c r="FX449" s="454"/>
      <c r="FY449" s="454"/>
      <c r="FZ449" s="454"/>
      <c r="GA449" s="454"/>
      <c r="GB449" s="454"/>
      <c r="GC449" s="454"/>
      <c r="GD449" s="454"/>
      <c r="GE449" s="454"/>
      <c r="GF449" s="454"/>
      <c r="GG449" s="454"/>
      <c r="GH449" s="454"/>
      <c r="GI449" s="454"/>
      <c r="GJ449" s="454"/>
      <c r="GK449" s="454"/>
      <c r="GL449" s="454"/>
      <c r="GM449" s="454"/>
      <c r="GN449" s="454"/>
      <c r="GO449" s="454"/>
      <c r="GP449" s="454"/>
      <c r="GQ449" s="454"/>
      <c r="GR449" s="454"/>
      <c r="GS449" s="454"/>
      <c r="GT449" s="454"/>
      <c r="GU449" s="454"/>
      <c r="GV449" s="454"/>
      <c r="GW449" s="454"/>
      <c r="GX449" s="454"/>
      <c r="GY449" s="454"/>
      <c r="GZ449" s="454"/>
      <c r="HA449" s="454"/>
      <c r="HB449" s="454"/>
      <c r="HC449" s="454"/>
      <c r="HD449" s="454"/>
      <c r="HE449" s="454"/>
      <c r="HF449" s="454"/>
      <c r="HG449" s="454"/>
      <c r="HH449" s="454"/>
      <c r="HI449" s="454"/>
      <c r="HJ449" s="454"/>
      <c r="HK449" s="454"/>
      <c r="HL449" s="454"/>
      <c r="HM449" s="454"/>
      <c r="HN449" s="454"/>
      <c r="HO449" s="454"/>
      <c r="HP449" s="454"/>
      <c r="HQ449" s="454"/>
      <c r="HR449" s="454"/>
      <c r="HS449" s="454"/>
      <c r="HT449" s="454"/>
      <c r="HU449" s="454"/>
      <c r="HV449" s="454"/>
      <c r="HW449" s="454"/>
      <c r="HX449" s="454"/>
      <c r="HY449" s="454"/>
      <c r="HZ449" s="454"/>
      <c r="IA449" s="454"/>
      <c r="IB449" s="454"/>
      <c r="IC449" s="454"/>
      <c r="ID449" s="454"/>
      <c r="IE449" s="454"/>
      <c r="IF449" s="454"/>
      <c r="IG449" s="454"/>
      <c r="IH449" s="454"/>
      <c r="II449" s="454"/>
      <c r="IJ449" s="454"/>
      <c r="IK449" s="454"/>
      <c r="IL449" s="454"/>
      <c r="IM449" s="454"/>
      <c r="IN449" s="454"/>
      <c r="IO449" s="454"/>
      <c r="IP449" s="454"/>
      <c r="IQ449" s="454"/>
      <c r="IR449" s="454"/>
      <c r="IS449" s="454"/>
      <c r="IT449" s="454"/>
      <c r="IU449" s="454"/>
      <c r="IV449" s="454"/>
      <c r="IW449" s="454"/>
    </row>
    <row r="450" customFormat="false" ht="12.75" hidden="false" customHeight="false" outlineLevel="1" collapsed="false">
      <c r="A450" s="324"/>
      <c r="B450" s="461"/>
      <c r="C450" s="461"/>
      <c r="D450" s="461"/>
      <c r="E450" s="461"/>
      <c r="F450" s="461"/>
      <c r="G450" s="461"/>
      <c r="H450" s="461"/>
      <c r="I450" s="461"/>
      <c r="J450" s="461"/>
      <c r="K450" s="461"/>
      <c r="L450" s="461"/>
      <c r="M450" s="461"/>
      <c r="N450" s="461"/>
      <c r="O450" s="461"/>
      <c r="P450" s="461"/>
      <c r="Q450" s="461"/>
      <c r="R450" s="461"/>
      <c r="S450" s="461"/>
      <c r="T450" s="461"/>
      <c r="U450" s="461"/>
      <c r="V450" s="454"/>
      <c r="W450" s="454"/>
      <c r="X450" s="454"/>
      <c r="Y450" s="454"/>
      <c r="Z450" s="454"/>
      <c r="AA450" s="454"/>
      <c r="AB450" s="454"/>
      <c r="AC450" s="454"/>
      <c r="AD450" s="454"/>
      <c r="AE450" s="454"/>
      <c r="AF450" s="454"/>
      <c r="AG450" s="454"/>
      <c r="AH450" s="454"/>
      <c r="AI450" s="454"/>
      <c r="AJ450" s="454"/>
      <c r="AK450" s="454"/>
      <c r="AL450" s="454"/>
      <c r="AM450" s="454"/>
      <c r="AN450" s="454"/>
      <c r="AO450" s="454"/>
      <c r="AP450" s="454"/>
      <c r="AQ450" s="454"/>
      <c r="AR450" s="454"/>
      <c r="AS450" s="454"/>
      <c r="AT450" s="454"/>
      <c r="AU450" s="454"/>
      <c r="AV450" s="454"/>
      <c r="AW450" s="454"/>
      <c r="AX450" s="454"/>
      <c r="AY450" s="454"/>
      <c r="AZ450" s="454"/>
      <c r="BA450" s="454"/>
      <c r="BB450" s="454"/>
      <c r="BC450" s="454"/>
      <c r="BD450" s="454"/>
      <c r="BE450" s="454"/>
      <c r="BF450" s="454"/>
      <c r="BG450" s="454"/>
      <c r="BH450" s="454"/>
      <c r="BI450" s="454"/>
      <c r="BJ450" s="454"/>
      <c r="BK450" s="454"/>
      <c r="BL450" s="454"/>
      <c r="BM450" s="454"/>
      <c r="BN450" s="454"/>
      <c r="BO450" s="454"/>
      <c r="BP450" s="454"/>
      <c r="BQ450" s="454"/>
      <c r="BR450" s="454"/>
      <c r="BS450" s="454"/>
      <c r="BT450" s="454"/>
      <c r="BU450" s="454"/>
      <c r="BV450" s="454"/>
      <c r="BW450" s="454"/>
      <c r="BX450" s="454"/>
      <c r="BY450" s="454"/>
      <c r="BZ450" s="454"/>
      <c r="CA450" s="454"/>
      <c r="CB450" s="454"/>
      <c r="CC450" s="454"/>
      <c r="CD450" s="454"/>
      <c r="CE450" s="454"/>
      <c r="CF450" s="454"/>
      <c r="CG450" s="454"/>
      <c r="CH450" s="454"/>
      <c r="CI450" s="454"/>
      <c r="CJ450" s="454"/>
      <c r="CK450" s="454"/>
      <c r="CL450" s="454"/>
      <c r="CM450" s="454"/>
      <c r="CN450" s="454"/>
      <c r="CO450" s="454"/>
      <c r="CP450" s="454"/>
      <c r="CQ450" s="454"/>
      <c r="CR450" s="454"/>
      <c r="CS450" s="454"/>
      <c r="CT450" s="454"/>
      <c r="CU450" s="454"/>
      <c r="CV450" s="454"/>
      <c r="CW450" s="454"/>
      <c r="CX450" s="454"/>
      <c r="CY450" s="454"/>
      <c r="CZ450" s="454"/>
      <c r="DA450" s="454"/>
      <c r="DB450" s="454"/>
      <c r="DC450" s="454"/>
      <c r="DD450" s="454"/>
      <c r="DE450" s="454"/>
      <c r="DF450" s="454"/>
      <c r="DG450" s="454"/>
      <c r="DH450" s="454"/>
      <c r="DI450" s="454"/>
      <c r="DJ450" s="454"/>
      <c r="DK450" s="454"/>
      <c r="DL450" s="454"/>
      <c r="DM450" s="454"/>
      <c r="DN450" s="454"/>
      <c r="DO450" s="454"/>
      <c r="DP450" s="454"/>
      <c r="DQ450" s="454"/>
      <c r="DR450" s="454"/>
      <c r="DS450" s="454"/>
      <c r="DT450" s="454"/>
      <c r="DU450" s="454"/>
      <c r="DV450" s="454"/>
      <c r="DW450" s="454"/>
      <c r="DX450" s="454"/>
      <c r="DY450" s="454"/>
      <c r="DZ450" s="454"/>
      <c r="EA450" s="454"/>
      <c r="EB450" s="454"/>
      <c r="EC450" s="454"/>
      <c r="ED450" s="454"/>
      <c r="EE450" s="454"/>
      <c r="EF450" s="454"/>
      <c r="EG450" s="454"/>
      <c r="EH450" s="454"/>
      <c r="EI450" s="454"/>
      <c r="EJ450" s="454"/>
      <c r="EK450" s="454"/>
      <c r="EL450" s="454"/>
      <c r="EM450" s="454"/>
      <c r="EN450" s="454"/>
      <c r="EO450" s="454"/>
      <c r="EP450" s="454"/>
      <c r="EQ450" s="454"/>
      <c r="ER450" s="454"/>
      <c r="ES450" s="454"/>
      <c r="ET450" s="454"/>
      <c r="EU450" s="454"/>
      <c r="EV450" s="454"/>
      <c r="EW450" s="454"/>
      <c r="EX450" s="454"/>
      <c r="EY450" s="454"/>
      <c r="EZ450" s="454"/>
      <c r="FA450" s="454"/>
      <c r="FB450" s="454"/>
      <c r="FC450" s="454"/>
      <c r="FD450" s="454"/>
      <c r="FE450" s="454"/>
      <c r="FF450" s="454"/>
      <c r="FG450" s="454"/>
      <c r="FH450" s="454"/>
      <c r="FI450" s="454"/>
      <c r="FJ450" s="454"/>
      <c r="FK450" s="454"/>
      <c r="FL450" s="454"/>
      <c r="FM450" s="454"/>
      <c r="FN450" s="454"/>
      <c r="FO450" s="454"/>
      <c r="FP450" s="454"/>
      <c r="FQ450" s="454"/>
      <c r="FR450" s="454"/>
      <c r="FS450" s="454"/>
      <c r="FT450" s="454"/>
      <c r="FU450" s="454"/>
      <c r="FV450" s="454"/>
      <c r="FW450" s="454"/>
      <c r="FX450" s="454"/>
      <c r="FY450" s="454"/>
      <c r="FZ450" s="454"/>
      <c r="GA450" s="454"/>
      <c r="GB450" s="454"/>
      <c r="GC450" s="454"/>
      <c r="GD450" s="454"/>
      <c r="GE450" s="454"/>
      <c r="GF450" s="454"/>
      <c r="GG450" s="454"/>
      <c r="GH450" s="454"/>
      <c r="GI450" s="454"/>
      <c r="GJ450" s="454"/>
      <c r="GK450" s="454"/>
      <c r="GL450" s="454"/>
      <c r="GM450" s="454"/>
      <c r="GN450" s="454"/>
      <c r="GO450" s="454"/>
      <c r="GP450" s="454"/>
      <c r="GQ450" s="454"/>
      <c r="GR450" s="454"/>
      <c r="GS450" s="454"/>
      <c r="GT450" s="454"/>
      <c r="GU450" s="454"/>
      <c r="GV450" s="454"/>
      <c r="GW450" s="454"/>
      <c r="GX450" s="454"/>
      <c r="GY450" s="454"/>
      <c r="GZ450" s="454"/>
      <c r="HA450" s="454"/>
      <c r="HB450" s="454"/>
      <c r="HC450" s="454"/>
      <c r="HD450" s="454"/>
      <c r="HE450" s="454"/>
      <c r="HF450" s="454"/>
      <c r="HG450" s="454"/>
      <c r="HH450" s="454"/>
      <c r="HI450" s="454"/>
      <c r="HJ450" s="454"/>
      <c r="HK450" s="454"/>
      <c r="HL450" s="454"/>
      <c r="HM450" s="454"/>
      <c r="HN450" s="454"/>
      <c r="HO450" s="454"/>
      <c r="HP450" s="454"/>
      <c r="HQ450" s="454"/>
      <c r="HR450" s="454"/>
      <c r="HS450" s="454"/>
      <c r="HT450" s="454"/>
      <c r="HU450" s="454"/>
      <c r="HV450" s="454"/>
      <c r="HW450" s="454"/>
      <c r="HX450" s="454"/>
      <c r="HY450" s="454"/>
      <c r="HZ450" s="454"/>
      <c r="IA450" s="454"/>
      <c r="IB450" s="454"/>
      <c r="IC450" s="454"/>
      <c r="ID450" s="454"/>
      <c r="IE450" s="454"/>
      <c r="IF450" s="454"/>
      <c r="IG450" s="454"/>
      <c r="IH450" s="454"/>
      <c r="II450" s="454"/>
      <c r="IJ450" s="454"/>
      <c r="IK450" s="454"/>
      <c r="IL450" s="454"/>
      <c r="IM450" s="454"/>
      <c r="IN450" s="454"/>
      <c r="IO450" s="454"/>
      <c r="IP450" s="454"/>
      <c r="IQ450" s="454"/>
      <c r="IR450" s="454"/>
      <c r="IS450" s="454"/>
      <c r="IT450" s="454"/>
      <c r="IU450" s="454"/>
      <c r="IV450" s="454"/>
      <c r="IW450" s="454"/>
    </row>
    <row r="451" customFormat="false" ht="12.75" hidden="false" customHeight="false" outlineLevel="1" collapsed="false">
      <c r="A451" s="419"/>
      <c r="B451" s="461"/>
      <c r="C451" s="461"/>
      <c r="D451" s="461"/>
      <c r="E451" s="461"/>
      <c r="F451" s="461"/>
      <c r="G451" s="461"/>
      <c r="H451" s="461"/>
      <c r="I451" s="461"/>
      <c r="J451" s="461"/>
      <c r="K451" s="461"/>
      <c r="L451" s="461"/>
      <c r="M451" s="461"/>
      <c r="N451" s="461"/>
      <c r="O451" s="461"/>
      <c r="P451" s="461"/>
      <c r="Q451" s="461"/>
      <c r="R451" s="461"/>
      <c r="S451" s="461"/>
      <c r="T451" s="461"/>
      <c r="U451" s="461"/>
      <c r="V451" s="454"/>
      <c r="W451" s="454"/>
      <c r="X451" s="454"/>
      <c r="Y451" s="454"/>
      <c r="Z451" s="454"/>
      <c r="AA451" s="454"/>
      <c r="AB451" s="454"/>
      <c r="AC451" s="454"/>
      <c r="AD451" s="454"/>
      <c r="AE451" s="454"/>
      <c r="AF451" s="454"/>
      <c r="AG451" s="454"/>
      <c r="AH451" s="454"/>
      <c r="AI451" s="454"/>
      <c r="AJ451" s="454"/>
      <c r="AK451" s="454"/>
      <c r="AL451" s="454"/>
      <c r="AM451" s="454"/>
      <c r="AN451" s="454"/>
      <c r="AO451" s="454"/>
      <c r="AP451" s="454"/>
      <c r="AQ451" s="454"/>
      <c r="AR451" s="454"/>
      <c r="AS451" s="454"/>
      <c r="AT451" s="454"/>
      <c r="AU451" s="454"/>
      <c r="AV451" s="454"/>
      <c r="AW451" s="454"/>
      <c r="AX451" s="454"/>
      <c r="AY451" s="454"/>
      <c r="AZ451" s="454"/>
      <c r="BA451" s="454"/>
      <c r="BB451" s="454"/>
      <c r="BC451" s="454"/>
      <c r="BD451" s="454"/>
      <c r="BE451" s="454"/>
      <c r="BF451" s="454"/>
      <c r="BG451" s="454"/>
      <c r="BH451" s="454"/>
      <c r="BI451" s="454"/>
      <c r="BJ451" s="454"/>
      <c r="BK451" s="454"/>
      <c r="BL451" s="454"/>
      <c r="BM451" s="454"/>
      <c r="BN451" s="454"/>
      <c r="BO451" s="454"/>
      <c r="BP451" s="454"/>
      <c r="BQ451" s="454"/>
      <c r="BR451" s="454"/>
      <c r="BS451" s="454"/>
      <c r="BT451" s="454"/>
      <c r="BU451" s="454"/>
      <c r="BV451" s="454"/>
      <c r="BW451" s="454"/>
      <c r="BX451" s="454"/>
      <c r="BY451" s="454"/>
      <c r="BZ451" s="454"/>
      <c r="CA451" s="454"/>
      <c r="CB451" s="454"/>
      <c r="CC451" s="454"/>
      <c r="CD451" s="454"/>
      <c r="CE451" s="454"/>
      <c r="CF451" s="454"/>
      <c r="CG451" s="454"/>
      <c r="CH451" s="454"/>
      <c r="CI451" s="454"/>
      <c r="CJ451" s="454"/>
      <c r="CK451" s="454"/>
      <c r="CL451" s="454"/>
      <c r="CM451" s="454"/>
      <c r="CN451" s="454"/>
      <c r="CO451" s="454"/>
      <c r="CP451" s="454"/>
      <c r="CQ451" s="454"/>
      <c r="CR451" s="454"/>
      <c r="CS451" s="454"/>
      <c r="CT451" s="454"/>
      <c r="CU451" s="454"/>
      <c r="CV451" s="454"/>
      <c r="CW451" s="454"/>
      <c r="CX451" s="454"/>
      <c r="CY451" s="454"/>
      <c r="CZ451" s="454"/>
      <c r="DA451" s="454"/>
      <c r="DB451" s="454"/>
      <c r="DC451" s="454"/>
      <c r="DD451" s="454"/>
      <c r="DE451" s="454"/>
      <c r="DF451" s="454"/>
      <c r="DG451" s="454"/>
      <c r="DH451" s="454"/>
      <c r="DI451" s="454"/>
      <c r="DJ451" s="454"/>
      <c r="DK451" s="454"/>
      <c r="DL451" s="454"/>
      <c r="DM451" s="454"/>
      <c r="DN451" s="454"/>
      <c r="DO451" s="454"/>
      <c r="DP451" s="454"/>
      <c r="DQ451" s="454"/>
      <c r="DR451" s="454"/>
      <c r="DS451" s="454"/>
      <c r="DT451" s="454"/>
      <c r="DU451" s="454"/>
      <c r="DV451" s="454"/>
      <c r="DW451" s="454"/>
      <c r="DX451" s="454"/>
      <c r="DY451" s="454"/>
      <c r="DZ451" s="454"/>
      <c r="EA451" s="454"/>
      <c r="EB451" s="454"/>
      <c r="EC451" s="454"/>
      <c r="ED451" s="454"/>
      <c r="EE451" s="454"/>
      <c r="EF451" s="454"/>
      <c r="EG451" s="454"/>
      <c r="EH451" s="454"/>
      <c r="EI451" s="454"/>
      <c r="EJ451" s="454"/>
      <c r="EK451" s="454"/>
      <c r="EL451" s="454"/>
      <c r="EM451" s="454"/>
      <c r="EN451" s="454"/>
      <c r="EO451" s="454"/>
      <c r="EP451" s="454"/>
      <c r="EQ451" s="454"/>
      <c r="ER451" s="454"/>
      <c r="ES451" s="454"/>
      <c r="ET451" s="454"/>
      <c r="EU451" s="454"/>
      <c r="EV451" s="454"/>
      <c r="EW451" s="454"/>
      <c r="EX451" s="454"/>
      <c r="EY451" s="454"/>
      <c r="EZ451" s="454"/>
      <c r="FA451" s="454"/>
      <c r="FB451" s="454"/>
      <c r="FC451" s="454"/>
      <c r="FD451" s="454"/>
      <c r="FE451" s="454"/>
      <c r="FF451" s="454"/>
      <c r="FG451" s="454"/>
      <c r="FH451" s="454"/>
      <c r="FI451" s="454"/>
      <c r="FJ451" s="454"/>
      <c r="FK451" s="454"/>
      <c r="FL451" s="454"/>
      <c r="FM451" s="454"/>
      <c r="FN451" s="454"/>
      <c r="FO451" s="454"/>
      <c r="FP451" s="454"/>
      <c r="FQ451" s="454"/>
      <c r="FR451" s="454"/>
      <c r="FS451" s="454"/>
      <c r="FT451" s="454"/>
      <c r="FU451" s="454"/>
      <c r="FV451" s="454"/>
      <c r="FW451" s="454"/>
      <c r="FX451" s="454"/>
      <c r="FY451" s="454"/>
      <c r="FZ451" s="454"/>
      <c r="GA451" s="454"/>
      <c r="GB451" s="454"/>
      <c r="GC451" s="454"/>
      <c r="GD451" s="454"/>
      <c r="GE451" s="454"/>
      <c r="GF451" s="454"/>
      <c r="GG451" s="454"/>
      <c r="GH451" s="454"/>
      <c r="GI451" s="454"/>
      <c r="GJ451" s="454"/>
      <c r="GK451" s="454"/>
      <c r="GL451" s="454"/>
      <c r="GM451" s="454"/>
      <c r="GN451" s="454"/>
      <c r="GO451" s="454"/>
      <c r="GP451" s="454"/>
      <c r="GQ451" s="454"/>
      <c r="GR451" s="454"/>
      <c r="GS451" s="454"/>
      <c r="GT451" s="454"/>
      <c r="GU451" s="454"/>
      <c r="GV451" s="454"/>
      <c r="GW451" s="454"/>
      <c r="GX451" s="454"/>
      <c r="GY451" s="454"/>
      <c r="GZ451" s="454"/>
      <c r="HA451" s="454"/>
      <c r="HB451" s="454"/>
      <c r="HC451" s="454"/>
      <c r="HD451" s="454"/>
      <c r="HE451" s="454"/>
      <c r="HF451" s="454"/>
      <c r="HG451" s="454"/>
      <c r="HH451" s="454"/>
      <c r="HI451" s="454"/>
      <c r="HJ451" s="454"/>
      <c r="HK451" s="454"/>
      <c r="HL451" s="454"/>
      <c r="HM451" s="454"/>
      <c r="HN451" s="454"/>
      <c r="HO451" s="454"/>
      <c r="HP451" s="454"/>
      <c r="HQ451" s="454"/>
      <c r="HR451" s="454"/>
      <c r="HS451" s="454"/>
      <c r="HT451" s="454"/>
      <c r="HU451" s="454"/>
      <c r="HV451" s="454"/>
      <c r="HW451" s="454"/>
      <c r="HX451" s="454"/>
      <c r="HY451" s="454"/>
      <c r="HZ451" s="454"/>
      <c r="IA451" s="454"/>
      <c r="IB451" s="454"/>
      <c r="IC451" s="454"/>
      <c r="ID451" s="454"/>
      <c r="IE451" s="454"/>
      <c r="IF451" s="454"/>
      <c r="IG451" s="454"/>
      <c r="IH451" s="454"/>
      <c r="II451" s="454"/>
      <c r="IJ451" s="454"/>
      <c r="IK451" s="454"/>
      <c r="IL451" s="454"/>
      <c r="IM451" s="454"/>
      <c r="IN451" s="454"/>
      <c r="IO451" s="454"/>
      <c r="IP451" s="454"/>
      <c r="IQ451" s="454"/>
      <c r="IR451" s="454"/>
      <c r="IS451" s="454"/>
      <c r="IT451" s="454"/>
      <c r="IU451" s="454"/>
      <c r="IV451" s="454"/>
      <c r="IW451" s="454"/>
    </row>
    <row r="452" customFormat="false" ht="12.75" hidden="false" customHeight="false" outlineLevel="1" collapsed="false">
      <c r="A452" s="462"/>
      <c r="B452" s="461"/>
      <c r="C452" s="461"/>
      <c r="D452" s="461"/>
      <c r="E452" s="461"/>
      <c r="F452" s="461"/>
      <c r="G452" s="461"/>
      <c r="H452" s="461"/>
      <c r="I452" s="461"/>
      <c r="J452" s="461"/>
      <c r="K452" s="461"/>
      <c r="L452" s="461"/>
      <c r="M452" s="461"/>
      <c r="N452" s="461"/>
      <c r="O452" s="461"/>
      <c r="P452" s="461"/>
      <c r="Q452" s="461"/>
      <c r="R452" s="461"/>
      <c r="S452" s="461"/>
      <c r="T452" s="461"/>
      <c r="U452" s="461"/>
      <c r="V452" s="454"/>
      <c r="W452" s="454"/>
      <c r="X452" s="454"/>
      <c r="Y452" s="454"/>
      <c r="Z452" s="454"/>
      <c r="AA452" s="454"/>
      <c r="AB452" s="454"/>
      <c r="AC452" s="454"/>
      <c r="AD452" s="454"/>
      <c r="AE452" s="454"/>
      <c r="AF452" s="454"/>
      <c r="AG452" s="454"/>
      <c r="AH452" s="454"/>
      <c r="AI452" s="454"/>
      <c r="AJ452" s="454"/>
      <c r="AK452" s="454"/>
      <c r="AL452" s="454"/>
      <c r="AM452" s="454"/>
      <c r="AN452" s="454"/>
      <c r="AO452" s="454"/>
      <c r="AP452" s="454"/>
      <c r="AQ452" s="454"/>
      <c r="AR452" s="454"/>
      <c r="AS452" s="454"/>
      <c r="AT452" s="454"/>
      <c r="AU452" s="454"/>
      <c r="AV452" s="454"/>
      <c r="AW452" s="454"/>
      <c r="AX452" s="454"/>
      <c r="AY452" s="454"/>
      <c r="AZ452" s="454"/>
      <c r="BA452" s="454"/>
      <c r="BB452" s="454"/>
      <c r="BC452" s="454"/>
      <c r="BD452" s="454"/>
      <c r="BE452" s="454"/>
      <c r="BF452" s="454"/>
      <c r="BG452" s="454"/>
      <c r="BH452" s="454"/>
      <c r="BI452" s="454"/>
      <c r="BJ452" s="454"/>
      <c r="BK452" s="454"/>
      <c r="BL452" s="454"/>
      <c r="BM452" s="454"/>
      <c r="BN452" s="454"/>
      <c r="BO452" s="454"/>
      <c r="BP452" s="454"/>
      <c r="BQ452" s="454"/>
      <c r="BR452" s="454"/>
      <c r="BS452" s="454"/>
      <c r="BT452" s="454"/>
      <c r="BU452" s="454"/>
      <c r="BV452" s="454"/>
      <c r="BW452" s="454"/>
      <c r="BX452" s="454"/>
      <c r="BY452" s="454"/>
      <c r="BZ452" s="454"/>
      <c r="CA452" s="454"/>
      <c r="CB452" s="454"/>
      <c r="CC452" s="454"/>
      <c r="CD452" s="454"/>
      <c r="CE452" s="454"/>
      <c r="CF452" s="454"/>
      <c r="CG452" s="454"/>
      <c r="CH452" s="454"/>
      <c r="CI452" s="454"/>
      <c r="CJ452" s="454"/>
      <c r="CK452" s="454"/>
      <c r="CL452" s="454"/>
      <c r="CM452" s="454"/>
      <c r="CN452" s="454"/>
      <c r="CO452" s="454"/>
      <c r="CP452" s="454"/>
      <c r="CQ452" s="454"/>
      <c r="CR452" s="454"/>
      <c r="CS452" s="454"/>
      <c r="CT452" s="454"/>
      <c r="CU452" s="454"/>
      <c r="CV452" s="454"/>
      <c r="CW452" s="454"/>
      <c r="CX452" s="454"/>
      <c r="CY452" s="454"/>
      <c r="CZ452" s="454"/>
      <c r="DA452" s="454"/>
      <c r="DB452" s="454"/>
      <c r="DC452" s="454"/>
      <c r="DD452" s="454"/>
      <c r="DE452" s="454"/>
      <c r="DF452" s="454"/>
      <c r="DG452" s="454"/>
      <c r="DH452" s="454"/>
      <c r="DI452" s="454"/>
      <c r="DJ452" s="454"/>
      <c r="DK452" s="454"/>
      <c r="DL452" s="454"/>
      <c r="DM452" s="454"/>
      <c r="DN452" s="454"/>
      <c r="DO452" s="454"/>
      <c r="DP452" s="454"/>
      <c r="DQ452" s="454"/>
      <c r="DR452" s="454"/>
      <c r="DS452" s="454"/>
      <c r="DT452" s="454"/>
      <c r="DU452" s="454"/>
      <c r="DV452" s="454"/>
      <c r="DW452" s="454"/>
      <c r="DX452" s="454"/>
      <c r="DY452" s="454"/>
      <c r="DZ452" s="454"/>
      <c r="EA452" s="454"/>
      <c r="EB452" s="454"/>
      <c r="EC452" s="454"/>
      <c r="ED452" s="454"/>
      <c r="EE452" s="454"/>
      <c r="EF452" s="454"/>
      <c r="EG452" s="454"/>
      <c r="EH452" s="454"/>
      <c r="EI452" s="454"/>
      <c r="EJ452" s="454"/>
      <c r="EK452" s="454"/>
      <c r="EL452" s="454"/>
      <c r="EM452" s="454"/>
      <c r="EN452" s="454"/>
      <c r="EO452" s="454"/>
      <c r="EP452" s="454"/>
      <c r="EQ452" s="454"/>
      <c r="ER452" s="454"/>
      <c r="ES452" s="454"/>
      <c r="ET452" s="454"/>
      <c r="EU452" s="454"/>
      <c r="EV452" s="454"/>
      <c r="EW452" s="454"/>
      <c r="EX452" s="454"/>
      <c r="EY452" s="454"/>
      <c r="EZ452" s="454"/>
      <c r="FA452" s="454"/>
      <c r="FB452" s="454"/>
      <c r="FC452" s="454"/>
      <c r="FD452" s="454"/>
      <c r="FE452" s="454"/>
      <c r="FF452" s="454"/>
      <c r="FG452" s="454"/>
      <c r="FH452" s="454"/>
      <c r="FI452" s="454"/>
      <c r="FJ452" s="454"/>
      <c r="FK452" s="454"/>
      <c r="FL452" s="454"/>
      <c r="FM452" s="454"/>
      <c r="FN452" s="454"/>
      <c r="FO452" s="454"/>
      <c r="FP452" s="454"/>
      <c r="FQ452" s="454"/>
      <c r="FR452" s="454"/>
      <c r="FS452" s="454"/>
      <c r="FT452" s="454"/>
      <c r="FU452" s="454"/>
      <c r="FV452" s="454"/>
      <c r="FW452" s="454"/>
      <c r="FX452" s="454"/>
      <c r="FY452" s="454"/>
      <c r="FZ452" s="454"/>
      <c r="GA452" s="454"/>
      <c r="GB452" s="454"/>
      <c r="GC452" s="454"/>
      <c r="GD452" s="454"/>
      <c r="GE452" s="454"/>
      <c r="GF452" s="454"/>
      <c r="GG452" s="454"/>
      <c r="GH452" s="454"/>
      <c r="GI452" s="454"/>
      <c r="GJ452" s="454"/>
      <c r="GK452" s="454"/>
      <c r="GL452" s="454"/>
      <c r="GM452" s="454"/>
      <c r="GN452" s="454"/>
      <c r="GO452" s="454"/>
      <c r="GP452" s="454"/>
      <c r="GQ452" s="454"/>
      <c r="GR452" s="454"/>
      <c r="GS452" s="454"/>
      <c r="GT452" s="454"/>
      <c r="GU452" s="454"/>
      <c r="GV452" s="454"/>
      <c r="GW452" s="454"/>
      <c r="GX452" s="454"/>
      <c r="GY452" s="454"/>
      <c r="GZ452" s="454"/>
      <c r="HA452" s="454"/>
      <c r="HB452" s="454"/>
      <c r="HC452" s="454"/>
      <c r="HD452" s="454"/>
      <c r="HE452" s="454"/>
      <c r="HF452" s="454"/>
      <c r="HG452" s="454"/>
      <c r="HH452" s="454"/>
      <c r="HI452" s="454"/>
      <c r="HJ452" s="454"/>
      <c r="HK452" s="454"/>
      <c r="HL452" s="454"/>
      <c r="HM452" s="454"/>
      <c r="HN452" s="454"/>
      <c r="HO452" s="454"/>
      <c r="HP452" s="454"/>
      <c r="HQ452" s="454"/>
      <c r="HR452" s="454"/>
      <c r="HS452" s="454"/>
      <c r="HT452" s="454"/>
      <c r="HU452" s="454"/>
      <c r="HV452" s="454"/>
      <c r="HW452" s="454"/>
      <c r="HX452" s="454"/>
      <c r="HY452" s="454"/>
      <c r="HZ452" s="454"/>
      <c r="IA452" s="454"/>
      <c r="IB452" s="454"/>
      <c r="IC452" s="454"/>
      <c r="ID452" s="454"/>
      <c r="IE452" s="454"/>
      <c r="IF452" s="454"/>
      <c r="IG452" s="454"/>
      <c r="IH452" s="454"/>
      <c r="II452" s="454"/>
      <c r="IJ452" s="454"/>
      <c r="IK452" s="454"/>
      <c r="IL452" s="454"/>
      <c r="IM452" s="454"/>
      <c r="IN452" s="454"/>
      <c r="IO452" s="454"/>
      <c r="IP452" s="454"/>
      <c r="IQ452" s="454"/>
      <c r="IR452" s="454"/>
      <c r="IS452" s="454"/>
      <c r="IT452" s="454"/>
      <c r="IU452" s="454"/>
      <c r="IV452" s="454"/>
      <c r="IW452" s="454"/>
    </row>
    <row r="453" customFormat="false" ht="12.75" hidden="false" customHeight="false" outlineLevel="1" collapsed="false">
      <c r="A453" s="462"/>
      <c r="B453" s="461"/>
      <c r="C453" s="461"/>
      <c r="D453" s="461"/>
      <c r="E453" s="461"/>
      <c r="F453" s="461"/>
      <c r="G453" s="461"/>
      <c r="H453" s="461"/>
      <c r="I453" s="461"/>
      <c r="J453" s="461"/>
      <c r="K453" s="461"/>
      <c r="L453" s="461"/>
      <c r="M453" s="461"/>
      <c r="N453" s="461"/>
      <c r="O453" s="461"/>
      <c r="P453" s="461"/>
      <c r="Q453" s="461"/>
      <c r="R453" s="461"/>
      <c r="S453" s="461"/>
      <c r="T453" s="461"/>
      <c r="U453" s="461"/>
      <c r="V453" s="454"/>
      <c r="W453" s="454"/>
      <c r="X453" s="454"/>
      <c r="Y453" s="454"/>
      <c r="Z453" s="454"/>
      <c r="AA453" s="454"/>
      <c r="AB453" s="454"/>
      <c r="AC453" s="454"/>
      <c r="AD453" s="454"/>
      <c r="AE453" s="454"/>
      <c r="AF453" s="454"/>
      <c r="AG453" s="454"/>
      <c r="AH453" s="454"/>
      <c r="AI453" s="454"/>
      <c r="AJ453" s="454"/>
      <c r="AK453" s="454"/>
      <c r="AL453" s="454"/>
      <c r="AM453" s="454"/>
      <c r="AN453" s="454"/>
      <c r="AO453" s="454"/>
      <c r="AP453" s="454"/>
      <c r="AQ453" s="454"/>
      <c r="AR453" s="454"/>
      <c r="AS453" s="454"/>
      <c r="AT453" s="454"/>
      <c r="AU453" s="454"/>
      <c r="AV453" s="454"/>
      <c r="AW453" s="454"/>
      <c r="AX453" s="454"/>
      <c r="AY453" s="454"/>
      <c r="AZ453" s="454"/>
      <c r="BA453" s="454"/>
      <c r="BB453" s="454"/>
      <c r="BC453" s="454"/>
      <c r="BD453" s="454"/>
      <c r="BE453" s="454"/>
      <c r="BF453" s="454"/>
      <c r="BG453" s="454"/>
      <c r="BH453" s="454"/>
      <c r="BI453" s="454"/>
      <c r="BJ453" s="454"/>
      <c r="BK453" s="454"/>
      <c r="BL453" s="454"/>
      <c r="BM453" s="454"/>
      <c r="BN453" s="454"/>
      <c r="BO453" s="454"/>
      <c r="BP453" s="454"/>
      <c r="BQ453" s="454"/>
      <c r="BR453" s="454"/>
      <c r="BS453" s="454"/>
      <c r="BT453" s="454"/>
      <c r="BU453" s="454"/>
      <c r="BV453" s="454"/>
      <c r="BW453" s="454"/>
      <c r="BX453" s="454"/>
      <c r="BY453" s="454"/>
      <c r="BZ453" s="454"/>
      <c r="CA453" s="454"/>
      <c r="CB453" s="454"/>
      <c r="CC453" s="454"/>
      <c r="CD453" s="454"/>
      <c r="CE453" s="454"/>
      <c r="CF453" s="454"/>
      <c r="CG453" s="454"/>
      <c r="CH453" s="454"/>
      <c r="CI453" s="454"/>
      <c r="CJ453" s="454"/>
      <c r="CK453" s="454"/>
      <c r="CL453" s="454"/>
      <c r="CM453" s="454"/>
      <c r="CN453" s="454"/>
      <c r="CO453" s="454"/>
      <c r="CP453" s="454"/>
      <c r="CQ453" s="454"/>
      <c r="CR453" s="454"/>
      <c r="CS453" s="454"/>
      <c r="CT453" s="454"/>
      <c r="CU453" s="454"/>
      <c r="CV453" s="454"/>
      <c r="CW453" s="454"/>
      <c r="CX453" s="454"/>
      <c r="CY453" s="454"/>
      <c r="CZ453" s="454"/>
      <c r="DA453" s="454"/>
      <c r="DB453" s="454"/>
      <c r="DC453" s="454"/>
      <c r="DD453" s="454"/>
      <c r="DE453" s="454"/>
      <c r="DF453" s="454"/>
      <c r="DG453" s="454"/>
      <c r="DH453" s="454"/>
      <c r="DI453" s="454"/>
      <c r="DJ453" s="454"/>
      <c r="DK453" s="454"/>
      <c r="DL453" s="454"/>
      <c r="DM453" s="454"/>
      <c r="DN453" s="454"/>
      <c r="DO453" s="454"/>
      <c r="DP453" s="454"/>
      <c r="DQ453" s="454"/>
      <c r="DR453" s="454"/>
      <c r="DS453" s="454"/>
      <c r="DT453" s="454"/>
      <c r="DU453" s="454"/>
      <c r="DV453" s="454"/>
      <c r="DW453" s="454"/>
      <c r="DX453" s="454"/>
      <c r="DY453" s="454"/>
      <c r="DZ453" s="454"/>
      <c r="EA453" s="454"/>
      <c r="EB453" s="454"/>
      <c r="EC453" s="454"/>
      <c r="ED453" s="454"/>
      <c r="EE453" s="454"/>
      <c r="EF453" s="454"/>
      <c r="EG453" s="454"/>
      <c r="EH453" s="454"/>
      <c r="EI453" s="454"/>
      <c r="EJ453" s="454"/>
      <c r="EK453" s="454"/>
      <c r="EL453" s="454"/>
      <c r="EM453" s="454"/>
      <c r="EN453" s="454"/>
      <c r="EO453" s="454"/>
      <c r="EP453" s="454"/>
      <c r="EQ453" s="454"/>
      <c r="ER453" s="454"/>
      <c r="ES453" s="454"/>
      <c r="ET453" s="454"/>
      <c r="EU453" s="454"/>
      <c r="EV453" s="454"/>
      <c r="EW453" s="454"/>
      <c r="EX453" s="454"/>
      <c r="EY453" s="454"/>
      <c r="EZ453" s="454"/>
      <c r="FA453" s="454"/>
      <c r="FB453" s="454"/>
      <c r="FC453" s="454"/>
      <c r="FD453" s="454"/>
      <c r="FE453" s="454"/>
      <c r="FF453" s="454"/>
      <c r="FG453" s="454"/>
      <c r="FH453" s="454"/>
      <c r="FI453" s="454"/>
      <c r="FJ453" s="454"/>
      <c r="FK453" s="454"/>
      <c r="FL453" s="454"/>
      <c r="FM453" s="454"/>
      <c r="FN453" s="454"/>
      <c r="FO453" s="454"/>
      <c r="FP453" s="454"/>
      <c r="FQ453" s="454"/>
      <c r="FR453" s="454"/>
      <c r="FS453" s="454"/>
      <c r="FT453" s="454"/>
      <c r="FU453" s="454"/>
      <c r="FV453" s="454"/>
      <c r="FW453" s="454"/>
      <c r="FX453" s="454"/>
      <c r="FY453" s="454"/>
      <c r="FZ453" s="454"/>
      <c r="GA453" s="454"/>
      <c r="GB453" s="454"/>
      <c r="GC453" s="454"/>
      <c r="GD453" s="454"/>
      <c r="GE453" s="454"/>
      <c r="GF453" s="454"/>
      <c r="GG453" s="454"/>
      <c r="GH453" s="454"/>
      <c r="GI453" s="454"/>
      <c r="GJ453" s="454"/>
      <c r="GK453" s="454"/>
      <c r="GL453" s="454"/>
      <c r="GM453" s="454"/>
      <c r="GN453" s="454"/>
      <c r="GO453" s="454"/>
      <c r="GP453" s="454"/>
      <c r="GQ453" s="454"/>
      <c r="GR453" s="454"/>
      <c r="GS453" s="454"/>
      <c r="GT453" s="454"/>
      <c r="GU453" s="454"/>
      <c r="GV453" s="454"/>
      <c r="GW453" s="454"/>
      <c r="GX453" s="454"/>
      <c r="GY453" s="454"/>
      <c r="GZ453" s="454"/>
      <c r="HA453" s="454"/>
      <c r="HB453" s="454"/>
      <c r="HC453" s="454"/>
      <c r="HD453" s="454"/>
      <c r="HE453" s="454"/>
      <c r="HF453" s="454"/>
      <c r="HG453" s="454"/>
      <c r="HH453" s="454"/>
      <c r="HI453" s="454"/>
      <c r="HJ453" s="454"/>
      <c r="HK453" s="454"/>
      <c r="HL453" s="454"/>
      <c r="HM453" s="454"/>
      <c r="HN453" s="454"/>
      <c r="HO453" s="454"/>
      <c r="HP453" s="454"/>
      <c r="HQ453" s="454"/>
      <c r="HR453" s="454"/>
      <c r="HS453" s="454"/>
      <c r="HT453" s="454"/>
      <c r="HU453" s="454"/>
      <c r="HV453" s="454"/>
      <c r="HW453" s="454"/>
      <c r="HX453" s="454"/>
      <c r="HY453" s="454"/>
      <c r="HZ453" s="454"/>
      <c r="IA453" s="454"/>
      <c r="IB453" s="454"/>
      <c r="IC453" s="454"/>
      <c r="ID453" s="454"/>
      <c r="IE453" s="454"/>
      <c r="IF453" s="454"/>
      <c r="IG453" s="454"/>
      <c r="IH453" s="454"/>
      <c r="II453" s="454"/>
      <c r="IJ453" s="454"/>
      <c r="IK453" s="454"/>
      <c r="IL453" s="454"/>
      <c r="IM453" s="454"/>
      <c r="IN453" s="454"/>
      <c r="IO453" s="454"/>
      <c r="IP453" s="454"/>
      <c r="IQ453" s="454"/>
      <c r="IR453" s="454"/>
      <c r="IS453" s="454"/>
      <c r="IT453" s="454"/>
      <c r="IU453" s="454"/>
      <c r="IV453" s="454"/>
      <c r="IW453" s="454"/>
    </row>
    <row r="454" customFormat="false" ht="12.75" hidden="false" customHeight="false" outlineLevel="1" collapsed="false">
      <c r="A454" s="462"/>
      <c r="B454" s="461"/>
      <c r="C454" s="461"/>
      <c r="D454" s="461"/>
      <c r="E454" s="461"/>
      <c r="F454" s="461"/>
      <c r="G454" s="461"/>
      <c r="H454" s="461"/>
      <c r="I454" s="461"/>
      <c r="J454" s="461"/>
      <c r="K454" s="461"/>
      <c r="L454" s="461"/>
      <c r="M454" s="461"/>
      <c r="N454" s="461"/>
      <c r="O454" s="461"/>
      <c r="P454" s="461"/>
      <c r="Q454" s="461"/>
      <c r="R454" s="461"/>
      <c r="S454" s="461"/>
      <c r="T454" s="461"/>
      <c r="U454" s="461"/>
      <c r="V454" s="454"/>
      <c r="W454" s="454"/>
      <c r="X454" s="454"/>
      <c r="Y454" s="454"/>
      <c r="Z454" s="454"/>
      <c r="AA454" s="454"/>
      <c r="AB454" s="454"/>
      <c r="AC454" s="454"/>
      <c r="AD454" s="454"/>
      <c r="AE454" s="454"/>
      <c r="AF454" s="454"/>
      <c r="AG454" s="454"/>
      <c r="AH454" s="454"/>
      <c r="AI454" s="454"/>
      <c r="AJ454" s="454"/>
      <c r="AK454" s="454"/>
      <c r="AL454" s="454"/>
      <c r="AM454" s="454"/>
      <c r="AN454" s="454"/>
      <c r="AO454" s="454"/>
      <c r="AP454" s="454"/>
      <c r="AQ454" s="454"/>
      <c r="AR454" s="454"/>
      <c r="AS454" s="454"/>
      <c r="AT454" s="454"/>
      <c r="AU454" s="454"/>
      <c r="AV454" s="454"/>
      <c r="AW454" s="454"/>
      <c r="AX454" s="454"/>
      <c r="AY454" s="454"/>
      <c r="AZ454" s="454"/>
      <c r="BA454" s="454"/>
      <c r="BB454" s="454"/>
      <c r="BC454" s="454"/>
      <c r="BD454" s="454"/>
      <c r="BE454" s="454"/>
      <c r="BF454" s="454"/>
      <c r="BG454" s="454"/>
      <c r="BH454" s="454"/>
      <c r="BI454" s="454"/>
      <c r="BJ454" s="454"/>
      <c r="BK454" s="454"/>
      <c r="BL454" s="454"/>
      <c r="BM454" s="454"/>
      <c r="BN454" s="454"/>
      <c r="BO454" s="454"/>
      <c r="BP454" s="454"/>
      <c r="BQ454" s="454"/>
      <c r="BR454" s="454"/>
      <c r="BS454" s="454"/>
      <c r="BT454" s="454"/>
      <c r="BU454" s="454"/>
      <c r="BV454" s="454"/>
      <c r="BW454" s="454"/>
      <c r="BX454" s="454"/>
      <c r="BY454" s="454"/>
      <c r="BZ454" s="454"/>
      <c r="CA454" s="454"/>
      <c r="CB454" s="454"/>
      <c r="CC454" s="454"/>
      <c r="CD454" s="454"/>
      <c r="CE454" s="454"/>
      <c r="CF454" s="454"/>
      <c r="CG454" s="454"/>
      <c r="CH454" s="454"/>
      <c r="CI454" s="454"/>
      <c r="CJ454" s="454"/>
      <c r="CK454" s="454"/>
      <c r="CL454" s="454"/>
      <c r="CM454" s="454"/>
      <c r="CN454" s="454"/>
      <c r="CO454" s="454"/>
      <c r="CP454" s="454"/>
      <c r="CQ454" s="454"/>
      <c r="CR454" s="454"/>
      <c r="CS454" s="454"/>
      <c r="CT454" s="454"/>
      <c r="CU454" s="454"/>
      <c r="CV454" s="454"/>
      <c r="CW454" s="454"/>
      <c r="CX454" s="454"/>
      <c r="CY454" s="454"/>
      <c r="CZ454" s="454"/>
      <c r="DA454" s="454"/>
      <c r="DB454" s="454"/>
      <c r="DC454" s="454"/>
      <c r="DD454" s="454"/>
      <c r="DE454" s="454"/>
      <c r="DF454" s="454"/>
      <c r="DG454" s="454"/>
      <c r="DH454" s="454"/>
      <c r="DI454" s="454"/>
      <c r="DJ454" s="454"/>
      <c r="DK454" s="454"/>
      <c r="DL454" s="454"/>
      <c r="DM454" s="454"/>
      <c r="DN454" s="454"/>
      <c r="DO454" s="454"/>
      <c r="DP454" s="454"/>
      <c r="DQ454" s="454"/>
      <c r="DR454" s="454"/>
      <c r="DS454" s="454"/>
      <c r="DT454" s="454"/>
      <c r="DU454" s="454"/>
      <c r="DV454" s="454"/>
      <c r="DW454" s="454"/>
      <c r="DX454" s="454"/>
      <c r="DY454" s="454"/>
      <c r="DZ454" s="454"/>
      <c r="EA454" s="454"/>
      <c r="EB454" s="454"/>
      <c r="EC454" s="454"/>
      <c r="ED454" s="454"/>
      <c r="EE454" s="454"/>
      <c r="EF454" s="454"/>
      <c r="EG454" s="454"/>
      <c r="EH454" s="454"/>
      <c r="EI454" s="454"/>
      <c r="EJ454" s="454"/>
      <c r="EK454" s="454"/>
      <c r="EL454" s="454"/>
      <c r="EM454" s="454"/>
      <c r="EN454" s="454"/>
      <c r="EO454" s="454"/>
      <c r="EP454" s="454"/>
      <c r="EQ454" s="454"/>
      <c r="ER454" s="454"/>
      <c r="ES454" s="454"/>
      <c r="ET454" s="454"/>
      <c r="EU454" s="454"/>
      <c r="EV454" s="454"/>
      <c r="EW454" s="454"/>
      <c r="EX454" s="454"/>
      <c r="EY454" s="454"/>
      <c r="EZ454" s="454"/>
      <c r="FA454" s="454"/>
      <c r="FB454" s="454"/>
      <c r="FC454" s="454"/>
      <c r="FD454" s="454"/>
      <c r="FE454" s="454"/>
      <c r="FF454" s="454"/>
      <c r="FG454" s="454"/>
      <c r="FH454" s="454"/>
      <c r="FI454" s="454"/>
      <c r="FJ454" s="454"/>
      <c r="FK454" s="454"/>
      <c r="FL454" s="454"/>
      <c r="FM454" s="454"/>
      <c r="FN454" s="454"/>
      <c r="FO454" s="454"/>
      <c r="FP454" s="454"/>
      <c r="FQ454" s="454"/>
      <c r="FR454" s="454"/>
      <c r="FS454" s="454"/>
      <c r="FT454" s="454"/>
      <c r="FU454" s="454"/>
      <c r="FV454" s="454"/>
      <c r="FW454" s="454"/>
      <c r="FX454" s="454"/>
      <c r="FY454" s="454"/>
      <c r="FZ454" s="454"/>
      <c r="GA454" s="454"/>
      <c r="GB454" s="454"/>
      <c r="GC454" s="454"/>
      <c r="GD454" s="454"/>
      <c r="GE454" s="454"/>
      <c r="GF454" s="454"/>
      <c r="GG454" s="454"/>
      <c r="GH454" s="454"/>
      <c r="GI454" s="454"/>
      <c r="GJ454" s="454"/>
      <c r="GK454" s="454"/>
      <c r="GL454" s="454"/>
      <c r="GM454" s="454"/>
      <c r="GN454" s="454"/>
      <c r="GO454" s="454"/>
      <c r="GP454" s="454"/>
      <c r="GQ454" s="454"/>
      <c r="GR454" s="454"/>
      <c r="GS454" s="454"/>
      <c r="GT454" s="454"/>
      <c r="GU454" s="454"/>
      <c r="GV454" s="454"/>
      <c r="GW454" s="454"/>
      <c r="GX454" s="454"/>
      <c r="GY454" s="454"/>
      <c r="GZ454" s="454"/>
      <c r="HA454" s="454"/>
      <c r="HB454" s="454"/>
      <c r="HC454" s="454"/>
      <c r="HD454" s="454"/>
      <c r="HE454" s="454"/>
      <c r="HF454" s="454"/>
      <c r="HG454" s="454"/>
      <c r="HH454" s="454"/>
      <c r="HI454" s="454"/>
      <c r="HJ454" s="454"/>
      <c r="HK454" s="454"/>
      <c r="HL454" s="454"/>
      <c r="HM454" s="454"/>
      <c r="HN454" s="454"/>
      <c r="HO454" s="454"/>
      <c r="HP454" s="454"/>
      <c r="HQ454" s="454"/>
      <c r="HR454" s="454"/>
      <c r="HS454" s="454"/>
      <c r="HT454" s="454"/>
      <c r="HU454" s="454"/>
      <c r="HV454" s="454"/>
      <c r="HW454" s="454"/>
      <c r="HX454" s="454"/>
      <c r="HY454" s="454"/>
      <c r="HZ454" s="454"/>
      <c r="IA454" s="454"/>
      <c r="IB454" s="454"/>
      <c r="IC454" s="454"/>
      <c r="ID454" s="454"/>
      <c r="IE454" s="454"/>
      <c r="IF454" s="454"/>
      <c r="IG454" s="454"/>
      <c r="IH454" s="454"/>
      <c r="II454" s="454"/>
      <c r="IJ454" s="454"/>
      <c r="IK454" s="454"/>
      <c r="IL454" s="454"/>
      <c r="IM454" s="454"/>
      <c r="IN454" s="454"/>
      <c r="IO454" s="454"/>
      <c r="IP454" s="454"/>
      <c r="IQ454" s="454"/>
      <c r="IR454" s="454"/>
      <c r="IS454" s="454"/>
      <c r="IT454" s="454"/>
      <c r="IU454" s="454"/>
      <c r="IV454" s="454"/>
      <c r="IW454" s="454"/>
    </row>
    <row r="455" customFormat="false" ht="12.75" hidden="false" customHeight="false" outlineLevel="1" collapsed="false">
      <c r="A455" s="462"/>
      <c r="B455" s="461"/>
      <c r="C455" s="461"/>
      <c r="D455" s="461"/>
      <c r="E455" s="461"/>
      <c r="F455" s="461"/>
      <c r="G455" s="461"/>
      <c r="H455" s="461"/>
      <c r="I455" s="461"/>
      <c r="J455" s="461"/>
      <c r="K455" s="461"/>
      <c r="L455" s="461"/>
      <c r="M455" s="461"/>
      <c r="N455" s="461"/>
      <c r="O455" s="461"/>
      <c r="P455" s="461"/>
      <c r="Q455" s="461"/>
      <c r="R455" s="461"/>
      <c r="S455" s="461"/>
      <c r="T455" s="461"/>
      <c r="U455" s="461"/>
      <c r="V455" s="454"/>
      <c r="W455" s="454"/>
      <c r="X455" s="454"/>
      <c r="Y455" s="454"/>
      <c r="Z455" s="454"/>
      <c r="AA455" s="454"/>
      <c r="AB455" s="454"/>
      <c r="AC455" s="454"/>
      <c r="AD455" s="454"/>
      <c r="AE455" s="454"/>
      <c r="AF455" s="454"/>
      <c r="AG455" s="454"/>
      <c r="AH455" s="454"/>
      <c r="AI455" s="454"/>
      <c r="AJ455" s="454"/>
      <c r="AK455" s="454"/>
      <c r="AL455" s="454"/>
      <c r="AM455" s="454"/>
      <c r="AN455" s="454"/>
      <c r="AO455" s="454"/>
      <c r="AP455" s="454"/>
      <c r="AQ455" s="454"/>
      <c r="AR455" s="454"/>
      <c r="AS455" s="454"/>
      <c r="AT455" s="454"/>
      <c r="AU455" s="454"/>
      <c r="AV455" s="454"/>
      <c r="AW455" s="454"/>
      <c r="AX455" s="454"/>
      <c r="AY455" s="454"/>
      <c r="AZ455" s="454"/>
      <c r="BA455" s="454"/>
      <c r="BB455" s="454"/>
      <c r="BC455" s="454"/>
      <c r="BD455" s="454"/>
      <c r="BE455" s="454"/>
      <c r="BF455" s="454"/>
      <c r="BG455" s="454"/>
      <c r="BH455" s="454"/>
      <c r="BI455" s="454"/>
      <c r="BJ455" s="454"/>
      <c r="BK455" s="454"/>
      <c r="BL455" s="454"/>
      <c r="BM455" s="454"/>
      <c r="BN455" s="454"/>
      <c r="BO455" s="454"/>
      <c r="BP455" s="454"/>
      <c r="BQ455" s="454"/>
      <c r="BR455" s="454"/>
      <c r="BS455" s="454"/>
      <c r="BT455" s="454"/>
      <c r="BU455" s="454"/>
      <c r="BV455" s="454"/>
      <c r="BW455" s="454"/>
      <c r="BX455" s="454"/>
      <c r="BY455" s="454"/>
      <c r="BZ455" s="454"/>
      <c r="CA455" s="454"/>
      <c r="CB455" s="454"/>
      <c r="CC455" s="454"/>
      <c r="CD455" s="454"/>
      <c r="CE455" s="454"/>
      <c r="CF455" s="454"/>
      <c r="CG455" s="454"/>
      <c r="CH455" s="454"/>
      <c r="CI455" s="454"/>
      <c r="CJ455" s="454"/>
      <c r="CK455" s="454"/>
      <c r="CL455" s="454"/>
      <c r="CM455" s="454"/>
      <c r="CN455" s="454"/>
      <c r="CO455" s="454"/>
      <c r="CP455" s="454"/>
      <c r="CQ455" s="454"/>
      <c r="CR455" s="454"/>
      <c r="CS455" s="454"/>
      <c r="CT455" s="454"/>
      <c r="CU455" s="454"/>
      <c r="CV455" s="454"/>
      <c r="CW455" s="454"/>
      <c r="CX455" s="454"/>
      <c r="CY455" s="454"/>
      <c r="CZ455" s="454"/>
      <c r="DA455" s="454"/>
      <c r="DB455" s="454"/>
      <c r="DC455" s="454"/>
      <c r="DD455" s="454"/>
      <c r="DE455" s="454"/>
      <c r="DF455" s="454"/>
      <c r="DG455" s="454"/>
      <c r="DH455" s="454"/>
      <c r="DI455" s="454"/>
      <c r="DJ455" s="454"/>
      <c r="DK455" s="454"/>
      <c r="DL455" s="454"/>
      <c r="DM455" s="454"/>
      <c r="DN455" s="454"/>
      <c r="DO455" s="454"/>
      <c r="DP455" s="454"/>
      <c r="DQ455" s="454"/>
      <c r="DR455" s="454"/>
      <c r="DS455" s="454"/>
      <c r="DT455" s="454"/>
      <c r="DU455" s="454"/>
      <c r="DV455" s="454"/>
      <c r="DW455" s="454"/>
      <c r="DX455" s="454"/>
      <c r="DY455" s="454"/>
      <c r="DZ455" s="454"/>
      <c r="EA455" s="454"/>
      <c r="EB455" s="454"/>
      <c r="EC455" s="454"/>
      <c r="ED455" s="454"/>
      <c r="EE455" s="454"/>
      <c r="EF455" s="454"/>
      <c r="EG455" s="454"/>
      <c r="EH455" s="454"/>
      <c r="EI455" s="454"/>
      <c r="EJ455" s="454"/>
      <c r="EK455" s="454"/>
      <c r="EL455" s="454"/>
      <c r="EM455" s="454"/>
      <c r="EN455" s="454"/>
      <c r="EO455" s="454"/>
      <c r="EP455" s="454"/>
      <c r="EQ455" s="454"/>
      <c r="ER455" s="454"/>
      <c r="ES455" s="454"/>
      <c r="ET455" s="454"/>
      <c r="EU455" s="454"/>
      <c r="EV455" s="454"/>
      <c r="EW455" s="454"/>
      <c r="EX455" s="454"/>
      <c r="EY455" s="454"/>
      <c r="EZ455" s="454"/>
      <c r="FA455" s="454"/>
      <c r="FB455" s="454"/>
      <c r="FC455" s="454"/>
      <c r="FD455" s="454"/>
      <c r="FE455" s="454"/>
      <c r="FF455" s="454"/>
      <c r="FG455" s="454"/>
      <c r="FH455" s="454"/>
      <c r="FI455" s="454"/>
      <c r="FJ455" s="454"/>
      <c r="FK455" s="454"/>
      <c r="FL455" s="454"/>
      <c r="FM455" s="454"/>
      <c r="FN455" s="454"/>
      <c r="FO455" s="454"/>
      <c r="FP455" s="454"/>
      <c r="FQ455" s="454"/>
      <c r="FR455" s="454"/>
      <c r="FS455" s="454"/>
      <c r="FT455" s="454"/>
      <c r="FU455" s="454"/>
      <c r="FV455" s="454"/>
      <c r="FW455" s="454"/>
      <c r="FX455" s="454"/>
      <c r="FY455" s="454"/>
      <c r="FZ455" s="454"/>
      <c r="GA455" s="454"/>
      <c r="GB455" s="454"/>
      <c r="GC455" s="454"/>
      <c r="GD455" s="454"/>
      <c r="GE455" s="454"/>
      <c r="GF455" s="454"/>
      <c r="GG455" s="454"/>
      <c r="GH455" s="454"/>
      <c r="GI455" s="454"/>
      <c r="GJ455" s="454"/>
      <c r="GK455" s="454"/>
      <c r="GL455" s="454"/>
      <c r="GM455" s="454"/>
      <c r="GN455" s="454"/>
      <c r="GO455" s="454"/>
      <c r="GP455" s="454"/>
      <c r="GQ455" s="454"/>
      <c r="GR455" s="454"/>
      <c r="GS455" s="454"/>
      <c r="GT455" s="454"/>
      <c r="GU455" s="454"/>
      <c r="GV455" s="454"/>
      <c r="GW455" s="454"/>
      <c r="GX455" s="454"/>
      <c r="GY455" s="454"/>
      <c r="GZ455" s="454"/>
      <c r="HA455" s="454"/>
      <c r="HB455" s="454"/>
      <c r="HC455" s="454"/>
      <c r="HD455" s="454"/>
      <c r="HE455" s="454"/>
      <c r="HF455" s="454"/>
      <c r="HG455" s="454"/>
      <c r="HH455" s="454"/>
      <c r="HI455" s="454"/>
      <c r="HJ455" s="454"/>
      <c r="HK455" s="454"/>
      <c r="HL455" s="454"/>
      <c r="HM455" s="454"/>
      <c r="HN455" s="454"/>
      <c r="HO455" s="454"/>
      <c r="HP455" s="454"/>
      <c r="HQ455" s="454"/>
      <c r="HR455" s="454"/>
      <c r="HS455" s="454"/>
      <c r="HT455" s="454"/>
      <c r="HU455" s="454"/>
      <c r="HV455" s="454"/>
      <c r="HW455" s="454"/>
      <c r="HX455" s="454"/>
      <c r="HY455" s="454"/>
      <c r="HZ455" s="454"/>
      <c r="IA455" s="454"/>
      <c r="IB455" s="454"/>
      <c r="IC455" s="454"/>
      <c r="ID455" s="454"/>
      <c r="IE455" s="454"/>
      <c r="IF455" s="454"/>
      <c r="IG455" s="454"/>
      <c r="IH455" s="454"/>
      <c r="II455" s="454"/>
      <c r="IJ455" s="454"/>
      <c r="IK455" s="454"/>
      <c r="IL455" s="454"/>
      <c r="IM455" s="454"/>
      <c r="IN455" s="454"/>
      <c r="IO455" s="454"/>
      <c r="IP455" s="454"/>
      <c r="IQ455" s="454"/>
      <c r="IR455" s="454"/>
      <c r="IS455" s="454"/>
      <c r="IT455" s="454"/>
      <c r="IU455" s="454"/>
      <c r="IV455" s="454"/>
      <c r="IW455" s="454"/>
    </row>
    <row r="456" customFormat="false" ht="12.75" hidden="false" customHeight="false" outlineLevel="1" collapsed="false">
      <c r="A456" s="462"/>
      <c r="B456" s="461"/>
      <c r="C456" s="461"/>
      <c r="D456" s="461"/>
      <c r="E456" s="461"/>
      <c r="F456" s="461"/>
      <c r="G456" s="461"/>
      <c r="H456" s="461"/>
      <c r="I456" s="461"/>
      <c r="J456" s="461"/>
      <c r="K456" s="461"/>
      <c r="L456" s="461"/>
      <c r="M456" s="461"/>
      <c r="N456" s="461"/>
      <c r="O456" s="461"/>
      <c r="P456" s="461"/>
      <c r="Q456" s="461"/>
      <c r="R456" s="461"/>
      <c r="S456" s="461"/>
      <c r="T456" s="461"/>
      <c r="U456" s="461"/>
      <c r="V456" s="454"/>
      <c r="W456" s="454"/>
      <c r="X456" s="454"/>
      <c r="Y456" s="454"/>
      <c r="Z456" s="454"/>
      <c r="AA456" s="454"/>
      <c r="AB456" s="454"/>
      <c r="AC456" s="454"/>
      <c r="AD456" s="454"/>
      <c r="AE456" s="454"/>
      <c r="AF456" s="454"/>
      <c r="AG456" s="454"/>
      <c r="AH456" s="454"/>
      <c r="AI456" s="454"/>
      <c r="AJ456" s="454"/>
      <c r="AK456" s="454"/>
      <c r="AL456" s="454"/>
      <c r="AM456" s="454"/>
      <c r="AN456" s="454"/>
      <c r="AO456" s="454"/>
      <c r="AP456" s="454"/>
      <c r="AQ456" s="454"/>
      <c r="AR456" s="454"/>
      <c r="AS456" s="454"/>
      <c r="AT456" s="454"/>
      <c r="AU456" s="454"/>
      <c r="AV456" s="454"/>
      <c r="AW456" s="454"/>
      <c r="AX456" s="454"/>
      <c r="AY456" s="454"/>
      <c r="AZ456" s="454"/>
      <c r="BA456" s="454"/>
      <c r="BB456" s="454"/>
      <c r="BC456" s="454"/>
      <c r="BD456" s="454"/>
      <c r="BE456" s="454"/>
      <c r="BF456" s="454"/>
      <c r="BG456" s="454"/>
      <c r="BH456" s="454"/>
      <c r="BI456" s="454"/>
      <c r="BJ456" s="454"/>
      <c r="BK456" s="454"/>
      <c r="BL456" s="454"/>
      <c r="BM456" s="454"/>
      <c r="BN456" s="454"/>
      <c r="BO456" s="454"/>
      <c r="BP456" s="454"/>
      <c r="BQ456" s="454"/>
      <c r="BR456" s="454"/>
      <c r="BS456" s="454"/>
      <c r="BT456" s="454"/>
      <c r="BU456" s="454"/>
      <c r="BV456" s="454"/>
      <c r="BW456" s="454"/>
      <c r="BX456" s="454"/>
      <c r="BY456" s="454"/>
      <c r="BZ456" s="454"/>
      <c r="CA456" s="454"/>
      <c r="CB456" s="454"/>
      <c r="CC456" s="454"/>
      <c r="CD456" s="454"/>
      <c r="CE456" s="454"/>
      <c r="CF456" s="454"/>
      <c r="CG456" s="454"/>
      <c r="CH456" s="454"/>
      <c r="CI456" s="454"/>
      <c r="CJ456" s="454"/>
      <c r="CK456" s="454"/>
      <c r="CL456" s="454"/>
      <c r="CM456" s="454"/>
      <c r="CN456" s="454"/>
      <c r="CO456" s="454"/>
      <c r="CP456" s="454"/>
      <c r="CQ456" s="454"/>
      <c r="CR456" s="454"/>
      <c r="CS456" s="454"/>
      <c r="CT456" s="454"/>
      <c r="CU456" s="454"/>
      <c r="CV456" s="454"/>
      <c r="CW456" s="454"/>
      <c r="CX456" s="454"/>
      <c r="CY456" s="454"/>
      <c r="CZ456" s="454"/>
      <c r="DA456" s="454"/>
      <c r="DB456" s="454"/>
      <c r="DC456" s="454"/>
      <c r="DD456" s="454"/>
      <c r="DE456" s="454"/>
      <c r="DF456" s="454"/>
      <c r="DG456" s="454"/>
      <c r="DH456" s="454"/>
      <c r="DI456" s="454"/>
      <c r="DJ456" s="454"/>
      <c r="DK456" s="454"/>
      <c r="DL456" s="454"/>
      <c r="DM456" s="454"/>
      <c r="DN456" s="454"/>
      <c r="DO456" s="454"/>
      <c r="DP456" s="454"/>
      <c r="DQ456" s="454"/>
      <c r="DR456" s="454"/>
      <c r="DS456" s="454"/>
      <c r="DT456" s="454"/>
      <c r="DU456" s="454"/>
      <c r="DV456" s="454"/>
      <c r="DW456" s="454"/>
      <c r="DX456" s="454"/>
      <c r="DY456" s="454"/>
      <c r="DZ456" s="454"/>
      <c r="EA456" s="454"/>
      <c r="EB456" s="454"/>
      <c r="EC456" s="454"/>
      <c r="ED456" s="454"/>
      <c r="EE456" s="454"/>
      <c r="EF456" s="454"/>
      <c r="EG456" s="454"/>
      <c r="EH456" s="454"/>
      <c r="EI456" s="454"/>
      <c r="EJ456" s="454"/>
      <c r="EK456" s="454"/>
      <c r="EL456" s="454"/>
      <c r="EM456" s="454"/>
      <c r="EN456" s="454"/>
      <c r="EO456" s="454"/>
      <c r="EP456" s="454"/>
      <c r="EQ456" s="454"/>
      <c r="ER456" s="454"/>
      <c r="ES456" s="454"/>
      <c r="ET456" s="454"/>
      <c r="EU456" s="454"/>
      <c r="EV456" s="454"/>
      <c r="EW456" s="454"/>
      <c r="EX456" s="454"/>
      <c r="EY456" s="454"/>
      <c r="EZ456" s="454"/>
      <c r="FA456" s="454"/>
      <c r="FB456" s="454"/>
      <c r="FC456" s="454"/>
      <c r="FD456" s="454"/>
      <c r="FE456" s="454"/>
      <c r="FF456" s="454"/>
      <c r="FG456" s="454"/>
      <c r="FH456" s="454"/>
      <c r="FI456" s="454"/>
      <c r="FJ456" s="454"/>
      <c r="FK456" s="454"/>
      <c r="FL456" s="454"/>
      <c r="FM456" s="454"/>
      <c r="FN456" s="454"/>
      <c r="FO456" s="454"/>
      <c r="FP456" s="454"/>
      <c r="FQ456" s="454"/>
      <c r="FR456" s="454"/>
      <c r="FS456" s="454"/>
      <c r="FT456" s="454"/>
      <c r="FU456" s="454"/>
      <c r="FV456" s="454"/>
      <c r="FW456" s="454"/>
      <c r="FX456" s="454"/>
      <c r="FY456" s="454"/>
      <c r="FZ456" s="454"/>
      <c r="GA456" s="454"/>
      <c r="GB456" s="454"/>
      <c r="GC456" s="454"/>
      <c r="GD456" s="454"/>
      <c r="GE456" s="454"/>
      <c r="GF456" s="454"/>
      <c r="GG456" s="454"/>
      <c r="GH456" s="454"/>
      <c r="GI456" s="454"/>
      <c r="GJ456" s="454"/>
      <c r="GK456" s="454"/>
      <c r="GL456" s="454"/>
      <c r="GM456" s="454"/>
      <c r="GN456" s="454"/>
      <c r="GO456" s="454"/>
      <c r="GP456" s="454"/>
      <c r="GQ456" s="454"/>
      <c r="GR456" s="454"/>
      <c r="GS456" s="454"/>
      <c r="GT456" s="454"/>
      <c r="GU456" s="454"/>
      <c r="GV456" s="454"/>
      <c r="GW456" s="454"/>
      <c r="GX456" s="454"/>
      <c r="GY456" s="454"/>
      <c r="GZ456" s="454"/>
      <c r="HA456" s="454"/>
      <c r="HB456" s="454"/>
      <c r="HC456" s="454"/>
      <c r="HD456" s="454"/>
      <c r="HE456" s="454"/>
      <c r="HF456" s="454"/>
      <c r="HG456" s="454"/>
      <c r="HH456" s="454"/>
      <c r="HI456" s="454"/>
      <c r="HJ456" s="454"/>
      <c r="HK456" s="454"/>
      <c r="HL456" s="454"/>
      <c r="HM456" s="454"/>
      <c r="HN456" s="454"/>
      <c r="HO456" s="454"/>
      <c r="HP456" s="454"/>
      <c r="HQ456" s="454"/>
      <c r="HR456" s="454"/>
      <c r="HS456" s="454"/>
      <c r="HT456" s="454"/>
      <c r="HU456" s="454"/>
      <c r="HV456" s="454"/>
      <c r="HW456" s="454"/>
      <c r="HX456" s="454"/>
      <c r="HY456" s="454"/>
      <c r="HZ456" s="454"/>
      <c r="IA456" s="454"/>
      <c r="IB456" s="454"/>
      <c r="IC456" s="454"/>
      <c r="ID456" s="454"/>
      <c r="IE456" s="454"/>
      <c r="IF456" s="454"/>
      <c r="IG456" s="454"/>
      <c r="IH456" s="454"/>
      <c r="II456" s="454"/>
      <c r="IJ456" s="454"/>
      <c r="IK456" s="454"/>
      <c r="IL456" s="454"/>
      <c r="IM456" s="454"/>
      <c r="IN456" s="454"/>
      <c r="IO456" s="454"/>
      <c r="IP456" s="454"/>
      <c r="IQ456" s="454"/>
      <c r="IR456" s="454"/>
      <c r="IS456" s="454"/>
      <c r="IT456" s="454"/>
      <c r="IU456" s="454"/>
      <c r="IV456" s="454"/>
      <c r="IW456" s="454"/>
    </row>
    <row r="457" customFormat="false" ht="12.75" hidden="false" customHeight="false" outlineLevel="1" collapsed="false">
      <c r="A457" s="421"/>
      <c r="B457" s="461"/>
      <c r="C457" s="461"/>
      <c r="D457" s="461"/>
      <c r="E457" s="461"/>
      <c r="F457" s="461"/>
      <c r="G457" s="461"/>
      <c r="H457" s="461"/>
      <c r="I457" s="461"/>
      <c r="J457" s="461"/>
      <c r="K457" s="461"/>
      <c r="L457" s="461"/>
      <c r="M457" s="461"/>
      <c r="N457" s="461"/>
      <c r="O457" s="461"/>
      <c r="P457" s="461"/>
      <c r="Q457" s="461"/>
      <c r="R457" s="461"/>
      <c r="S457" s="461"/>
      <c r="T457" s="461"/>
      <c r="U457" s="461"/>
      <c r="V457" s="454"/>
      <c r="W457" s="454"/>
      <c r="X457" s="454"/>
      <c r="Y457" s="454"/>
      <c r="Z457" s="454"/>
      <c r="AA457" s="454"/>
      <c r="AB457" s="454"/>
      <c r="AC457" s="454"/>
      <c r="AD457" s="454"/>
      <c r="AE457" s="454"/>
      <c r="AF457" s="454"/>
      <c r="AG457" s="454"/>
      <c r="AH457" s="454"/>
      <c r="AI457" s="454"/>
      <c r="AJ457" s="454"/>
      <c r="AK457" s="454"/>
      <c r="AL457" s="454"/>
      <c r="AM457" s="454"/>
      <c r="AN457" s="454"/>
      <c r="AO457" s="454"/>
      <c r="AP457" s="454"/>
      <c r="AQ457" s="454"/>
      <c r="AR457" s="454"/>
      <c r="AS457" s="454"/>
      <c r="AT457" s="454"/>
      <c r="AU457" s="454"/>
      <c r="AV457" s="454"/>
      <c r="AW457" s="454"/>
      <c r="AX457" s="454"/>
      <c r="AY457" s="454"/>
      <c r="AZ457" s="454"/>
      <c r="BA457" s="454"/>
      <c r="BB457" s="454"/>
      <c r="BC457" s="454"/>
      <c r="BD457" s="454"/>
      <c r="BE457" s="454"/>
      <c r="BF457" s="454"/>
      <c r="BG457" s="454"/>
      <c r="BH457" s="454"/>
      <c r="BI457" s="454"/>
      <c r="BJ457" s="454"/>
      <c r="BK457" s="454"/>
      <c r="BL457" s="454"/>
      <c r="BM457" s="454"/>
      <c r="BN457" s="454"/>
      <c r="BO457" s="454"/>
      <c r="BP457" s="454"/>
      <c r="BQ457" s="454"/>
      <c r="BR457" s="454"/>
      <c r="BS457" s="454"/>
      <c r="BT457" s="454"/>
      <c r="BU457" s="454"/>
      <c r="BV457" s="454"/>
      <c r="BW457" s="454"/>
      <c r="BX457" s="454"/>
      <c r="BY457" s="454"/>
      <c r="BZ457" s="454"/>
      <c r="CA457" s="454"/>
      <c r="CB457" s="454"/>
      <c r="CC457" s="454"/>
      <c r="CD457" s="454"/>
      <c r="CE457" s="454"/>
      <c r="CF457" s="454"/>
      <c r="CG457" s="454"/>
      <c r="CH457" s="454"/>
      <c r="CI457" s="454"/>
      <c r="CJ457" s="454"/>
      <c r="CK457" s="454"/>
      <c r="CL457" s="454"/>
      <c r="CM457" s="454"/>
      <c r="CN457" s="454"/>
      <c r="CO457" s="454"/>
      <c r="CP457" s="454"/>
      <c r="CQ457" s="454"/>
      <c r="CR457" s="454"/>
      <c r="CS457" s="454"/>
      <c r="CT457" s="454"/>
      <c r="CU457" s="454"/>
      <c r="CV457" s="454"/>
      <c r="CW457" s="454"/>
      <c r="CX457" s="454"/>
      <c r="CY457" s="454"/>
      <c r="CZ457" s="454"/>
      <c r="DA457" s="454"/>
      <c r="DB457" s="454"/>
      <c r="DC457" s="454"/>
      <c r="DD457" s="454"/>
      <c r="DE457" s="454"/>
      <c r="DF457" s="454"/>
      <c r="DG457" s="454"/>
      <c r="DH457" s="454"/>
      <c r="DI457" s="454"/>
      <c r="DJ457" s="454"/>
      <c r="DK457" s="454"/>
      <c r="DL457" s="454"/>
      <c r="DM457" s="454"/>
      <c r="DN457" s="454"/>
      <c r="DO457" s="454"/>
      <c r="DP457" s="454"/>
      <c r="DQ457" s="454"/>
      <c r="DR457" s="454"/>
      <c r="DS457" s="454"/>
      <c r="DT457" s="454"/>
      <c r="DU457" s="454"/>
      <c r="DV457" s="454"/>
      <c r="DW457" s="454"/>
      <c r="DX457" s="454"/>
      <c r="DY457" s="454"/>
      <c r="DZ457" s="454"/>
      <c r="EA457" s="454"/>
      <c r="EB457" s="454"/>
      <c r="EC457" s="454"/>
      <c r="ED457" s="454"/>
      <c r="EE457" s="454"/>
      <c r="EF457" s="454"/>
      <c r="EG457" s="454"/>
      <c r="EH457" s="454"/>
      <c r="EI457" s="454"/>
      <c r="EJ457" s="454"/>
      <c r="EK457" s="454"/>
      <c r="EL457" s="454"/>
      <c r="EM457" s="454"/>
      <c r="EN457" s="454"/>
      <c r="EO457" s="454"/>
      <c r="EP457" s="454"/>
      <c r="EQ457" s="454"/>
      <c r="ER457" s="454"/>
      <c r="ES457" s="454"/>
      <c r="ET457" s="454"/>
      <c r="EU457" s="454"/>
      <c r="EV457" s="454"/>
      <c r="EW457" s="454"/>
      <c r="EX457" s="454"/>
      <c r="EY457" s="454"/>
      <c r="EZ457" s="454"/>
      <c r="FA457" s="454"/>
      <c r="FB457" s="454"/>
      <c r="FC457" s="454"/>
      <c r="FD457" s="454"/>
      <c r="FE457" s="454"/>
      <c r="FF457" s="454"/>
      <c r="FG457" s="454"/>
      <c r="FH457" s="454"/>
      <c r="FI457" s="454"/>
      <c r="FJ457" s="454"/>
      <c r="FK457" s="454"/>
      <c r="FL457" s="454"/>
      <c r="FM457" s="454"/>
      <c r="FN457" s="454"/>
      <c r="FO457" s="454"/>
      <c r="FP457" s="454"/>
      <c r="FQ457" s="454"/>
      <c r="FR457" s="454"/>
      <c r="FS457" s="454"/>
      <c r="FT457" s="454"/>
      <c r="FU457" s="454"/>
      <c r="FV457" s="454"/>
      <c r="FW457" s="454"/>
      <c r="FX457" s="454"/>
      <c r="FY457" s="454"/>
      <c r="FZ457" s="454"/>
      <c r="GA457" s="454"/>
      <c r="GB457" s="454"/>
      <c r="GC457" s="454"/>
      <c r="GD457" s="454"/>
      <c r="GE457" s="454"/>
      <c r="GF457" s="454"/>
      <c r="GG457" s="454"/>
      <c r="GH457" s="454"/>
      <c r="GI457" s="454"/>
      <c r="GJ457" s="454"/>
      <c r="GK457" s="454"/>
      <c r="GL457" s="454"/>
      <c r="GM457" s="454"/>
      <c r="GN457" s="454"/>
      <c r="GO457" s="454"/>
      <c r="GP457" s="454"/>
      <c r="GQ457" s="454"/>
      <c r="GR457" s="454"/>
      <c r="GS457" s="454"/>
      <c r="GT457" s="454"/>
      <c r="GU457" s="454"/>
      <c r="GV457" s="454"/>
      <c r="GW457" s="454"/>
      <c r="GX457" s="454"/>
      <c r="GY457" s="454"/>
      <c r="GZ457" s="454"/>
      <c r="HA457" s="454"/>
      <c r="HB457" s="454"/>
      <c r="HC457" s="454"/>
      <c r="HD457" s="454"/>
      <c r="HE457" s="454"/>
      <c r="HF457" s="454"/>
      <c r="HG457" s="454"/>
      <c r="HH457" s="454"/>
      <c r="HI457" s="454"/>
      <c r="HJ457" s="454"/>
      <c r="HK457" s="454"/>
      <c r="HL457" s="454"/>
      <c r="HM457" s="454"/>
      <c r="HN457" s="454"/>
      <c r="HO457" s="454"/>
      <c r="HP457" s="454"/>
      <c r="HQ457" s="454"/>
      <c r="HR457" s="454"/>
      <c r="HS457" s="454"/>
      <c r="HT457" s="454"/>
      <c r="HU457" s="454"/>
      <c r="HV457" s="454"/>
      <c r="HW457" s="454"/>
      <c r="HX457" s="454"/>
      <c r="HY457" s="454"/>
      <c r="HZ457" s="454"/>
      <c r="IA457" s="454"/>
      <c r="IB457" s="454"/>
      <c r="IC457" s="454"/>
      <c r="ID457" s="454"/>
      <c r="IE457" s="454"/>
      <c r="IF457" s="454"/>
      <c r="IG457" s="454"/>
      <c r="IH457" s="454"/>
      <c r="II457" s="454"/>
      <c r="IJ457" s="454"/>
      <c r="IK457" s="454"/>
      <c r="IL457" s="454"/>
      <c r="IM457" s="454"/>
      <c r="IN457" s="454"/>
      <c r="IO457" s="454"/>
      <c r="IP457" s="454"/>
      <c r="IQ457" s="454"/>
      <c r="IR457" s="454"/>
      <c r="IS457" s="454"/>
      <c r="IT457" s="454"/>
      <c r="IU457" s="454"/>
      <c r="IV457" s="454"/>
      <c r="IW457" s="454"/>
    </row>
    <row r="458" customFormat="false" ht="12.75" hidden="false" customHeight="false" outlineLevel="1" collapsed="false">
      <c r="A458" s="462"/>
      <c r="B458" s="461"/>
      <c r="C458" s="461"/>
      <c r="D458" s="461"/>
      <c r="E458" s="461"/>
      <c r="F458" s="461"/>
      <c r="G458" s="461"/>
      <c r="H458" s="461"/>
      <c r="I458" s="461"/>
      <c r="J458" s="461"/>
      <c r="K458" s="461"/>
      <c r="L458" s="461"/>
      <c r="M458" s="461"/>
      <c r="N458" s="461"/>
      <c r="O458" s="461"/>
      <c r="P458" s="461"/>
      <c r="Q458" s="461"/>
      <c r="R458" s="461"/>
      <c r="S458" s="461"/>
      <c r="T458" s="461"/>
      <c r="U458" s="461"/>
      <c r="V458" s="454"/>
      <c r="W458" s="454"/>
      <c r="X458" s="454"/>
      <c r="Y458" s="454"/>
      <c r="Z458" s="454"/>
      <c r="AA458" s="454"/>
      <c r="AB458" s="454"/>
      <c r="AC458" s="454"/>
      <c r="AD458" s="454"/>
      <c r="AE458" s="454"/>
      <c r="AF458" s="454"/>
      <c r="AG458" s="454"/>
      <c r="AH458" s="454"/>
      <c r="AI458" s="454"/>
      <c r="AJ458" s="454"/>
      <c r="AK458" s="454"/>
      <c r="AL458" s="454"/>
      <c r="AM458" s="454"/>
      <c r="AN458" s="454"/>
      <c r="AO458" s="454"/>
      <c r="AP458" s="454"/>
      <c r="AQ458" s="454"/>
      <c r="AR458" s="454"/>
      <c r="AS458" s="454"/>
      <c r="AT458" s="454"/>
      <c r="AU458" s="454"/>
      <c r="AV458" s="454"/>
      <c r="AW458" s="454"/>
      <c r="AX458" s="454"/>
      <c r="AY458" s="454"/>
      <c r="AZ458" s="454"/>
      <c r="BA458" s="454"/>
      <c r="BB458" s="454"/>
      <c r="BC458" s="454"/>
      <c r="BD458" s="454"/>
      <c r="BE458" s="454"/>
      <c r="BF458" s="454"/>
      <c r="BG458" s="454"/>
      <c r="BH458" s="454"/>
      <c r="BI458" s="454"/>
      <c r="BJ458" s="454"/>
      <c r="BK458" s="454"/>
      <c r="BL458" s="454"/>
      <c r="BM458" s="454"/>
      <c r="BN458" s="454"/>
      <c r="BO458" s="454"/>
      <c r="BP458" s="454"/>
      <c r="BQ458" s="454"/>
      <c r="BR458" s="454"/>
      <c r="BS458" s="454"/>
      <c r="BT458" s="454"/>
      <c r="BU458" s="454"/>
      <c r="BV458" s="454"/>
      <c r="BW458" s="454"/>
      <c r="BX458" s="454"/>
      <c r="BY458" s="454"/>
      <c r="BZ458" s="454"/>
      <c r="CA458" s="454"/>
      <c r="CB458" s="454"/>
      <c r="CC458" s="454"/>
      <c r="CD458" s="454"/>
      <c r="CE458" s="454"/>
      <c r="CF458" s="454"/>
      <c r="CG458" s="454"/>
      <c r="CH458" s="454"/>
      <c r="CI458" s="454"/>
      <c r="CJ458" s="454"/>
      <c r="CK458" s="454"/>
      <c r="CL458" s="454"/>
      <c r="CM458" s="454"/>
      <c r="CN458" s="454"/>
      <c r="CO458" s="454"/>
      <c r="CP458" s="454"/>
      <c r="CQ458" s="454"/>
      <c r="CR458" s="454"/>
      <c r="CS458" s="454"/>
      <c r="CT458" s="454"/>
      <c r="CU458" s="454"/>
      <c r="CV458" s="454"/>
      <c r="CW458" s="454"/>
      <c r="CX458" s="454"/>
      <c r="CY458" s="454"/>
      <c r="CZ458" s="454"/>
      <c r="DA458" s="454"/>
      <c r="DB458" s="454"/>
      <c r="DC458" s="454"/>
      <c r="DD458" s="454"/>
      <c r="DE458" s="454"/>
      <c r="DF458" s="454"/>
      <c r="DG458" s="454"/>
      <c r="DH458" s="454"/>
      <c r="DI458" s="454"/>
      <c r="DJ458" s="454"/>
      <c r="DK458" s="454"/>
      <c r="DL458" s="454"/>
      <c r="DM458" s="454"/>
      <c r="DN458" s="454"/>
      <c r="DO458" s="454"/>
      <c r="DP458" s="454"/>
      <c r="DQ458" s="454"/>
      <c r="DR458" s="454"/>
      <c r="DS458" s="454"/>
      <c r="DT458" s="454"/>
      <c r="DU458" s="454"/>
      <c r="DV458" s="454"/>
      <c r="DW458" s="454"/>
      <c r="DX458" s="454"/>
      <c r="DY458" s="454"/>
      <c r="DZ458" s="454"/>
      <c r="EA458" s="454"/>
      <c r="EB458" s="454"/>
      <c r="EC458" s="454"/>
      <c r="ED458" s="454"/>
      <c r="EE458" s="454"/>
      <c r="EF458" s="454"/>
      <c r="EG458" s="454"/>
      <c r="EH458" s="454"/>
      <c r="EI458" s="454"/>
      <c r="EJ458" s="454"/>
      <c r="EK458" s="454"/>
      <c r="EL458" s="454"/>
      <c r="EM458" s="454"/>
      <c r="EN458" s="454"/>
      <c r="EO458" s="454"/>
      <c r="EP458" s="454"/>
      <c r="EQ458" s="454"/>
      <c r="ER458" s="454"/>
      <c r="ES458" s="454"/>
      <c r="ET458" s="454"/>
      <c r="EU458" s="454"/>
      <c r="EV458" s="454"/>
      <c r="EW458" s="454"/>
      <c r="EX458" s="454"/>
      <c r="EY458" s="454"/>
      <c r="EZ458" s="454"/>
      <c r="FA458" s="454"/>
      <c r="FB458" s="454"/>
      <c r="FC458" s="454"/>
      <c r="FD458" s="454"/>
      <c r="FE458" s="454"/>
      <c r="FF458" s="454"/>
      <c r="FG458" s="454"/>
      <c r="FH458" s="454"/>
      <c r="FI458" s="454"/>
      <c r="FJ458" s="454"/>
      <c r="FK458" s="454"/>
      <c r="FL458" s="454"/>
      <c r="FM458" s="454"/>
      <c r="FN458" s="454"/>
      <c r="FO458" s="454"/>
      <c r="FP458" s="454"/>
      <c r="FQ458" s="454"/>
      <c r="FR458" s="454"/>
      <c r="FS458" s="454"/>
      <c r="FT458" s="454"/>
      <c r="FU458" s="454"/>
      <c r="FV458" s="454"/>
      <c r="FW458" s="454"/>
      <c r="FX458" s="454"/>
      <c r="FY458" s="454"/>
      <c r="FZ458" s="454"/>
      <c r="GA458" s="454"/>
      <c r="GB458" s="454"/>
      <c r="GC458" s="454"/>
      <c r="GD458" s="454"/>
      <c r="GE458" s="454"/>
      <c r="GF458" s="454"/>
      <c r="GG458" s="454"/>
      <c r="GH458" s="454"/>
      <c r="GI458" s="454"/>
      <c r="GJ458" s="454"/>
      <c r="GK458" s="454"/>
      <c r="GL458" s="454"/>
      <c r="GM458" s="454"/>
      <c r="GN458" s="454"/>
      <c r="GO458" s="454"/>
      <c r="GP458" s="454"/>
      <c r="GQ458" s="454"/>
      <c r="GR458" s="454"/>
      <c r="GS458" s="454"/>
      <c r="GT458" s="454"/>
      <c r="GU458" s="454"/>
      <c r="GV458" s="454"/>
      <c r="GW458" s="454"/>
      <c r="GX458" s="454"/>
      <c r="GY458" s="454"/>
      <c r="GZ458" s="454"/>
      <c r="HA458" s="454"/>
      <c r="HB458" s="454"/>
      <c r="HC458" s="454"/>
      <c r="HD458" s="454"/>
      <c r="HE458" s="454"/>
      <c r="HF458" s="454"/>
      <c r="HG458" s="454"/>
      <c r="HH458" s="454"/>
      <c r="HI458" s="454"/>
      <c r="HJ458" s="454"/>
      <c r="HK458" s="454"/>
      <c r="HL458" s="454"/>
      <c r="HM458" s="454"/>
      <c r="HN458" s="454"/>
      <c r="HO458" s="454"/>
      <c r="HP458" s="454"/>
      <c r="HQ458" s="454"/>
      <c r="HR458" s="454"/>
      <c r="HS458" s="454"/>
      <c r="HT458" s="454"/>
      <c r="HU458" s="454"/>
      <c r="HV458" s="454"/>
      <c r="HW458" s="454"/>
      <c r="HX458" s="454"/>
      <c r="HY458" s="454"/>
      <c r="HZ458" s="454"/>
      <c r="IA458" s="454"/>
      <c r="IB458" s="454"/>
      <c r="IC458" s="454"/>
      <c r="ID458" s="454"/>
      <c r="IE458" s="454"/>
      <c r="IF458" s="454"/>
      <c r="IG458" s="454"/>
      <c r="IH458" s="454"/>
      <c r="II458" s="454"/>
      <c r="IJ458" s="454"/>
      <c r="IK458" s="454"/>
      <c r="IL458" s="454"/>
      <c r="IM458" s="454"/>
      <c r="IN458" s="454"/>
      <c r="IO458" s="454"/>
      <c r="IP458" s="454"/>
      <c r="IQ458" s="454"/>
      <c r="IR458" s="454"/>
      <c r="IS458" s="454"/>
      <c r="IT458" s="454"/>
      <c r="IU458" s="454"/>
      <c r="IV458" s="454"/>
      <c r="IW458" s="454"/>
    </row>
    <row r="459" customFormat="false" ht="12.75" hidden="false" customHeight="false" outlineLevel="1" collapsed="false">
      <c r="A459" s="462"/>
      <c r="B459" s="461"/>
      <c r="C459" s="461"/>
      <c r="D459" s="461"/>
      <c r="E459" s="461"/>
      <c r="F459" s="461"/>
      <c r="G459" s="461"/>
      <c r="H459" s="461"/>
      <c r="I459" s="461"/>
      <c r="J459" s="461"/>
      <c r="K459" s="461"/>
      <c r="L459" s="461"/>
      <c r="M459" s="461"/>
      <c r="N459" s="461"/>
      <c r="O459" s="461"/>
      <c r="P459" s="461"/>
      <c r="Q459" s="461"/>
      <c r="R459" s="461"/>
      <c r="S459" s="461"/>
      <c r="T459" s="461"/>
      <c r="U459" s="461"/>
      <c r="V459" s="454"/>
      <c r="W459" s="454"/>
      <c r="X459" s="454"/>
      <c r="Y459" s="454"/>
      <c r="Z459" s="454"/>
      <c r="AA459" s="454"/>
      <c r="AB459" s="454"/>
      <c r="AC459" s="454"/>
      <c r="AD459" s="454"/>
      <c r="AE459" s="454"/>
      <c r="AF459" s="454"/>
      <c r="AG459" s="454"/>
      <c r="AH459" s="454"/>
      <c r="AI459" s="454"/>
      <c r="AJ459" s="454"/>
      <c r="AK459" s="454"/>
      <c r="AL459" s="454"/>
      <c r="AM459" s="454"/>
      <c r="AN459" s="454"/>
      <c r="AO459" s="454"/>
      <c r="AP459" s="454"/>
      <c r="AQ459" s="454"/>
      <c r="AR459" s="454"/>
      <c r="AS459" s="454"/>
      <c r="AT459" s="454"/>
      <c r="AU459" s="454"/>
      <c r="AV459" s="454"/>
      <c r="AW459" s="454"/>
      <c r="AX459" s="454"/>
      <c r="AY459" s="454"/>
      <c r="AZ459" s="454"/>
      <c r="BA459" s="454"/>
      <c r="BB459" s="454"/>
      <c r="BC459" s="454"/>
      <c r="BD459" s="454"/>
      <c r="BE459" s="454"/>
      <c r="BF459" s="454"/>
      <c r="BG459" s="454"/>
      <c r="BH459" s="454"/>
      <c r="BI459" s="454"/>
      <c r="BJ459" s="454"/>
      <c r="BK459" s="454"/>
      <c r="BL459" s="454"/>
      <c r="BM459" s="454"/>
      <c r="BN459" s="454"/>
      <c r="BO459" s="454"/>
      <c r="BP459" s="454"/>
      <c r="BQ459" s="454"/>
      <c r="BR459" s="454"/>
      <c r="BS459" s="454"/>
      <c r="BT459" s="454"/>
      <c r="BU459" s="454"/>
      <c r="BV459" s="454"/>
      <c r="BW459" s="454"/>
      <c r="BX459" s="454"/>
      <c r="BY459" s="454"/>
      <c r="BZ459" s="454"/>
      <c r="CA459" s="454"/>
      <c r="CB459" s="454"/>
      <c r="CC459" s="454"/>
      <c r="CD459" s="454"/>
      <c r="CE459" s="454"/>
      <c r="CF459" s="454"/>
      <c r="CG459" s="454"/>
      <c r="CH459" s="454"/>
      <c r="CI459" s="454"/>
      <c r="CJ459" s="454"/>
      <c r="CK459" s="454"/>
      <c r="CL459" s="454"/>
      <c r="CM459" s="454"/>
      <c r="CN459" s="454"/>
      <c r="CO459" s="454"/>
      <c r="CP459" s="454"/>
      <c r="CQ459" s="454"/>
      <c r="CR459" s="454"/>
      <c r="CS459" s="454"/>
      <c r="CT459" s="454"/>
      <c r="CU459" s="454"/>
      <c r="CV459" s="454"/>
      <c r="CW459" s="454"/>
      <c r="CX459" s="454"/>
      <c r="CY459" s="454"/>
      <c r="CZ459" s="454"/>
      <c r="DA459" s="454"/>
      <c r="DB459" s="454"/>
      <c r="DC459" s="454"/>
      <c r="DD459" s="454"/>
      <c r="DE459" s="454"/>
      <c r="DF459" s="454"/>
      <c r="DG459" s="454"/>
      <c r="DH459" s="454"/>
      <c r="DI459" s="454"/>
      <c r="DJ459" s="454"/>
      <c r="DK459" s="454"/>
      <c r="DL459" s="454"/>
      <c r="DM459" s="454"/>
      <c r="DN459" s="454"/>
      <c r="DO459" s="454"/>
      <c r="DP459" s="454"/>
      <c r="DQ459" s="454"/>
      <c r="DR459" s="454"/>
      <c r="DS459" s="454"/>
      <c r="DT459" s="454"/>
      <c r="DU459" s="454"/>
      <c r="DV459" s="454"/>
      <c r="DW459" s="454"/>
      <c r="DX459" s="454"/>
      <c r="DY459" s="454"/>
      <c r="DZ459" s="454"/>
      <c r="EA459" s="454"/>
      <c r="EB459" s="454"/>
      <c r="EC459" s="454"/>
      <c r="ED459" s="454"/>
      <c r="EE459" s="454"/>
      <c r="EF459" s="454"/>
      <c r="EG459" s="454"/>
      <c r="EH459" s="454"/>
      <c r="EI459" s="454"/>
      <c r="EJ459" s="454"/>
      <c r="EK459" s="454"/>
      <c r="EL459" s="454"/>
      <c r="EM459" s="454"/>
      <c r="EN459" s="454"/>
      <c r="EO459" s="454"/>
      <c r="EP459" s="454"/>
      <c r="EQ459" s="454"/>
      <c r="ER459" s="454"/>
      <c r="ES459" s="454"/>
      <c r="ET459" s="454"/>
      <c r="EU459" s="454"/>
      <c r="EV459" s="454"/>
      <c r="EW459" s="454"/>
      <c r="EX459" s="454"/>
      <c r="EY459" s="454"/>
      <c r="EZ459" s="454"/>
      <c r="FA459" s="454"/>
      <c r="FB459" s="454"/>
      <c r="FC459" s="454"/>
      <c r="FD459" s="454"/>
      <c r="FE459" s="454"/>
      <c r="FF459" s="454"/>
      <c r="FG459" s="454"/>
      <c r="FH459" s="454"/>
      <c r="FI459" s="454"/>
      <c r="FJ459" s="454"/>
      <c r="FK459" s="454"/>
      <c r="FL459" s="454"/>
      <c r="FM459" s="454"/>
      <c r="FN459" s="454"/>
      <c r="FO459" s="454"/>
      <c r="FP459" s="454"/>
      <c r="FQ459" s="454"/>
      <c r="FR459" s="454"/>
      <c r="FS459" s="454"/>
      <c r="FT459" s="454"/>
      <c r="FU459" s="454"/>
      <c r="FV459" s="454"/>
      <c r="FW459" s="454"/>
      <c r="FX459" s="454"/>
      <c r="FY459" s="454"/>
      <c r="FZ459" s="454"/>
      <c r="GA459" s="454"/>
      <c r="GB459" s="454"/>
      <c r="GC459" s="454"/>
      <c r="GD459" s="454"/>
      <c r="GE459" s="454"/>
      <c r="GF459" s="454"/>
      <c r="GG459" s="454"/>
      <c r="GH459" s="454"/>
      <c r="GI459" s="454"/>
      <c r="GJ459" s="454"/>
      <c r="GK459" s="454"/>
      <c r="GL459" s="454"/>
      <c r="GM459" s="454"/>
      <c r="GN459" s="454"/>
      <c r="GO459" s="454"/>
      <c r="GP459" s="454"/>
      <c r="GQ459" s="454"/>
      <c r="GR459" s="454"/>
      <c r="GS459" s="454"/>
      <c r="GT459" s="454"/>
      <c r="GU459" s="454"/>
      <c r="GV459" s="454"/>
      <c r="GW459" s="454"/>
      <c r="GX459" s="454"/>
      <c r="GY459" s="454"/>
      <c r="GZ459" s="454"/>
      <c r="HA459" s="454"/>
      <c r="HB459" s="454"/>
      <c r="HC459" s="454"/>
      <c r="HD459" s="454"/>
      <c r="HE459" s="454"/>
      <c r="HF459" s="454"/>
      <c r="HG459" s="454"/>
      <c r="HH459" s="454"/>
      <c r="HI459" s="454"/>
      <c r="HJ459" s="454"/>
      <c r="HK459" s="454"/>
      <c r="HL459" s="454"/>
      <c r="HM459" s="454"/>
      <c r="HN459" s="454"/>
      <c r="HO459" s="454"/>
      <c r="HP459" s="454"/>
      <c r="HQ459" s="454"/>
      <c r="HR459" s="454"/>
      <c r="HS459" s="454"/>
      <c r="HT459" s="454"/>
      <c r="HU459" s="454"/>
      <c r="HV459" s="454"/>
      <c r="HW459" s="454"/>
      <c r="HX459" s="454"/>
      <c r="HY459" s="454"/>
      <c r="HZ459" s="454"/>
      <c r="IA459" s="454"/>
      <c r="IB459" s="454"/>
      <c r="IC459" s="454"/>
      <c r="ID459" s="454"/>
      <c r="IE459" s="454"/>
      <c r="IF459" s="454"/>
      <c r="IG459" s="454"/>
      <c r="IH459" s="454"/>
      <c r="II459" s="454"/>
      <c r="IJ459" s="454"/>
      <c r="IK459" s="454"/>
      <c r="IL459" s="454"/>
      <c r="IM459" s="454"/>
      <c r="IN459" s="454"/>
      <c r="IO459" s="454"/>
      <c r="IP459" s="454"/>
      <c r="IQ459" s="454"/>
      <c r="IR459" s="454"/>
      <c r="IS459" s="454"/>
      <c r="IT459" s="454"/>
      <c r="IU459" s="454"/>
      <c r="IV459" s="454"/>
      <c r="IW459" s="454"/>
    </row>
    <row r="460" customFormat="false" ht="12.75" hidden="false" customHeight="false" outlineLevel="1" collapsed="false">
      <c r="A460" s="462"/>
      <c r="B460" s="461"/>
      <c r="C460" s="461"/>
      <c r="D460" s="461"/>
      <c r="E460" s="461"/>
      <c r="F460" s="461"/>
      <c r="G460" s="461"/>
      <c r="H460" s="461"/>
      <c r="I460" s="461"/>
      <c r="J460" s="461"/>
      <c r="K460" s="461"/>
      <c r="L460" s="461"/>
      <c r="M460" s="461"/>
      <c r="N460" s="461"/>
      <c r="O460" s="461"/>
      <c r="P460" s="461"/>
      <c r="Q460" s="461"/>
      <c r="R460" s="461"/>
      <c r="S460" s="461"/>
      <c r="T460" s="461"/>
      <c r="U460" s="461"/>
      <c r="V460" s="454"/>
      <c r="W460" s="454"/>
      <c r="X460" s="454"/>
      <c r="Y460" s="454"/>
      <c r="Z460" s="454"/>
      <c r="AA460" s="454"/>
      <c r="AB460" s="454"/>
      <c r="AC460" s="454"/>
      <c r="AD460" s="454"/>
      <c r="AE460" s="454"/>
      <c r="AF460" s="454"/>
      <c r="AG460" s="454"/>
      <c r="AH460" s="454"/>
      <c r="AI460" s="454"/>
      <c r="AJ460" s="454"/>
      <c r="AK460" s="454"/>
      <c r="AL460" s="454"/>
      <c r="AM460" s="454"/>
      <c r="AN460" s="454"/>
      <c r="AO460" s="454"/>
      <c r="AP460" s="454"/>
      <c r="AQ460" s="454"/>
      <c r="AR460" s="454"/>
      <c r="AS460" s="454"/>
      <c r="AT460" s="454"/>
      <c r="AU460" s="454"/>
      <c r="AV460" s="454"/>
      <c r="AW460" s="454"/>
      <c r="AX460" s="454"/>
      <c r="AY460" s="454"/>
      <c r="AZ460" s="454"/>
      <c r="BA460" s="454"/>
      <c r="BB460" s="454"/>
      <c r="BC460" s="454"/>
      <c r="BD460" s="454"/>
      <c r="BE460" s="454"/>
      <c r="BF460" s="454"/>
      <c r="BG460" s="454"/>
      <c r="BH460" s="454"/>
      <c r="BI460" s="454"/>
      <c r="BJ460" s="454"/>
      <c r="BK460" s="454"/>
      <c r="BL460" s="454"/>
      <c r="BM460" s="454"/>
      <c r="BN460" s="454"/>
      <c r="BO460" s="454"/>
      <c r="BP460" s="454"/>
      <c r="BQ460" s="454"/>
      <c r="BR460" s="454"/>
      <c r="BS460" s="454"/>
      <c r="BT460" s="454"/>
      <c r="BU460" s="454"/>
      <c r="BV460" s="454"/>
      <c r="BW460" s="454"/>
      <c r="BX460" s="454"/>
      <c r="BY460" s="454"/>
      <c r="BZ460" s="454"/>
      <c r="CA460" s="454"/>
      <c r="CB460" s="454"/>
      <c r="CC460" s="454"/>
      <c r="CD460" s="454"/>
      <c r="CE460" s="454"/>
      <c r="CF460" s="454"/>
      <c r="CG460" s="454"/>
      <c r="CH460" s="454"/>
      <c r="CI460" s="454"/>
      <c r="CJ460" s="454"/>
      <c r="CK460" s="454"/>
      <c r="CL460" s="454"/>
      <c r="CM460" s="454"/>
      <c r="CN460" s="454"/>
      <c r="CO460" s="454"/>
      <c r="CP460" s="454"/>
      <c r="CQ460" s="454"/>
      <c r="CR460" s="454"/>
      <c r="CS460" s="454"/>
      <c r="CT460" s="454"/>
      <c r="CU460" s="454"/>
      <c r="CV460" s="454"/>
      <c r="CW460" s="454"/>
      <c r="CX460" s="454"/>
      <c r="CY460" s="454"/>
      <c r="CZ460" s="454"/>
      <c r="DA460" s="454"/>
      <c r="DB460" s="454"/>
      <c r="DC460" s="454"/>
      <c r="DD460" s="454"/>
      <c r="DE460" s="454"/>
      <c r="DF460" s="454"/>
      <c r="DG460" s="454"/>
      <c r="DH460" s="454"/>
      <c r="DI460" s="454"/>
      <c r="DJ460" s="454"/>
      <c r="DK460" s="454"/>
      <c r="DL460" s="454"/>
      <c r="DM460" s="454"/>
      <c r="DN460" s="454"/>
      <c r="DO460" s="454"/>
      <c r="DP460" s="454"/>
      <c r="DQ460" s="454"/>
      <c r="DR460" s="454"/>
      <c r="DS460" s="454"/>
      <c r="DT460" s="454"/>
      <c r="DU460" s="454"/>
      <c r="DV460" s="454"/>
      <c r="DW460" s="454"/>
      <c r="DX460" s="454"/>
      <c r="DY460" s="454"/>
      <c r="DZ460" s="454"/>
      <c r="EA460" s="454"/>
      <c r="EB460" s="454"/>
      <c r="EC460" s="454"/>
      <c r="ED460" s="454"/>
      <c r="EE460" s="454"/>
      <c r="EF460" s="454"/>
      <c r="EG460" s="454"/>
      <c r="EH460" s="454"/>
      <c r="EI460" s="454"/>
      <c r="EJ460" s="454"/>
      <c r="EK460" s="454"/>
      <c r="EL460" s="454"/>
      <c r="EM460" s="454"/>
      <c r="EN460" s="454"/>
      <c r="EO460" s="454"/>
      <c r="EP460" s="454"/>
      <c r="EQ460" s="454"/>
      <c r="ER460" s="454"/>
      <c r="ES460" s="454"/>
      <c r="ET460" s="454"/>
      <c r="EU460" s="454"/>
      <c r="EV460" s="454"/>
      <c r="EW460" s="454"/>
      <c r="EX460" s="454"/>
      <c r="EY460" s="454"/>
      <c r="EZ460" s="454"/>
      <c r="FA460" s="454"/>
      <c r="FB460" s="454"/>
      <c r="FC460" s="454"/>
      <c r="FD460" s="454"/>
      <c r="FE460" s="454"/>
      <c r="FF460" s="454"/>
      <c r="FG460" s="454"/>
      <c r="FH460" s="454"/>
      <c r="FI460" s="454"/>
      <c r="FJ460" s="454"/>
      <c r="FK460" s="454"/>
      <c r="FL460" s="454"/>
      <c r="FM460" s="454"/>
      <c r="FN460" s="454"/>
      <c r="FO460" s="454"/>
      <c r="FP460" s="454"/>
      <c r="FQ460" s="454"/>
      <c r="FR460" s="454"/>
      <c r="FS460" s="454"/>
      <c r="FT460" s="454"/>
      <c r="FU460" s="454"/>
      <c r="FV460" s="454"/>
      <c r="FW460" s="454"/>
      <c r="FX460" s="454"/>
      <c r="FY460" s="454"/>
      <c r="FZ460" s="454"/>
      <c r="GA460" s="454"/>
      <c r="GB460" s="454"/>
      <c r="GC460" s="454"/>
      <c r="GD460" s="454"/>
      <c r="GE460" s="454"/>
      <c r="GF460" s="454"/>
      <c r="GG460" s="454"/>
      <c r="GH460" s="454"/>
      <c r="GI460" s="454"/>
      <c r="GJ460" s="454"/>
      <c r="GK460" s="454"/>
      <c r="GL460" s="454"/>
      <c r="GM460" s="454"/>
      <c r="GN460" s="454"/>
      <c r="GO460" s="454"/>
      <c r="GP460" s="454"/>
      <c r="GQ460" s="454"/>
      <c r="GR460" s="454"/>
      <c r="GS460" s="454"/>
      <c r="GT460" s="454"/>
      <c r="GU460" s="454"/>
      <c r="GV460" s="454"/>
      <c r="GW460" s="454"/>
      <c r="GX460" s="454"/>
      <c r="GY460" s="454"/>
      <c r="GZ460" s="454"/>
      <c r="HA460" s="454"/>
      <c r="HB460" s="454"/>
      <c r="HC460" s="454"/>
      <c r="HD460" s="454"/>
      <c r="HE460" s="454"/>
      <c r="HF460" s="454"/>
      <c r="HG460" s="454"/>
      <c r="HH460" s="454"/>
      <c r="HI460" s="454"/>
      <c r="HJ460" s="454"/>
      <c r="HK460" s="454"/>
      <c r="HL460" s="454"/>
      <c r="HM460" s="454"/>
      <c r="HN460" s="454"/>
      <c r="HO460" s="454"/>
      <c r="HP460" s="454"/>
      <c r="HQ460" s="454"/>
      <c r="HR460" s="454"/>
      <c r="HS460" s="454"/>
      <c r="HT460" s="454"/>
      <c r="HU460" s="454"/>
      <c r="HV460" s="454"/>
      <c r="HW460" s="454"/>
      <c r="HX460" s="454"/>
      <c r="HY460" s="454"/>
      <c r="HZ460" s="454"/>
      <c r="IA460" s="454"/>
      <c r="IB460" s="454"/>
      <c r="IC460" s="454"/>
      <c r="ID460" s="454"/>
      <c r="IE460" s="454"/>
      <c r="IF460" s="454"/>
      <c r="IG460" s="454"/>
      <c r="IH460" s="454"/>
      <c r="II460" s="454"/>
      <c r="IJ460" s="454"/>
      <c r="IK460" s="454"/>
      <c r="IL460" s="454"/>
      <c r="IM460" s="454"/>
      <c r="IN460" s="454"/>
      <c r="IO460" s="454"/>
      <c r="IP460" s="454"/>
      <c r="IQ460" s="454"/>
      <c r="IR460" s="454"/>
      <c r="IS460" s="454"/>
      <c r="IT460" s="454"/>
      <c r="IU460" s="454"/>
      <c r="IV460" s="454"/>
      <c r="IW460" s="454"/>
    </row>
    <row r="461" customFormat="false" ht="12.75" hidden="false" customHeight="false" outlineLevel="1" collapsed="false">
      <c r="A461" s="462"/>
      <c r="B461" s="461"/>
      <c r="C461" s="461"/>
      <c r="D461" s="461"/>
      <c r="E461" s="461"/>
      <c r="F461" s="461"/>
      <c r="G461" s="461"/>
      <c r="H461" s="461"/>
      <c r="I461" s="461"/>
      <c r="J461" s="461"/>
      <c r="K461" s="461"/>
      <c r="L461" s="461"/>
      <c r="M461" s="461"/>
      <c r="N461" s="461"/>
      <c r="O461" s="461"/>
      <c r="P461" s="461"/>
      <c r="Q461" s="461"/>
      <c r="R461" s="461"/>
      <c r="S461" s="461"/>
      <c r="T461" s="461"/>
      <c r="U461" s="461"/>
      <c r="V461" s="454"/>
      <c r="W461" s="454"/>
      <c r="X461" s="454"/>
      <c r="Y461" s="454"/>
      <c r="Z461" s="454"/>
      <c r="AA461" s="454"/>
      <c r="AB461" s="454"/>
      <c r="AC461" s="454"/>
      <c r="AD461" s="454"/>
      <c r="AE461" s="454"/>
      <c r="AF461" s="454"/>
      <c r="AG461" s="454"/>
      <c r="AH461" s="454"/>
      <c r="AI461" s="454"/>
      <c r="AJ461" s="454"/>
      <c r="AK461" s="454"/>
      <c r="AL461" s="454"/>
      <c r="AM461" s="454"/>
      <c r="AN461" s="454"/>
      <c r="AO461" s="454"/>
      <c r="AP461" s="454"/>
      <c r="AQ461" s="454"/>
      <c r="AR461" s="454"/>
      <c r="AS461" s="454"/>
      <c r="AT461" s="454"/>
      <c r="AU461" s="454"/>
      <c r="AV461" s="454"/>
      <c r="AW461" s="454"/>
      <c r="AX461" s="454"/>
      <c r="AY461" s="454"/>
      <c r="AZ461" s="454"/>
      <c r="BA461" s="454"/>
      <c r="BB461" s="454"/>
      <c r="BC461" s="454"/>
      <c r="BD461" s="454"/>
      <c r="BE461" s="454"/>
      <c r="BF461" s="454"/>
      <c r="BG461" s="454"/>
      <c r="BH461" s="454"/>
      <c r="BI461" s="454"/>
      <c r="BJ461" s="454"/>
      <c r="BK461" s="454"/>
      <c r="BL461" s="454"/>
      <c r="BM461" s="454"/>
      <c r="BN461" s="454"/>
      <c r="BO461" s="454"/>
      <c r="BP461" s="454"/>
      <c r="BQ461" s="454"/>
      <c r="BR461" s="454"/>
      <c r="BS461" s="454"/>
      <c r="BT461" s="454"/>
      <c r="BU461" s="454"/>
      <c r="BV461" s="454"/>
      <c r="BW461" s="454"/>
      <c r="BX461" s="454"/>
      <c r="BY461" s="454"/>
      <c r="BZ461" s="454"/>
      <c r="CA461" s="454"/>
      <c r="CB461" s="454"/>
      <c r="CC461" s="454"/>
      <c r="CD461" s="454"/>
      <c r="CE461" s="454"/>
      <c r="CF461" s="454"/>
      <c r="CG461" s="454"/>
      <c r="CH461" s="454"/>
      <c r="CI461" s="454"/>
      <c r="CJ461" s="454"/>
      <c r="CK461" s="454"/>
      <c r="CL461" s="454"/>
      <c r="CM461" s="454"/>
      <c r="CN461" s="454"/>
      <c r="CO461" s="454"/>
      <c r="CP461" s="454"/>
      <c r="CQ461" s="454"/>
      <c r="CR461" s="454"/>
      <c r="CS461" s="454"/>
      <c r="CT461" s="454"/>
      <c r="CU461" s="454"/>
      <c r="CV461" s="454"/>
      <c r="CW461" s="454"/>
      <c r="CX461" s="454"/>
      <c r="CY461" s="454"/>
      <c r="CZ461" s="454"/>
      <c r="DA461" s="454"/>
      <c r="DB461" s="454"/>
      <c r="DC461" s="454"/>
      <c r="DD461" s="454"/>
      <c r="DE461" s="454"/>
      <c r="DF461" s="454"/>
      <c r="DG461" s="454"/>
      <c r="DH461" s="454"/>
      <c r="DI461" s="454"/>
      <c r="DJ461" s="454"/>
      <c r="DK461" s="454"/>
      <c r="DL461" s="454"/>
      <c r="DM461" s="454"/>
      <c r="DN461" s="454"/>
      <c r="DO461" s="454"/>
      <c r="DP461" s="454"/>
      <c r="DQ461" s="454"/>
      <c r="DR461" s="454"/>
      <c r="DS461" s="454"/>
      <c r="DT461" s="454"/>
      <c r="DU461" s="454"/>
      <c r="DV461" s="454"/>
      <c r="DW461" s="454"/>
      <c r="DX461" s="454"/>
      <c r="DY461" s="454"/>
      <c r="DZ461" s="454"/>
      <c r="EA461" s="454"/>
      <c r="EB461" s="454"/>
      <c r="EC461" s="454"/>
      <c r="ED461" s="454"/>
      <c r="EE461" s="454"/>
      <c r="EF461" s="454"/>
      <c r="EG461" s="454"/>
      <c r="EH461" s="454"/>
      <c r="EI461" s="454"/>
      <c r="EJ461" s="454"/>
      <c r="EK461" s="454"/>
      <c r="EL461" s="454"/>
      <c r="EM461" s="454"/>
      <c r="EN461" s="454"/>
      <c r="EO461" s="454"/>
      <c r="EP461" s="454"/>
      <c r="EQ461" s="454"/>
      <c r="ER461" s="454"/>
      <c r="ES461" s="454"/>
      <c r="ET461" s="454"/>
      <c r="EU461" s="454"/>
      <c r="EV461" s="454"/>
      <c r="EW461" s="454"/>
      <c r="EX461" s="454"/>
      <c r="EY461" s="454"/>
      <c r="EZ461" s="454"/>
      <c r="FA461" s="454"/>
      <c r="FB461" s="454"/>
      <c r="FC461" s="454"/>
      <c r="FD461" s="454"/>
      <c r="FE461" s="454"/>
      <c r="FF461" s="454"/>
      <c r="FG461" s="454"/>
      <c r="FH461" s="454"/>
      <c r="FI461" s="454"/>
      <c r="FJ461" s="454"/>
      <c r="FK461" s="454"/>
      <c r="FL461" s="454"/>
      <c r="FM461" s="454"/>
      <c r="FN461" s="454"/>
      <c r="FO461" s="454"/>
      <c r="FP461" s="454"/>
      <c r="FQ461" s="454"/>
      <c r="FR461" s="454"/>
      <c r="FS461" s="454"/>
      <c r="FT461" s="454"/>
      <c r="FU461" s="454"/>
      <c r="FV461" s="454"/>
      <c r="FW461" s="454"/>
      <c r="FX461" s="454"/>
      <c r="FY461" s="454"/>
      <c r="FZ461" s="454"/>
      <c r="GA461" s="454"/>
      <c r="GB461" s="454"/>
      <c r="GC461" s="454"/>
      <c r="GD461" s="454"/>
      <c r="GE461" s="454"/>
      <c r="GF461" s="454"/>
      <c r="GG461" s="454"/>
      <c r="GH461" s="454"/>
      <c r="GI461" s="454"/>
      <c r="GJ461" s="454"/>
      <c r="GK461" s="454"/>
      <c r="GL461" s="454"/>
      <c r="GM461" s="454"/>
      <c r="GN461" s="454"/>
      <c r="GO461" s="454"/>
      <c r="GP461" s="454"/>
      <c r="GQ461" s="454"/>
      <c r="GR461" s="454"/>
      <c r="GS461" s="454"/>
      <c r="GT461" s="454"/>
      <c r="GU461" s="454"/>
      <c r="GV461" s="454"/>
      <c r="GW461" s="454"/>
      <c r="GX461" s="454"/>
      <c r="GY461" s="454"/>
      <c r="GZ461" s="454"/>
      <c r="HA461" s="454"/>
      <c r="HB461" s="454"/>
      <c r="HC461" s="454"/>
      <c r="HD461" s="454"/>
      <c r="HE461" s="454"/>
      <c r="HF461" s="454"/>
      <c r="HG461" s="454"/>
      <c r="HH461" s="454"/>
      <c r="HI461" s="454"/>
      <c r="HJ461" s="454"/>
      <c r="HK461" s="454"/>
      <c r="HL461" s="454"/>
      <c r="HM461" s="454"/>
      <c r="HN461" s="454"/>
      <c r="HO461" s="454"/>
      <c r="HP461" s="454"/>
      <c r="HQ461" s="454"/>
      <c r="HR461" s="454"/>
      <c r="HS461" s="454"/>
      <c r="HT461" s="454"/>
      <c r="HU461" s="454"/>
      <c r="HV461" s="454"/>
      <c r="HW461" s="454"/>
      <c r="HX461" s="454"/>
      <c r="HY461" s="454"/>
      <c r="HZ461" s="454"/>
      <c r="IA461" s="454"/>
      <c r="IB461" s="454"/>
      <c r="IC461" s="454"/>
      <c r="ID461" s="454"/>
      <c r="IE461" s="454"/>
      <c r="IF461" s="454"/>
      <c r="IG461" s="454"/>
      <c r="IH461" s="454"/>
      <c r="II461" s="454"/>
      <c r="IJ461" s="454"/>
      <c r="IK461" s="454"/>
      <c r="IL461" s="454"/>
      <c r="IM461" s="454"/>
      <c r="IN461" s="454"/>
      <c r="IO461" s="454"/>
      <c r="IP461" s="454"/>
      <c r="IQ461" s="454"/>
      <c r="IR461" s="454"/>
      <c r="IS461" s="454"/>
      <c r="IT461" s="454"/>
      <c r="IU461" s="454"/>
      <c r="IV461" s="454"/>
      <c r="IW461" s="454"/>
    </row>
    <row r="462" customFormat="false" ht="12.75" hidden="false" customHeight="false" outlineLevel="1" collapsed="false">
      <c r="A462" s="462"/>
      <c r="B462" s="461"/>
      <c r="C462" s="461"/>
      <c r="D462" s="461"/>
      <c r="E462" s="461"/>
      <c r="F462" s="461"/>
      <c r="G462" s="461"/>
      <c r="H462" s="461"/>
      <c r="I462" s="461"/>
      <c r="J462" s="461"/>
      <c r="K462" s="461"/>
      <c r="L462" s="461"/>
      <c r="M462" s="461"/>
      <c r="N462" s="461"/>
      <c r="O462" s="461"/>
      <c r="P462" s="461"/>
      <c r="Q462" s="461"/>
      <c r="R462" s="461"/>
      <c r="S462" s="461"/>
      <c r="T462" s="461"/>
      <c r="U462" s="461"/>
      <c r="V462" s="454"/>
      <c r="W462" s="454"/>
      <c r="X462" s="454"/>
      <c r="Y462" s="454"/>
      <c r="Z462" s="454"/>
      <c r="AA462" s="454"/>
      <c r="AB462" s="454"/>
      <c r="AC462" s="454"/>
      <c r="AD462" s="454"/>
      <c r="AE462" s="454"/>
      <c r="AF462" s="454"/>
      <c r="AG462" s="454"/>
      <c r="AH462" s="454"/>
      <c r="AI462" s="454"/>
      <c r="AJ462" s="454"/>
      <c r="AK462" s="454"/>
      <c r="AL462" s="454"/>
      <c r="AM462" s="454"/>
      <c r="AN462" s="454"/>
      <c r="AO462" s="454"/>
      <c r="AP462" s="454"/>
      <c r="AQ462" s="454"/>
      <c r="AR462" s="454"/>
      <c r="AS462" s="454"/>
      <c r="AT462" s="454"/>
      <c r="AU462" s="454"/>
      <c r="AV462" s="454"/>
      <c r="AW462" s="454"/>
      <c r="AX462" s="454"/>
      <c r="AY462" s="454"/>
      <c r="AZ462" s="454"/>
      <c r="BA462" s="454"/>
      <c r="BB462" s="454"/>
      <c r="BC462" s="454"/>
      <c r="BD462" s="454"/>
      <c r="BE462" s="454"/>
      <c r="BF462" s="454"/>
      <c r="BG462" s="454"/>
      <c r="BH462" s="454"/>
      <c r="BI462" s="454"/>
      <c r="BJ462" s="454"/>
      <c r="BK462" s="454"/>
      <c r="BL462" s="454"/>
      <c r="BM462" s="454"/>
      <c r="BN462" s="454"/>
      <c r="BO462" s="454"/>
      <c r="BP462" s="454"/>
      <c r="BQ462" s="454"/>
      <c r="BR462" s="454"/>
      <c r="BS462" s="454"/>
      <c r="BT462" s="454"/>
      <c r="BU462" s="454"/>
      <c r="BV462" s="454"/>
      <c r="BW462" s="454"/>
      <c r="BX462" s="454"/>
      <c r="BY462" s="454"/>
      <c r="BZ462" s="454"/>
      <c r="CA462" s="454"/>
      <c r="CB462" s="454"/>
      <c r="CC462" s="454"/>
      <c r="CD462" s="454"/>
      <c r="CE462" s="454"/>
      <c r="CF462" s="454"/>
      <c r="CG462" s="454"/>
      <c r="CH462" s="454"/>
      <c r="CI462" s="454"/>
      <c r="CJ462" s="454"/>
      <c r="CK462" s="454"/>
      <c r="CL462" s="454"/>
      <c r="CM462" s="454"/>
      <c r="CN462" s="454"/>
      <c r="CO462" s="454"/>
      <c r="CP462" s="454"/>
      <c r="CQ462" s="454"/>
      <c r="CR462" s="454"/>
      <c r="CS462" s="454"/>
      <c r="CT462" s="454"/>
      <c r="CU462" s="454"/>
      <c r="CV462" s="454"/>
      <c r="CW462" s="454"/>
      <c r="CX462" s="454"/>
      <c r="CY462" s="454"/>
      <c r="CZ462" s="454"/>
      <c r="DA462" s="454"/>
      <c r="DB462" s="454"/>
      <c r="DC462" s="454"/>
      <c r="DD462" s="454"/>
      <c r="DE462" s="454"/>
      <c r="DF462" s="454"/>
      <c r="DG462" s="454"/>
      <c r="DH462" s="454"/>
      <c r="DI462" s="454"/>
      <c r="DJ462" s="454"/>
      <c r="DK462" s="454"/>
      <c r="DL462" s="454"/>
      <c r="DM462" s="454"/>
      <c r="DN462" s="454"/>
      <c r="DO462" s="454"/>
      <c r="DP462" s="454"/>
      <c r="DQ462" s="454"/>
      <c r="DR462" s="454"/>
      <c r="DS462" s="454"/>
      <c r="DT462" s="454"/>
      <c r="DU462" s="454"/>
      <c r="DV462" s="454"/>
      <c r="DW462" s="454"/>
      <c r="DX462" s="454"/>
      <c r="DY462" s="454"/>
      <c r="DZ462" s="454"/>
      <c r="EA462" s="454"/>
      <c r="EB462" s="454"/>
      <c r="EC462" s="454"/>
      <c r="ED462" s="454"/>
      <c r="EE462" s="454"/>
      <c r="EF462" s="454"/>
      <c r="EG462" s="454"/>
      <c r="EH462" s="454"/>
      <c r="EI462" s="454"/>
      <c r="EJ462" s="454"/>
      <c r="EK462" s="454"/>
      <c r="EL462" s="454"/>
      <c r="EM462" s="454"/>
      <c r="EN462" s="454"/>
      <c r="EO462" s="454"/>
      <c r="EP462" s="454"/>
      <c r="EQ462" s="454"/>
      <c r="ER462" s="454"/>
      <c r="ES462" s="454"/>
      <c r="ET462" s="454"/>
      <c r="EU462" s="454"/>
      <c r="EV462" s="454"/>
      <c r="EW462" s="454"/>
      <c r="EX462" s="454"/>
      <c r="EY462" s="454"/>
      <c r="EZ462" s="454"/>
      <c r="FA462" s="454"/>
      <c r="FB462" s="454"/>
      <c r="FC462" s="454"/>
      <c r="FD462" s="454"/>
      <c r="FE462" s="454"/>
      <c r="FF462" s="454"/>
      <c r="FG462" s="454"/>
      <c r="FH462" s="454"/>
      <c r="FI462" s="454"/>
      <c r="FJ462" s="454"/>
      <c r="FK462" s="454"/>
      <c r="FL462" s="454"/>
      <c r="FM462" s="454"/>
      <c r="FN462" s="454"/>
      <c r="FO462" s="454"/>
      <c r="FP462" s="454"/>
      <c r="FQ462" s="454"/>
      <c r="FR462" s="454"/>
      <c r="FS462" s="454"/>
      <c r="FT462" s="454"/>
      <c r="FU462" s="454"/>
      <c r="FV462" s="454"/>
      <c r="FW462" s="454"/>
      <c r="FX462" s="454"/>
      <c r="FY462" s="454"/>
      <c r="FZ462" s="454"/>
      <c r="GA462" s="454"/>
      <c r="GB462" s="454"/>
      <c r="GC462" s="454"/>
      <c r="GD462" s="454"/>
      <c r="GE462" s="454"/>
      <c r="GF462" s="454"/>
      <c r="GG462" s="454"/>
      <c r="GH462" s="454"/>
      <c r="GI462" s="454"/>
      <c r="GJ462" s="454"/>
      <c r="GK462" s="454"/>
      <c r="GL462" s="454"/>
      <c r="GM462" s="454"/>
      <c r="GN462" s="454"/>
      <c r="GO462" s="454"/>
      <c r="GP462" s="454"/>
      <c r="GQ462" s="454"/>
      <c r="GR462" s="454"/>
      <c r="GS462" s="454"/>
      <c r="GT462" s="454"/>
      <c r="GU462" s="454"/>
      <c r="GV462" s="454"/>
      <c r="GW462" s="454"/>
      <c r="GX462" s="454"/>
      <c r="GY462" s="454"/>
      <c r="GZ462" s="454"/>
      <c r="HA462" s="454"/>
      <c r="HB462" s="454"/>
      <c r="HC462" s="454"/>
      <c r="HD462" s="454"/>
      <c r="HE462" s="454"/>
      <c r="HF462" s="454"/>
      <c r="HG462" s="454"/>
      <c r="HH462" s="454"/>
      <c r="HI462" s="454"/>
      <c r="HJ462" s="454"/>
      <c r="HK462" s="454"/>
      <c r="HL462" s="454"/>
      <c r="HM462" s="454"/>
      <c r="HN462" s="454"/>
      <c r="HO462" s="454"/>
      <c r="HP462" s="454"/>
      <c r="HQ462" s="454"/>
      <c r="HR462" s="454"/>
      <c r="HS462" s="454"/>
      <c r="HT462" s="454"/>
      <c r="HU462" s="454"/>
      <c r="HV462" s="454"/>
      <c r="HW462" s="454"/>
      <c r="HX462" s="454"/>
      <c r="HY462" s="454"/>
      <c r="HZ462" s="454"/>
      <c r="IA462" s="454"/>
      <c r="IB462" s="454"/>
      <c r="IC462" s="454"/>
      <c r="ID462" s="454"/>
      <c r="IE462" s="454"/>
      <c r="IF462" s="454"/>
      <c r="IG462" s="454"/>
      <c r="IH462" s="454"/>
      <c r="II462" s="454"/>
      <c r="IJ462" s="454"/>
      <c r="IK462" s="454"/>
      <c r="IL462" s="454"/>
      <c r="IM462" s="454"/>
      <c r="IN462" s="454"/>
      <c r="IO462" s="454"/>
      <c r="IP462" s="454"/>
      <c r="IQ462" s="454"/>
      <c r="IR462" s="454"/>
      <c r="IS462" s="454"/>
      <c r="IT462" s="454"/>
      <c r="IU462" s="454"/>
      <c r="IV462" s="454"/>
      <c r="IW462" s="454"/>
    </row>
    <row r="463" customFormat="false" ht="12.75" hidden="false" customHeight="false" outlineLevel="1" collapsed="false">
      <c r="A463" s="419"/>
      <c r="B463" s="461"/>
      <c r="C463" s="461"/>
      <c r="D463" s="461"/>
      <c r="E463" s="461"/>
      <c r="F463" s="461"/>
      <c r="G463" s="461"/>
      <c r="H463" s="461"/>
      <c r="I463" s="461"/>
      <c r="J463" s="461"/>
      <c r="K463" s="461"/>
      <c r="L463" s="461"/>
      <c r="M463" s="461"/>
      <c r="N463" s="461"/>
      <c r="O463" s="461"/>
      <c r="P463" s="461"/>
      <c r="Q463" s="461"/>
      <c r="R463" s="461"/>
      <c r="S463" s="461"/>
      <c r="T463" s="461"/>
      <c r="U463" s="461"/>
      <c r="V463" s="454"/>
      <c r="W463" s="454"/>
      <c r="X463" s="454"/>
      <c r="Y463" s="454"/>
      <c r="Z463" s="454"/>
      <c r="AA463" s="454"/>
      <c r="AB463" s="454"/>
      <c r="AC463" s="454"/>
      <c r="AD463" s="454"/>
      <c r="AE463" s="454"/>
      <c r="AF463" s="454"/>
      <c r="AG463" s="454"/>
      <c r="AH463" s="454"/>
      <c r="AI463" s="454"/>
      <c r="AJ463" s="454"/>
      <c r="AK463" s="454"/>
      <c r="AL463" s="454"/>
      <c r="AM463" s="454"/>
      <c r="AN463" s="454"/>
      <c r="AO463" s="454"/>
      <c r="AP463" s="454"/>
      <c r="AQ463" s="454"/>
      <c r="AR463" s="454"/>
      <c r="AS463" s="454"/>
      <c r="AT463" s="454"/>
      <c r="AU463" s="454"/>
      <c r="AV463" s="454"/>
      <c r="AW463" s="454"/>
      <c r="AX463" s="454"/>
      <c r="AY463" s="454"/>
      <c r="AZ463" s="454"/>
      <c r="BA463" s="454"/>
      <c r="BB463" s="454"/>
      <c r="BC463" s="454"/>
      <c r="BD463" s="454"/>
      <c r="BE463" s="454"/>
      <c r="BF463" s="454"/>
      <c r="BG463" s="454"/>
      <c r="BH463" s="454"/>
      <c r="BI463" s="454"/>
      <c r="BJ463" s="454"/>
      <c r="BK463" s="454"/>
      <c r="BL463" s="454"/>
      <c r="BM463" s="454"/>
      <c r="BN463" s="454"/>
      <c r="BO463" s="454"/>
      <c r="BP463" s="454"/>
      <c r="BQ463" s="454"/>
      <c r="BR463" s="454"/>
      <c r="BS463" s="454"/>
      <c r="BT463" s="454"/>
      <c r="BU463" s="454"/>
      <c r="BV463" s="454"/>
      <c r="BW463" s="454"/>
      <c r="BX463" s="454"/>
      <c r="BY463" s="454"/>
      <c r="BZ463" s="454"/>
      <c r="CA463" s="454"/>
      <c r="CB463" s="454"/>
      <c r="CC463" s="454"/>
      <c r="CD463" s="454"/>
      <c r="CE463" s="454"/>
      <c r="CF463" s="454"/>
      <c r="CG463" s="454"/>
      <c r="CH463" s="454"/>
      <c r="CI463" s="454"/>
      <c r="CJ463" s="454"/>
      <c r="CK463" s="454"/>
      <c r="CL463" s="454"/>
      <c r="CM463" s="454"/>
      <c r="CN463" s="454"/>
      <c r="CO463" s="454"/>
      <c r="CP463" s="454"/>
      <c r="CQ463" s="454"/>
      <c r="CR463" s="454"/>
      <c r="CS463" s="454"/>
      <c r="CT463" s="454"/>
      <c r="CU463" s="454"/>
      <c r="CV463" s="454"/>
      <c r="CW463" s="454"/>
      <c r="CX463" s="454"/>
      <c r="CY463" s="454"/>
      <c r="CZ463" s="454"/>
      <c r="DA463" s="454"/>
      <c r="DB463" s="454"/>
      <c r="DC463" s="454"/>
      <c r="DD463" s="454"/>
      <c r="DE463" s="454"/>
      <c r="DF463" s="454"/>
      <c r="DG463" s="454"/>
      <c r="DH463" s="454"/>
      <c r="DI463" s="454"/>
      <c r="DJ463" s="454"/>
      <c r="DK463" s="454"/>
      <c r="DL463" s="454"/>
      <c r="DM463" s="454"/>
      <c r="DN463" s="454"/>
      <c r="DO463" s="454"/>
      <c r="DP463" s="454"/>
      <c r="DQ463" s="454"/>
      <c r="DR463" s="454"/>
      <c r="DS463" s="454"/>
      <c r="DT463" s="454"/>
      <c r="DU463" s="454"/>
      <c r="DV463" s="454"/>
      <c r="DW463" s="454"/>
      <c r="DX463" s="454"/>
      <c r="DY463" s="454"/>
      <c r="DZ463" s="454"/>
      <c r="EA463" s="454"/>
      <c r="EB463" s="454"/>
      <c r="EC463" s="454"/>
      <c r="ED463" s="454"/>
      <c r="EE463" s="454"/>
      <c r="EF463" s="454"/>
      <c r="EG463" s="454"/>
      <c r="EH463" s="454"/>
      <c r="EI463" s="454"/>
      <c r="EJ463" s="454"/>
      <c r="EK463" s="454"/>
      <c r="EL463" s="454"/>
      <c r="EM463" s="454"/>
      <c r="EN463" s="454"/>
      <c r="EO463" s="454"/>
      <c r="EP463" s="454"/>
      <c r="EQ463" s="454"/>
      <c r="ER463" s="454"/>
      <c r="ES463" s="454"/>
      <c r="ET463" s="454"/>
      <c r="EU463" s="454"/>
      <c r="EV463" s="454"/>
      <c r="EW463" s="454"/>
      <c r="EX463" s="454"/>
      <c r="EY463" s="454"/>
      <c r="EZ463" s="454"/>
      <c r="FA463" s="454"/>
      <c r="FB463" s="454"/>
      <c r="FC463" s="454"/>
      <c r="FD463" s="454"/>
      <c r="FE463" s="454"/>
      <c r="FF463" s="454"/>
      <c r="FG463" s="454"/>
      <c r="FH463" s="454"/>
      <c r="FI463" s="454"/>
      <c r="FJ463" s="454"/>
      <c r="FK463" s="454"/>
      <c r="FL463" s="454"/>
      <c r="FM463" s="454"/>
      <c r="FN463" s="454"/>
      <c r="FO463" s="454"/>
      <c r="FP463" s="454"/>
      <c r="FQ463" s="454"/>
      <c r="FR463" s="454"/>
      <c r="FS463" s="454"/>
      <c r="FT463" s="454"/>
      <c r="FU463" s="454"/>
      <c r="FV463" s="454"/>
      <c r="FW463" s="454"/>
      <c r="FX463" s="454"/>
      <c r="FY463" s="454"/>
      <c r="FZ463" s="454"/>
      <c r="GA463" s="454"/>
      <c r="GB463" s="454"/>
      <c r="GC463" s="454"/>
      <c r="GD463" s="454"/>
      <c r="GE463" s="454"/>
      <c r="GF463" s="454"/>
      <c r="GG463" s="454"/>
      <c r="GH463" s="454"/>
      <c r="GI463" s="454"/>
      <c r="GJ463" s="454"/>
      <c r="GK463" s="454"/>
      <c r="GL463" s="454"/>
      <c r="GM463" s="454"/>
      <c r="GN463" s="454"/>
      <c r="GO463" s="454"/>
      <c r="GP463" s="454"/>
      <c r="GQ463" s="454"/>
      <c r="GR463" s="454"/>
      <c r="GS463" s="454"/>
      <c r="GT463" s="454"/>
      <c r="GU463" s="454"/>
      <c r="GV463" s="454"/>
      <c r="GW463" s="454"/>
      <c r="GX463" s="454"/>
      <c r="GY463" s="454"/>
      <c r="GZ463" s="454"/>
      <c r="HA463" s="454"/>
      <c r="HB463" s="454"/>
      <c r="HC463" s="454"/>
      <c r="HD463" s="454"/>
      <c r="HE463" s="454"/>
      <c r="HF463" s="454"/>
      <c r="HG463" s="454"/>
      <c r="HH463" s="454"/>
      <c r="HI463" s="454"/>
      <c r="HJ463" s="454"/>
      <c r="HK463" s="454"/>
      <c r="HL463" s="454"/>
      <c r="HM463" s="454"/>
      <c r="HN463" s="454"/>
      <c r="HO463" s="454"/>
      <c r="HP463" s="454"/>
      <c r="HQ463" s="454"/>
      <c r="HR463" s="454"/>
      <c r="HS463" s="454"/>
      <c r="HT463" s="454"/>
      <c r="HU463" s="454"/>
      <c r="HV463" s="454"/>
      <c r="HW463" s="454"/>
      <c r="HX463" s="454"/>
      <c r="HY463" s="454"/>
      <c r="HZ463" s="454"/>
      <c r="IA463" s="454"/>
      <c r="IB463" s="454"/>
      <c r="IC463" s="454"/>
      <c r="ID463" s="454"/>
      <c r="IE463" s="454"/>
      <c r="IF463" s="454"/>
      <c r="IG463" s="454"/>
      <c r="IH463" s="454"/>
      <c r="II463" s="454"/>
      <c r="IJ463" s="454"/>
      <c r="IK463" s="454"/>
      <c r="IL463" s="454"/>
      <c r="IM463" s="454"/>
      <c r="IN463" s="454"/>
      <c r="IO463" s="454"/>
      <c r="IP463" s="454"/>
      <c r="IQ463" s="454"/>
      <c r="IR463" s="454"/>
      <c r="IS463" s="454"/>
      <c r="IT463" s="454"/>
      <c r="IU463" s="454"/>
      <c r="IV463" s="454"/>
      <c r="IW463" s="454"/>
    </row>
    <row r="464" customFormat="false" ht="12.75" hidden="false" customHeight="false" outlineLevel="1" collapsed="false">
      <c r="A464" s="419"/>
      <c r="B464" s="461"/>
      <c r="C464" s="461"/>
      <c r="D464" s="461"/>
      <c r="E464" s="461"/>
      <c r="F464" s="461"/>
      <c r="G464" s="461"/>
      <c r="H464" s="461"/>
      <c r="I464" s="461"/>
      <c r="J464" s="461"/>
      <c r="K464" s="461"/>
      <c r="L464" s="461"/>
      <c r="M464" s="461"/>
      <c r="N464" s="461"/>
      <c r="O464" s="461"/>
      <c r="P464" s="461"/>
      <c r="Q464" s="461"/>
      <c r="R464" s="461"/>
      <c r="S464" s="461"/>
      <c r="T464" s="461"/>
      <c r="U464" s="461"/>
      <c r="V464" s="454"/>
      <c r="W464" s="454"/>
      <c r="X464" s="454"/>
      <c r="Y464" s="454"/>
      <c r="Z464" s="454"/>
      <c r="AA464" s="454"/>
      <c r="AB464" s="454"/>
      <c r="AC464" s="454"/>
      <c r="AD464" s="454"/>
      <c r="AE464" s="454"/>
      <c r="AF464" s="454"/>
      <c r="AG464" s="454"/>
      <c r="AH464" s="454"/>
      <c r="AI464" s="454"/>
      <c r="AJ464" s="454"/>
      <c r="AK464" s="454"/>
      <c r="AL464" s="454"/>
      <c r="AM464" s="454"/>
      <c r="AN464" s="454"/>
      <c r="AO464" s="454"/>
      <c r="AP464" s="454"/>
      <c r="AQ464" s="454"/>
      <c r="AR464" s="454"/>
      <c r="AS464" s="454"/>
      <c r="AT464" s="454"/>
      <c r="AU464" s="454"/>
      <c r="AV464" s="454"/>
      <c r="AW464" s="454"/>
      <c r="AX464" s="454"/>
      <c r="AY464" s="454"/>
      <c r="AZ464" s="454"/>
      <c r="BA464" s="454"/>
      <c r="BB464" s="454"/>
      <c r="BC464" s="454"/>
      <c r="BD464" s="454"/>
      <c r="BE464" s="454"/>
      <c r="BF464" s="454"/>
      <c r="BG464" s="454"/>
      <c r="BH464" s="454"/>
      <c r="BI464" s="454"/>
      <c r="BJ464" s="454"/>
      <c r="BK464" s="454"/>
      <c r="BL464" s="454"/>
      <c r="BM464" s="454"/>
      <c r="BN464" s="454"/>
      <c r="BO464" s="454"/>
      <c r="BP464" s="454"/>
      <c r="BQ464" s="454"/>
      <c r="BR464" s="454"/>
      <c r="BS464" s="454"/>
      <c r="BT464" s="454"/>
      <c r="BU464" s="454"/>
      <c r="BV464" s="454"/>
      <c r="BW464" s="454"/>
      <c r="BX464" s="454"/>
      <c r="BY464" s="454"/>
      <c r="BZ464" s="454"/>
      <c r="CA464" s="454"/>
      <c r="CB464" s="454"/>
      <c r="CC464" s="454"/>
      <c r="CD464" s="454"/>
      <c r="CE464" s="454"/>
      <c r="CF464" s="454"/>
      <c r="CG464" s="454"/>
      <c r="CH464" s="454"/>
      <c r="CI464" s="454"/>
      <c r="CJ464" s="454"/>
      <c r="CK464" s="454"/>
      <c r="CL464" s="454"/>
      <c r="CM464" s="454"/>
      <c r="CN464" s="454"/>
      <c r="CO464" s="454"/>
      <c r="CP464" s="454"/>
      <c r="CQ464" s="454"/>
      <c r="CR464" s="454"/>
      <c r="CS464" s="454"/>
      <c r="CT464" s="454"/>
      <c r="CU464" s="454"/>
      <c r="CV464" s="454"/>
      <c r="CW464" s="454"/>
      <c r="CX464" s="454"/>
      <c r="CY464" s="454"/>
      <c r="CZ464" s="454"/>
      <c r="DA464" s="454"/>
      <c r="DB464" s="454"/>
      <c r="DC464" s="454"/>
      <c r="DD464" s="454"/>
      <c r="DE464" s="454"/>
      <c r="DF464" s="454"/>
      <c r="DG464" s="454"/>
      <c r="DH464" s="454"/>
      <c r="DI464" s="454"/>
      <c r="DJ464" s="454"/>
      <c r="DK464" s="454"/>
      <c r="DL464" s="454"/>
      <c r="DM464" s="454"/>
      <c r="DN464" s="454"/>
      <c r="DO464" s="454"/>
      <c r="DP464" s="454"/>
      <c r="DQ464" s="454"/>
      <c r="DR464" s="454"/>
      <c r="DS464" s="454"/>
      <c r="DT464" s="454"/>
      <c r="DU464" s="454"/>
      <c r="DV464" s="454"/>
      <c r="DW464" s="454"/>
      <c r="DX464" s="454"/>
      <c r="DY464" s="454"/>
      <c r="DZ464" s="454"/>
      <c r="EA464" s="454"/>
      <c r="EB464" s="454"/>
      <c r="EC464" s="454"/>
      <c r="ED464" s="454"/>
      <c r="EE464" s="454"/>
      <c r="EF464" s="454"/>
      <c r="EG464" s="454"/>
      <c r="EH464" s="454"/>
      <c r="EI464" s="454"/>
      <c r="EJ464" s="454"/>
      <c r="EK464" s="454"/>
      <c r="EL464" s="454"/>
      <c r="EM464" s="454"/>
      <c r="EN464" s="454"/>
      <c r="EO464" s="454"/>
      <c r="EP464" s="454"/>
      <c r="EQ464" s="454"/>
      <c r="ER464" s="454"/>
      <c r="ES464" s="454"/>
      <c r="ET464" s="454"/>
      <c r="EU464" s="454"/>
      <c r="EV464" s="454"/>
      <c r="EW464" s="454"/>
      <c r="EX464" s="454"/>
      <c r="EY464" s="454"/>
      <c r="EZ464" s="454"/>
      <c r="FA464" s="454"/>
      <c r="FB464" s="454"/>
      <c r="FC464" s="454"/>
      <c r="FD464" s="454"/>
      <c r="FE464" s="454"/>
      <c r="FF464" s="454"/>
      <c r="FG464" s="454"/>
      <c r="FH464" s="454"/>
      <c r="FI464" s="454"/>
      <c r="FJ464" s="454"/>
      <c r="FK464" s="454"/>
      <c r="FL464" s="454"/>
      <c r="FM464" s="454"/>
      <c r="FN464" s="454"/>
      <c r="FO464" s="454"/>
      <c r="FP464" s="454"/>
      <c r="FQ464" s="454"/>
      <c r="FR464" s="454"/>
      <c r="FS464" s="454"/>
      <c r="FT464" s="454"/>
      <c r="FU464" s="454"/>
      <c r="FV464" s="454"/>
      <c r="FW464" s="454"/>
      <c r="FX464" s="454"/>
      <c r="FY464" s="454"/>
      <c r="FZ464" s="454"/>
      <c r="GA464" s="454"/>
      <c r="GB464" s="454"/>
      <c r="GC464" s="454"/>
      <c r="GD464" s="454"/>
      <c r="GE464" s="454"/>
      <c r="GF464" s="454"/>
      <c r="GG464" s="454"/>
      <c r="GH464" s="454"/>
      <c r="GI464" s="454"/>
      <c r="GJ464" s="454"/>
      <c r="GK464" s="454"/>
      <c r="GL464" s="454"/>
      <c r="GM464" s="454"/>
      <c r="GN464" s="454"/>
      <c r="GO464" s="454"/>
      <c r="GP464" s="454"/>
      <c r="GQ464" s="454"/>
      <c r="GR464" s="454"/>
      <c r="GS464" s="454"/>
      <c r="GT464" s="454"/>
      <c r="GU464" s="454"/>
      <c r="GV464" s="454"/>
      <c r="GW464" s="454"/>
      <c r="GX464" s="454"/>
      <c r="GY464" s="454"/>
      <c r="GZ464" s="454"/>
      <c r="HA464" s="454"/>
      <c r="HB464" s="454"/>
      <c r="HC464" s="454"/>
      <c r="HD464" s="454"/>
      <c r="HE464" s="454"/>
      <c r="HF464" s="454"/>
      <c r="HG464" s="454"/>
      <c r="HH464" s="454"/>
      <c r="HI464" s="454"/>
      <c r="HJ464" s="454"/>
      <c r="HK464" s="454"/>
      <c r="HL464" s="454"/>
      <c r="HM464" s="454"/>
      <c r="HN464" s="454"/>
      <c r="HO464" s="454"/>
      <c r="HP464" s="454"/>
      <c r="HQ464" s="454"/>
      <c r="HR464" s="454"/>
      <c r="HS464" s="454"/>
      <c r="HT464" s="454"/>
      <c r="HU464" s="454"/>
      <c r="HV464" s="454"/>
      <c r="HW464" s="454"/>
      <c r="HX464" s="454"/>
      <c r="HY464" s="454"/>
      <c r="HZ464" s="454"/>
      <c r="IA464" s="454"/>
      <c r="IB464" s="454"/>
      <c r="IC464" s="454"/>
      <c r="ID464" s="454"/>
      <c r="IE464" s="454"/>
      <c r="IF464" s="454"/>
      <c r="IG464" s="454"/>
      <c r="IH464" s="454"/>
      <c r="II464" s="454"/>
      <c r="IJ464" s="454"/>
      <c r="IK464" s="454"/>
      <c r="IL464" s="454"/>
      <c r="IM464" s="454"/>
      <c r="IN464" s="454"/>
      <c r="IO464" s="454"/>
      <c r="IP464" s="454"/>
      <c r="IQ464" s="454"/>
      <c r="IR464" s="454"/>
      <c r="IS464" s="454"/>
      <c r="IT464" s="454"/>
      <c r="IU464" s="454"/>
      <c r="IV464" s="454"/>
      <c r="IW464" s="454"/>
    </row>
    <row r="465" customFormat="false" ht="12.75" hidden="false" customHeight="false" outlineLevel="1" collapsed="false">
      <c r="A465" s="419"/>
      <c r="B465" s="461"/>
      <c r="C465" s="461"/>
      <c r="D465" s="461"/>
      <c r="E465" s="461"/>
      <c r="F465" s="461"/>
      <c r="G465" s="461"/>
      <c r="H465" s="461"/>
      <c r="I465" s="461"/>
      <c r="J465" s="461"/>
      <c r="K465" s="461"/>
      <c r="L465" s="461"/>
      <c r="M465" s="461"/>
      <c r="N465" s="461"/>
      <c r="O465" s="461"/>
      <c r="P465" s="461"/>
      <c r="Q465" s="461"/>
      <c r="R465" s="461"/>
      <c r="S465" s="461"/>
      <c r="T465" s="461"/>
      <c r="U465" s="461"/>
      <c r="V465" s="454"/>
      <c r="W465" s="454"/>
      <c r="X465" s="454"/>
      <c r="Y465" s="454"/>
      <c r="Z465" s="454"/>
      <c r="AA465" s="454"/>
      <c r="AB465" s="454"/>
      <c r="AC465" s="454"/>
      <c r="AD465" s="454"/>
      <c r="AE465" s="454"/>
      <c r="AF465" s="454"/>
      <c r="AG465" s="454"/>
      <c r="AH465" s="454"/>
      <c r="AI465" s="454"/>
      <c r="AJ465" s="454"/>
      <c r="AK465" s="454"/>
      <c r="AL465" s="454"/>
      <c r="AM465" s="454"/>
      <c r="AN465" s="454"/>
      <c r="AO465" s="454"/>
      <c r="AP465" s="454"/>
      <c r="AQ465" s="454"/>
      <c r="AR465" s="454"/>
      <c r="AS465" s="454"/>
      <c r="AT465" s="454"/>
      <c r="AU465" s="454"/>
      <c r="AV465" s="454"/>
      <c r="AW465" s="454"/>
      <c r="AX465" s="454"/>
      <c r="AY465" s="454"/>
      <c r="AZ465" s="454"/>
      <c r="BA465" s="454"/>
      <c r="BB465" s="454"/>
      <c r="BC465" s="454"/>
      <c r="BD465" s="454"/>
      <c r="BE465" s="454"/>
      <c r="BF465" s="454"/>
      <c r="BG465" s="454"/>
      <c r="BH465" s="454"/>
      <c r="BI465" s="454"/>
      <c r="BJ465" s="454"/>
      <c r="BK465" s="454"/>
      <c r="BL465" s="454"/>
      <c r="BM465" s="454"/>
      <c r="BN465" s="454"/>
      <c r="BO465" s="454"/>
      <c r="BP465" s="454"/>
      <c r="BQ465" s="454"/>
      <c r="BR465" s="454"/>
      <c r="BS465" s="454"/>
      <c r="BT465" s="454"/>
      <c r="BU465" s="454"/>
      <c r="BV465" s="454"/>
      <c r="BW465" s="454"/>
      <c r="BX465" s="454"/>
      <c r="BY465" s="454"/>
      <c r="BZ465" s="454"/>
      <c r="CA465" s="454"/>
      <c r="CB465" s="454"/>
      <c r="CC465" s="454"/>
      <c r="CD465" s="454"/>
      <c r="CE465" s="454"/>
      <c r="CF465" s="454"/>
      <c r="CG465" s="454"/>
      <c r="CH465" s="454"/>
      <c r="CI465" s="454"/>
      <c r="CJ465" s="454"/>
      <c r="CK465" s="454"/>
      <c r="CL465" s="454"/>
      <c r="CM465" s="454"/>
      <c r="CN465" s="454"/>
      <c r="CO465" s="454"/>
      <c r="CP465" s="454"/>
      <c r="CQ465" s="454"/>
      <c r="CR465" s="454"/>
      <c r="CS465" s="454"/>
      <c r="CT465" s="454"/>
      <c r="CU465" s="454"/>
      <c r="CV465" s="454"/>
      <c r="CW465" s="454"/>
      <c r="CX465" s="454"/>
      <c r="CY465" s="454"/>
      <c r="CZ465" s="454"/>
      <c r="DA465" s="454"/>
      <c r="DB465" s="454"/>
      <c r="DC465" s="454"/>
      <c r="DD465" s="454"/>
      <c r="DE465" s="454"/>
      <c r="DF465" s="454"/>
      <c r="DG465" s="454"/>
      <c r="DH465" s="454"/>
      <c r="DI465" s="454"/>
      <c r="DJ465" s="454"/>
      <c r="DK465" s="454"/>
      <c r="DL465" s="454"/>
      <c r="DM465" s="454"/>
      <c r="DN465" s="454"/>
      <c r="DO465" s="454"/>
      <c r="DP465" s="454"/>
      <c r="DQ465" s="454"/>
      <c r="DR465" s="454"/>
      <c r="DS465" s="454"/>
      <c r="DT465" s="454"/>
      <c r="DU465" s="454"/>
      <c r="DV465" s="454"/>
      <c r="DW465" s="454"/>
      <c r="DX465" s="454"/>
      <c r="DY465" s="454"/>
      <c r="DZ465" s="454"/>
      <c r="EA465" s="454"/>
      <c r="EB465" s="454"/>
      <c r="EC465" s="454"/>
      <c r="ED465" s="454"/>
      <c r="EE465" s="454"/>
      <c r="EF465" s="454"/>
      <c r="EG465" s="454"/>
      <c r="EH465" s="454"/>
      <c r="EI465" s="454"/>
      <c r="EJ465" s="454"/>
      <c r="EK465" s="454"/>
      <c r="EL465" s="454"/>
      <c r="EM465" s="454"/>
      <c r="EN465" s="454"/>
      <c r="EO465" s="454"/>
      <c r="EP465" s="454"/>
      <c r="EQ465" s="454"/>
      <c r="ER465" s="454"/>
      <c r="ES465" s="454"/>
      <c r="ET465" s="454"/>
      <c r="EU465" s="454"/>
      <c r="EV465" s="454"/>
      <c r="EW465" s="454"/>
      <c r="EX465" s="454"/>
      <c r="EY465" s="454"/>
      <c r="EZ465" s="454"/>
      <c r="FA465" s="454"/>
      <c r="FB465" s="454"/>
      <c r="FC465" s="454"/>
      <c r="FD465" s="454"/>
      <c r="FE465" s="454"/>
      <c r="FF465" s="454"/>
      <c r="FG465" s="454"/>
      <c r="FH465" s="454"/>
      <c r="FI465" s="454"/>
      <c r="FJ465" s="454"/>
      <c r="FK465" s="454"/>
      <c r="FL465" s="454"/>
      <c r="FM465" s="454"/>
      <c r="FN465" s="454"/>
      <c r="FO465" s="454"/>
      <c r="FP465" s="454"/>
      <c r="FQ465" s="454"/>
      <c r="FR465" s="454"/>
      <c r="FS465" s="454"/>
      <c r="FT465" s="454"/>
      <c r="FU465" s="454"/>
      <c r="FV465" s="454"/>
      <c r="FW465" s="454"/>
      <c r="FX465" s="454"/>
      <c r="FY465" s="454"/>
      <c r="FZ465" s="454"/>
      <c r="GA465" s="454"/>
      <c r="GB465" s="454"/>
      <c r="GC465" s="454"/>
      <c r="GD465" s="454"/>
      <c r="GE465" s="454"/>
      <c r="GF465" s="454"/>
      <c r="GG465" s="454"/>
      <c r="GH465" s="454"/>
      <c r="GI465" s="454"/>
      <c r="GJ465" s="454"/>
      <c r="GK465" s="454"/>
      <c r="GL465" s="454"/>
      <c r="GM465" s="454"/>
      <c r="GN465" s="454"/>
      <c r="GO465" s="454"/>
      <c r="GP465" s="454"/>
      <c r="GQ465" s="454"/>
      <c r="GR465" s="454"/>
      <c r="GS465" s="454"/>
      <c r="GT465" s="454"/>
      <c r="GU465" s="454"/>
      <c r="GV465" s="454"/>
      <c r="GW465" s="454"/>
      <c r="GX465" s="454"/>
      <c r="GY465" s="454"/>
      <c r="GZ465" s="454"/>
      <c r="HA465" s="454"/>
      <c r="HB465" s="454"/>
      <c r="HC465" s="454"/>
      <c r="HD465" s="454"/>
      <c r="HE465" s="454"/>
      <c r="HF465" s="454"/>
      <c r="HG465" s="454"/>
      <c r="HH465" s="454"/>
      <c r="HI465" s="454"/>
      <c r="HJ465" s="454"/>
      <c r="HK465" s="454"/>
      <c r="HL465" s="454"/>
      <c r="HM465" s="454"/>
      <c r="HN465" s="454"/>
      <c r="HO465" s="454"/>
      <c r="HP465" s="454"/>
      <c r="HQ465" s="454"/>
      <c r="HR465" s="454"/>
      <c r="HS465" s="454"/>
      <c r="HT465" s="454"/>
      <c r="HU465" s="454"/>
      <c r="HV465" s="454"/>
      <c r="HW465" s="454"/>
      <c r="HX465" s="454"/>
      <c r="HY465" s="454"/>
      <c r="HZ465" s="454"/>
      <c r="IA465" s="454"/>
      <c r="IB465" s="454"/>
      <c r="IC465" s="454"/>
      <c r="ID465" s="454"/>
      <c r="IE465" s="454"/>
      <c r="IF465" s="454"/>
      <c r="IG465" s="454"/>
      <c r="IH465" s="454"/>
      <c r="II465" s="454"/>
      <c r="IJ465" s="454"/>
      <c r="IK465" s="454"/>
      <c r="IL465" s="454"/>
      <c r="IM465" s="454"/>
      <c r="IN465" s="454"/>
      <c r="IO465" s="454"/>
      <c r="IP465" s="454"/>
      <c r="IQ465" s="454"/>
      <c r="IR465" s="454"/>
      <c r="IS465" s="454"/>
      <c r="IT465" s="454"/>
      <c r="IU465" s="454"/>
      <c r="IV465" s="454"/>
      <c r="IW465" s="454"/>
    </row>
    <row r="466" customFormat="false" ht="12.75" hidden="false" customHeight="false" outlineLevel="1" collapsed="false">
      <c r="A466" s="419"/>
      <c r="B466" s="461"/>
      <c r="C466" s="461"/>
      <c r="D466" s="461"/>
      <c r="E466" s="461"/>
      <c r="F466" s="461"/>
      <c r="G466" s="461"/>
      <c r="H466" s="461"/>
      <c r="I466" s="461"/>
      <c r="J466" s="461"/>
      <c r="K466" s="461"/>
      <c r="L466" s="461"/>
      <c r="M466" s="461"/>
      <c r="N466" s="461"/>
      <c r="O466" s="461"/>
      <c r="P466" s="461"/>
      <c r="Q466" s="461"/>
      <c r="R466" s="461"/>
      <c r="S466" s="461"/>
      <c r="T466" s="461"/>
      <c r="U466" s="461"/>
      <c r="V466" s="454"/>
      <c r="W466" s="454"/>
      <c r="X466" s="454"/>
      <c r="Y466" s="454"/>
      <c r="Z466" s="454"/>
      <c r="AA466" s="454"/>
      <c r="AB466" s="454"/>
      <c r="AC466" s="454"/>
      <c r="AD466" s="454"/>
      <c r="AE466" s="454"/>
      <c r="AF466" s="454"/>
      <c r="AG466" s="454"/>
      <c r="AH466" s="454"/>
      <c r="AI466" s="454"/>
      <c r="AJ466" s="454"/>
      <c r="AK466" s="454"/>
      <c r="AL466" s="454"/>
      <c r="AM466" s="454"/>
      <c r="AN466" s="454"/>
      <c r="AO466" s="454"/>
      <c r="AP466" s="454"/>
      <c r="AQ466" s="454"/>
      <c r="AR466" s="454"/>
      <c r="AS466" s="454"/>
      <c r="AT466" s="454"/>
      <c r="AU466" s="454"/>
      <c r="AV466" s="454"/>
      <c r="AW466" s="454"/>
      <c r="AX466" s="454"/>
      <c r="AY466" s="454"/>
      <c r="AZ466" s="454"/>
      <c r="BA466" s="454"/>
      <c r="BB466" s="454"/>
      <c r="BC466" s="454"/>
      <c r="BD466" s="454"/>
      <c r="BE466" s="454"/>
      <c r="BF466" s="454"/>
      <c r="BG466" s="454"/>
      <c r="BH466" s="454"/>
      <c r="BI466" s="454"/>
      <c r="BJ466" s="454"/>
      <c r="BK466" s="454"/>
      <c r="BL466" s="454"/>
      <c r="BM466" s="454"/>
      <c r="BN466" s="454"/>
      <c r="BO466" s="454"/>
      <c r="BP466" s="454"/>
      <c r="BQ466" s="454"/>
      <c r="BR466" s="454"/>
      <c r="BS466" s="454"/>
      <c r="BT466" s="454"/>
      <c r="BU466" s="454"/>
      <c r="BV466" s="454"/>
      <c r="BW466" s="454"/>
      <c r="BX466" s="454"/>
      <c r="BY466" s="454"/>
      <c r="BZ466" s="454"/>
      <c r="CA466" s="454"/>
      <c r="CB466" s="454"/>
      <c r="CC466" s="454"/>
      <c r="CD466" s="454"/>
      <c r="CE466" s="454"/>
      <c r="CF466" s="454"/>
      <c r="CG466" s="454"/>
      <c r="CH466" s="454"/>
      <c r="CI466" s="454"/>
      <c r="CJ466" s="454"/>
      <c r="CK466" s="454"/>
      <c r="CL466" s="454"/>
      <c r="CM466" s="454"/>
      <c r="CN466" s="454"/>
      <c r="CO466" s="454"/>
      <c r="CP466" s="454"/>
      <c r="CQ466" s="454"/>
      <c r="CR466" s="454"/>
      <c r="CS466" s="454"/>
      <c r="CT466" s="454"/>
      <c r="CU466" s="454"/>
      <c r="CV466" s="454"/>
      <c r="CW466" s="454"/>
      <c r="CX466" s="454"/>
      <c r="CY466" s="454"/>
      <c r="CZ466" s="454"/>
      <c r="DA466" s="454"/>
      <c r="DB466" s="454"/>
      <c r="DC466" s="454"/>
      <c r="DD466" s="454"/>
      <c r="DE466" s="454"/>
      <c r="DF466" s="454"/>
      <c r="DG466" s="454"/>
      <c r="DH466" s="454"/>
      <c r="DI466" s="454"/>
      <c r="DJ466" s="454"/>
      <c r="DK466" s="454"/>
      <c r="DL466" s="454"/>
      <c r="DM466" s="454"/>
      <c r="DN466" s="454"/>
      <c r="DO466" s="454"/>
      <c r="DP466" s="454"/>
      <c r="DQ466" s="454"/>
      <c r="DR466" s="454"/>
      <c r="DS466" s="454"/>
      <c r="DT466" s="454"/>
      <c r="DU466" s="454"/>
      <c r="DV466" s="454"/>
      <c r="DW466" s="454"/>
      <c r="DX466" s="454"/>
      <c r="DY466" s="454"/>
      <c r="DZ466" s="454"/>
      <c r="EA466" s="454"/>
      <c r="EB466" s="454"/>
      <c r="EC466" s="454"/>
      <c r="ED466" s="454"/>
      <c r="EE466" s="454"/>
      <c r="EF466" s="454"/>
      <c r="EG466" s="454"/>
      <c r="EH466" s="454"/>
      <c r="EI466" s="454"/>
      <c r="EJ466" s="454"/>
      <c r="EK466" s="454"/>
      <c r="EL466" s="454"/>
      <c r="EM466" s="454"/>
      <c r="EN466" s="454"/>
      <c r="EO466" s="454"/>
      <c r="EP466" s="454"/>
      <c r="EQ466" s="454"/>
      <c r="ER466" s="454"/>
      <c r="ES466" s="454"/>
      <c r="ET466" s="454"/>
      <c r="EU466" s="454"/>
      <c r="EV466" s="454"/>
      <c r="EW466" s="454"/>
      <c r="EX466" s="454"/>
      <c r="EY466" s="454"/>
      <c r="EZ466" s="454"/>
      <c r="FA466" s="454"/>
      <c r="FB466" s="454"/>
      <c r="FC466" s="454"/>
      <c r="FD466" s="454"/>
      <c r="FE466" s="454"/>
      <c r="FF466" s="454"/>
      <c r="FG466" s="454"/>
      <c r="FH466" s="454"/>
      <c r="FI466" s="454"/>
      <c r="FJ466" s="454"/>
      <c r="FK466" s="454"/>
      <c r="FL466" s="454"/>
      <c r="FM466" s="454"/>
      <c r="FN466" s="454"/>
      <c r="FO466" s="454"/>
      <c r="FP466" s="454"/>
      <c r="FQ466" s="454"/>
      <c r="FR466" s="454"/>
      <c r="FS466" s="454"/>
      <c r="FT466" s="454"/>
      <c r="FU466" s="454"/>
      <c r="FV466" s="454"/>
      <c r="FW466" s="454"/>
      <c r="FX466" s="454"/>
      <c r="FY466" s="454"/>
      <c r="FZ466" s="454"/>
      <c r="GA466" s="454"/>
      <c r="GB466" s="454"/>
      <c r="GC466" s="454"/>
      <c r="GD466" s="454"/>
      <c r="GE466" s="454"/>
      <c r="GF466" s="454"/>
      <c r="GG466" s="454"/>
      <c r="GH466" s="454"/>
      <c r="GI466" s="454"/>
      <c r="GJ466" s="454"/>
      <c r="GK466" s="454"/>
      <c r="GL466" s="454"/>
      <c r="GM466" s="454"/>
      <c r="GN466" s="454"/>
      <c r="GO466" s="454"/>
      <c r="GP466" s="454"/>
      <c r="GQ466" s="454"/>
      <c r="GR466" s="454"/>
      <c r="GS466" s="454"/>
      <c r="GT466" s="454"/>
      <c r="GU466" s="454"/>
      <c r="GV466" s="454"/>
      <c r="GW466" s="454"/>
      <c r="GX466" s="454"/>
      <c r="GY466" s="454"/>
      <c r="GZ466" s="454"/>
      <c r="HA466" s="454"/>
      <c r="HB466" s="454"/>
      <c r="HC466" s="454"/>
      <c r="HD466" s="454"/>
      <c r="HE466" s="454"/>
      <c r="HF466" s="454"/>
      <c r="HG466" s="454"/>
      <c r="HH466" s="454"/>
      <c r="HI466" s="454"/>
      <c r="HJ466" s="454"/>
      <c r="HK466" s="454"/>
      <c r="HL466" s="454"/>
      <c r="HM466" s="454"/>
      <c r="HN466" s="454"/>
      <c r="HO466" s="454"/>
      <c r="HP466" s="454"/>
      <c r="HQ466" s="454"/>
      <c r="HR466" s="454"/>
      <c r="HS466" s="454"/>
      <c r="HT466" s="454"/>
      <c r="HU466" s="454"/>
      <c r="HV466" s="454"/>
      <c r="HW466" s="454"/>
      <c r="HX466" s="454"/>
      <c r="HY466" s="454"/>
      <c r="HZ466" s="454"/>
      <c r="IA466" s="454"/>
      <c r="IB466" s="454"/>
      <c r="IC466" s="454"/>
      <c r="ID466" s="454"/>
      <c r="IE466" s="454"/>
      <c r="IF466" s="454"/>
      <c r="IG466" s="454"/>
      <c r="IH466" s="454"/>
      <c r="II466" s="454"/>
      <c r="IJ466" s="454"/>
      <c r="IK466" s="454"/>
      <c r="IL466" s="454"/>
      <c r="IM466" s="454"/>
      <c r="IN466" s="454"/>
      <c r="IO466" s="454"/>
      <c r="IP466" s="454"/>
      <c r="IQ466" s="454"/>
      <c r="IR466" s="454"/>
      <c r="IS466" s="454"/>
      <c r="IT466" s="454"/>
      <c r="IU466" s="454"/>
      <c r="IV466" s="454"/>
      <c r="IW466" s="454"/>
    </row>
    <row r="467" customFormat="false" ht="12.75" hidden="false" customHeight="false" outlineLevel="1" collapsed="false">
      <c r="A467" s="339"/>
      <c r="B467" s="461"/>
      <c r="C467" s="461"/>
      <c r="D467" s="461"/>
      <c r="E467" s="461"/>
      <c r="F467" s="461"/>
      <c r="G467" s="461"/>
      <c r="H467" s="461"/>
      <c r="I467" s="461"/>
      <c r="J467" s="461"/>
      <c r="K467" s="461"/>
      <c r="L467" s="461"/>
      <c r="M467" s="461"/>
      <c r="N467" s="461"/>
      <c r="O467" s="461"/>
      <c r="P467" s="461"/>
      <c r="Q467" s="461"/>
      <c r="R467" s="461"/>
      <c r="S467" s="461"/>
      <c r="T467" s="461"/>
      <c r="U467" s="461"/>
      <c r="V467" s="454"/>
      <c r="W467" s="454"/>
      <c r="X467" s="454"/>
      <c r="Y467" s="454"/>
      <c r="Z467" s="454"/>
      <c r="AA467" s="454"/>
      <c r="AB467" s="454"/>
      <c r="AC467" s="454"/>
      <c r="AD467" s="454"/>
      <c r="AE467" s="454"/>
      <c r="AF467" s="454"/>
      <c r="AG467" s="454"/>
      <c r="AH467" s="454"/>
      <c r="AI467" s="454"/>
      <c r="AJ467" s="454"/>
      <c r="AK467" s="454"/>
      <c r="AL467" s="454"/>
      <c r="AM467" s="454"/>
      <c r="AN467" s="454"/>
      <c r="AO467" s="454"/>
      <c r="AP467" s="454"/>
      <c r="AQ467" s="454"/>
      <c r="AR467" s="454"/>
      <c r="AS467" s="454"/>
      <c r="AT467" s="454"/>
      <c r="AU467" s="454"/>
      <c r="AV467" s="454"/>
      <c r="AW467" s="454"/>
      <c r="AX467" s="454"/>
      <c r="AY467" s="454"/>
      <c r="AZ467" s="454"/>
      <c r="BA467" s="454"/>
      <c r="BB467" s="454"/>
      <c r="BC467" s="454"/>
      <c r="BD467" s="454"/>
      <c r="BE467" s="454"/>
      <c r="BF467" s="454"/>
      <c r="BG467" s="454"/>
      <c r="BH467" s="454"/>
      <c r="BI467" s="454"/>
      <c r="BJ467" s="454"/>
      <c r="BK467" s="454"/>
      <c r="BL467" s="454"/>
      <c r="BM467" s="454"/>
      <c r="BN467" s="454"/>
      <c r="BO467" s="454"/>
      <c r="BP467" s="454"/>
      <c r="BQ467" s="454"/>
      <c r="BR467" s="454"/>
      <c r="BS467" s="454"/>
      <c r="BT467" s="454"/>
      <c r="BU467" s="454"/>
      <c r="BV467" s="454"/>
      <c r="BW467" s="454"/>
      <c r="BX467" s="454"/>
      <c r="BY467" s="454"/>
      <c r="BZ467" s="454"/>
      <c r="CA467" s="454"/>
      <c r="CB467" s="454"/>
      <c r="CC467" s="454"/>
      <c r="CD467" s="454"/>
      <c r="CE467" s="454"/>
      <c r="CF467" s="454"/>
      <c r="CG467" s="454"/>
      <c r="CH467" s="454"/>
      <c r="CI467" s="454"/>
      <c r="CJ467" s="454"/>
      <c r="CK467" s="454"/>
      <c r="CL467" s="454"/>
      <c r="CM467" s="454"/>
      <c r="CN467" s="454"/>
      <c r="CO467" s="454"/>
      <c r="CP467" s="454"/>
      <c r="CQ467" s="454"/>
      <c r="CR467" s="454"/>
      <c r="CS467" s="454"/>
      <c r="CT467" s="454"/>
      <c r="CU467" s="454"/>
      <c r="CV467" s="454"/>
      <c r="CW467" s="454"/>
      <c r="CX467" s="454"/>
      <c r="CY467" s="454"/>
      <c r="CZ467" s="454"/>
      <c r="DA467" s="454"/>
      <c r="DB467" s="454"/>
      <c r="DC467" s="454"/>
      <c r="DD467" s="454"/>
      <c r="DE467" s="454"/>
      <c r="DF467" s="454"/>
      <c r="DG467" s="454"/>
      <c r="DH467" s="454"/>
      <c r="DI467" s="454"/>
      <c r="DJ467" s="454"/>
      <c r="DK467" s="454"/>
      <c r="DL467" s="454"/>
      <c r="DM467" s="454"/>
      <c r="DN467" s="454"/>
      <c r="DO467" s="454"/>
      <c r="DP467" s="454"/>
      <c r="DQ467" s="454"/>
      <c r="DR467" s="454"/>
      <c r="DS467" s="454"/>
      <c r="DT467" s="454"/>
      <c r="DU467" s="454"/>
      <c r="DV467" s="454"/>
      <c r="DW467" s="454"/>
      <c r="DX467" s="454"/>
      <c r="DY467" s="454"/>
      <c r="DZ467" s="454"/>
      <c r="EA467" s="454"/>
      <c r="EB467" s="454"/>
      <c r="EC467" s="454"/>
      <c r="ED467" s="454"/>
      <c r="EE467" s="454"/>
      <c r="EF467" s="454"/>
      <c r="EG467" s="454"/>
      <c r="EH467" s="454"/>
      <c r="EI467" s="454"/>
      <c r="EJ467" s="454"/>
      <c r="EK467" s="454"/>
      <c r="EL467" s="454"/>
      <c r="EM467" s="454"/>
      <c r="EN467" s="454"/>
      <c r="EO467" s="454"/>
      <c r="EP467" s="454"/>
      <c r="EQ467" s="454"/>
      <c r="ER467" s="454"/>
      <c r="ES467" s="454"/>
      <c r="ET467" s="454"/>
      <c r="EU467" s="454"/>
      <c r="EV467" s="454"/>
      <c r="EW467" s="454"/>
      <c r="EX467" s="454"/>
      <c r="EY467" s="454"/>
      <c r="EZ467" s="454"/>
      <c r="FA467" s="454"/>
      <c r="FB467" s="454"/>
      <c r="FC467" s="454"/>
      <c r="FD467" s="454"/>
      <c r="FE467" s="454"/>
      <c r="FF467" s="454"/>
      <c r="FG467" s="454"/>
      <c r="FH467" s="454"/>
      <c r="FI467" s="454"/>
      <c r="FJ467" s="454"/>
      <c r="FK467" s="454"/>
      <c r="FL467" s="454"/>
      <c r="FM467" s="454"/>
      <c r="FN467" s="454"/>
      <c r="FO467" s="454"/>
      <c r="FP467" s="454"/>
      <c r="FQ467" s="454"/>
      <c r="FR467" s="454"/>
      <c r="FS467" s="454"/>
      <c r="FT467" s="454"/>
      <c r="FU467" s="454"/>
      <c r="FV467" s="454"/>
      <c r="FW467" s="454"/>
      <c r="FX467" s="454"/>
      <c r="FY467" s="454"/>
      <c r="FZ467" s="454"/>
      <c r="GA467" s="454"/>
      <c r="GB467" s="454"/>
      <c r="GC467" s="454"/>
      <c r="GD467" s="454"/>
      <c r="GE467" s="454"/>
      <c r="GF467" s="454"/>
      <c r="GG467" s="454"/>
      <c r="GH467" s="454"/>
      <c r="GI467" s="454"/>
      <c r="GJ467" s="454"/>
      <c r="GK467" s="454"/>
      <c r="GL467" s="454"/>
      <c r="GM467" s="454"/>
      <c r="GN467" s="454"/>
      <c r="GO467" s="454"/>
      <c r="GP467" s="454"/>
      <c r="GQ467" s="454"/>
      <c r="GR467" s="454"/>
      <c r="GS467" s="454"/>
      <c r="GT467" s="454"/>
      <c r="GU467" s="454"/>
      <c r="GV467" s="454"/>
      <c r="GW467" s="454"/>
      <c r="GX467" s="454"/>
      <c r="GY467" s="454"/>
      <c r="GZ467" s="454"/>
      <c r="HA467" s="454"/>
      <c r="HB467" s="454"/>
      <c r="HC467" s="454"/>
      <c r="HD467" s="454"/>
      <c r="HE467" s="454"/>
      <c r="HF467" s="454"/>
      <c r="HG467" s="454"/>
      <c r="HH467" s="454"/>
      <c r="HI467" s="454"/>
      <c r="HJ467" s="454"/>
      <c r="HK467" s="454"/>
      <c r="HL467" s="454"/>
      <c r="HM467" s="454"/>
      <c r="HN467" s="454"/>
      <c r="HO467" s="454"/>
      <c r="HP467" s="454"/>
      <c r="HQ467" s="454"/>
      <c r="HR467" s="454"/>
      <c r="HS467" s="454"/>
      <c r="HT467" s="454"/>
      <c r="HU467" s="454"/>
      <c r="HV467" s="454"/>
      <c r="HW467" s="454"/>
      <c r="HX467" s="454"/>
      <c r="HY467" s="454"/>
      <c r="HZ467" s="454"/>
      <c r="IA467" s="454"/>
      <c r="IB467" s="454"/>
      <c r="IC467" s="454"/>
      <c r="ID467" s="454"/>
      <c r="IE467" s="454"/>
      <c r="IF467" s="454"/>
      <c r="IG467" s="454"/>
      <c r="IH467" s="454"/>
      <c r="II467" s="454"/>
      <c r="IJ467" s="454"/>
      <c r="IK467" s="454"/>
      <c r="IL467" s="454"/>
      <c r="IM467" s="454"/>
      <c r="IN467" s="454"/>
      <c r="IO467" s="454"/>
      <c r="IP467" s="454"/>
      <c r="IQ467" s="454"/>
      <c r="IR467" s="454"/>
      <c r="IS467" s="454"/>
      <c r="IT467" s="454"/>
      <c r="IU467" s="454"/>
      <c r="IV467" s="454"/>
      <c r="IW467" s="454"/>
    </row>
    <row r="468" customFormat="false" ht="12.75" hidden="false" customHeight="false" outlineLevel="1" collapsed="false">
      <c r="A468" s="339"/>
      <c r="B468" s="461"/>
      <c r="C468" s="461"/>
      <c r="D468" s="461"/>
      <c r="E468" s="461"/>
      <c r="F468" s="461"/>
      <c r="G468" s="461"/>
      <c r="H468" s="461"/>
      <c r="I468" s="461"/>
      <c r="J468" s="461"/>
      <c r="K468" s="461"/>
      <c r="L468" s="461"/>
      <c r="M468" s="461"/>
      <c r="N468" s="461"/>
      <c r="O468" s="461"/>
      <c r="P468" s="461"/>
      <c r="Q468" s="461"/>
      <c r="R468" s="461"/>
      <c r="S468" s="461"/>
      <c r="T468" s="461"/>
      <c r="U468" s="461"/>
      <c r="V468" s="454"/>
      <c r="W468" s="454"/>
      <c r="X468" s="454"/>
      <c r="Y468" s="454"/>
      <c r="Z468" s="454"/>
      <c r="AA468" s="454"/>
      <c r="AB468" s="454"/>
      <c r="AC468" s="454"/>
      <c r="AD468" s="454"/>
      <c r="AE468" s="454"/>
      <c r="AF468" s="454"/>
      <c r="AG468" s="454"/>
      <c r="AH468" s="454"/>
      <c r="AI468" s="454"/>
      <c r="AJ468" s="454"/>
      <c r="AK468" s="454"/>
      <c r="AL468" s="454"/>
      <c r="AM468" s="454"/>
      <c r="AN468" s="454"/>
      <c r="AO468" s="454"/>
      <c r="AP468" s="454"/>
      <c r="AQ468" s="454"/>
      <c r="AR468" s="454"/>
      <c r="AS468" s="454"/>
      <c r="AT468" s="454"/>
      <c r="AU468" s="454"/>
      <c r="AV468" s="454"/>
      <c r="AW468" s="454"/>
      <c r="AX468" s="454"/>
      <c r="AY468" s="454"/>
      <c r="AZ468" s="454"/>
      <c r="BA468" s="454"/>
      <c r="BB468" s="454"/>
      <c r="BC468" s="454"/>
      <c r="BD468" s="454"/>
      <c r="BE468" s="454"/>
      <c r="BF468" s="454"/>
      <c r="BG468" s="454"/>
      <c r="BH468" s="454"/>
      <c r="BI468" s="454"/>
      <c r="BJ468" s="454"/>
      <c r="BK468" s="454"/>
      <c r="BL468" s="454"/>
      <c r="BM468" s="454"/>
      <c r="BN468" s="454"/>
      <c r="BO468" s="454"/>
      <c r="BP468" s="454"/>
      <c r="BQ468" s="454"/>
      <c r="BR468" s="454"/>
      <c r="BS468" s="454"/>
      <c r="BT468" s="454"/>
      <c r="BU468" s="454"/>
      <c r="BV468" s="454"/>
      <c r="BW468" s="454"/>
      <c r="BX468" s="454"/>
      <c r="BY468" s="454"/>
      <c r="BZ468" s="454"/>
      <c r="CA468" s="454"/>
      <c r="CB468" s="454"/>
      <c r="CC468" s="454"/>
      <c r="CD468" s="454"/>
      <c r="CE468" s="454"/>
      <c r="CF468" s="454"/>
      <c r="CG468" s="454"/>
      <c r="CH468" s="454"/>
      <c r="CI468" s="454"/>
      <c r="CJ468" s="454"/>
      <c r="CK468" s="454"/>
      <c r="CL468" s="454"/>
      <c r="CM468" s="454"/>
      <c r="CN468" s="454"/>
      <c r="CO468" s="454"/>
      <c r="CP468" s="454"/>
      <c r="CQ468" s="454"/>
      <c r="CR468" s="454"/>
      <c r="CS468" s="454"/>
      <c r="CT468" s="454"/>
      <c r="CU468" s="454"/>
      <c r="CV468" s="454"/>
      <c r="CW468" s="454"/>
      <c r="CX468" s="454"/>
      <c r="CY468" s="454"/>
      <c r="CZ468" s="454"/>
      <c r="DA468" s="454"/>
      <c r="DB468" s="454"/>
      <c r="DC468" s="454"/>
      <c r="DD468" s="454"/>
      <c r="DE468" s="454"/>
      <c r="DF468" s="454"/>
      <c r="DG468" s="454"/>
      <c r="DH468" s="454"/>
      <c r="DI468" s="454"/>
      <c r="DJ468" s="454"/>
      <c r="DK468" s="454"/>
      <c r="DL468" s="454"/>
      <c r="DM468" s="454"/>
      <c r="DN468" s="454"/>
      <c r="DO468" s="454"/>
      <c r="DP468" s="454"/>
      <c r="DQ468" s="454"/>
      <c r="DR468" s="454"/>
      <c r="DS468" s="454"/>
      <c r="DT468" s="454"/>
      <c r="DU468" s="454"/>
      <c r="DV468" s="454"/>
      <c r="DW468" s="454"/>
      <c r="DX468" s="454"/>
      <c r="DY468" s="454"/>
      <c r="DZ468" s="454"/>
      <c r="EA468" s="454"/>
      <c r="EB468" s="454"/>
      <c r="EC468" s="454"/>
      <c r="ED468" s="454"/>
      <c r="EE468" s="454"/>
      <c r="EF468" s="454"/>
      <c r="EG468" s="454"/>
      <c r="EH468" s="454"/>
      <c r="EI468" s="454"/>
      <c r="EJ468" s="454"/>
      <c r="EK468" s="454"/>
      <c r="EL468" s="454"/>
      <c r="EM468" s="454"/>
      <c r="EN468" s="454"/>
      <c r="EO468" s="454"/>
      <c r="EP468" s="454"/>
      <c r="EQ468" s="454"/>
      <c r="ER468" s="454"/>
      <c r="ES468" s="454"/>
      <c r="ET468" s="454"/>
      <c r="EU468" s="454"/>
      <c r="EV468" s="454"/>
      <c r="EW468" s="454"/>
      <c r="EX468" s="454"/>
      <c r="EY468" s="454"/>
      <c r="EZ468" s="454"/>
      <c r="FA468" s="454"/>
      <c r="FB468" s="454"/>
      <c r="FC468" s="454"/>
      <c r="FD468" s="454"/>
      <c r="FE468" s="454"/>
      <c r="FF468" s="454"/>
      <c r="FG468" s="454"/>
      <c r="FH468" s="454"/>
      <c r="FI468" s="454"/>
      <c r="FJ468" s="454"/>
      <c r="FK468" s="454"/>
      <c r="FL468" s="454"/>
      <c r="FM468" s="454"/>
      <c r="FN468" s="454"/>
      <c r="FO468" s="454"/>
      <c r="FP468" s="454"/>
      <c r="FQ468" s="454"/>
      <c r="FR468" s="454"/>
      <c r="FS468" s="454"/>
      <c r="FT468" s="454"/>
      <c r="FU468" s="454"/>
      <c r="FV468" s="454"/>
      <c r="FW468" s="454"/>
      <c r="FX468" s="454"/>
      <c r="FY468" s="454"/>
      <c r="FZ468" s="454"/>
      <c r="GA468" s="454"/>
      <c r="GB468" s="454"/>
      <c r="GC468" s="454"/>
      <c r="GD468" s="454"/>
      <c r="GE468" s="454"/>
      <c r="GF468" s="454"/>
      <c r="GG468" s="454"/>
      <c r="GH468" s="454"/>
      <c r="GI468" s="454"/>
      <c r="GJ468" s="454"/>
      <c r="GK468" s="454"/>
      <c r="GL468" s="454"/>
      <c r="GM468" s="454"/>
      <c r="GN468" s="454"/>
      <c r="GO468" s="454"/>
      <c r="GP468" s="454"/>
      <c r="GQ468" s="454"/>
      <c r="GR468" s="454"/>
      <c r="GS468" s="454"/>
      <c r="GT468" s="454"/>
      <c r="GU468" s="454"/>
      <c r="GV468" s="454"/>
      <c r="GW468" s="454"/>
      <c r="GX468" s="454"/>
      <c r="GY468" s="454"/>
      <c r="GZ468" s="454"/>
      <c r="HA468" s="454"/>
      <c r="HB468" s="454"/>
      <c r="HC468" s="454"/>
      <c r="HD468" s="454"/>
      <c r="HE468" s="454"/>
      <c r="HF468" s="454"/>
      <c r="HG468" s="454"/>
      <c r="HH468" s="454"/>
      <c r="HI468" s="454"/>
      <c r="HJ468" s="454"/>
      <c r="HK468" s="454"/>
      <c r="HL468" s="454"/>
      <c r="HM468" s="454"/>
      <c r="HN468" s="454"/>
      <c r="HO468" s="454"/>
      <c r="HP468" s="454"/>
      <c r="HQ468" s="454"/>
      <c r="HR468" s="454"/>
      <c r="HS468" s="454"/>
      <c r="HT468" s="454"/>
      <c r="HU468" s="454"/>
      <c r="HV468" s="454"/>
      <c r="HW468" s="454"/>
      <c r="HX468" s="454"/>
      <c r="HY468" s="454"/>
      <c r="HZ468" s="454"/>
      <c r="IA468" s="454"/>
      <c r="IB468" s="454"/>
      <c r="IC468" s="454"/>
      <c r="ID468" s="454"/>
      <c r="IE468" s="454"/>
      <c r="IF468" s="454"/>
      <c r="IG468" s="454"/>
      <c r="IH468" s="454"/>
      <c r="II468" s="454"/>
      <c r="IJ468" s="454"/>
      <c r="IK468" s="454"/>
      <c r="IL468" s="454"/>
      <c r="IM468" s="454"/>
      <c r="IN468" s="454"/>
      <c r="IO468" s="454"/>
      <c r="IP468" s="454"/>
      <c r="IQ468" s="454"/>
      <c r="IR468" s="454"/>
      <c r="IS468" s="454"/>
      <c r="IT468" s="454"/>
      <c r="IU468" s="454"/>
      <c r="IV468" s="454"/>
      <c r="IW468" s="454"/>
    </row>
    <row r="469" customFormat="false" ht="12.75" hidden="false" customHeight="false" outlineLevel="1" collapsed="false">
      <c r="A469" s="419"/>
      <c r="B469" s="461"/>
      <c r="C469" s="461"/>
      <c r="D469" s="461"/>
      <c r="E469" s="461"/>
      <c r="F469" s="461"/>
      <c r="G469" s="461"/>
      <c r="H469" s="461"/>
      <c r="I469" s="461"/>
      <c r="J469" s="461"/>
      <c r="K469" s="461"/>
      <c r="L469" s="461"/>
      <c r="M469" s="461"/>
      <c r="N469" s="461"/>
      <c r="O469" s="461"/>
      <c r="P469" s="461"/>
      <c r="Q469" s="461"/>
      <c r="R469" s="461"/>
      <c r="S469" s="461"/>
      <c r="T469" s="461"/>
      <c r="U469" s="461"/>
      <c r="V469" s="454"/>
      <c r="W469" s="454"/>
      <c r="X469" s="454"/>
      <c r="Y469" s="454"/>
      <c r="Z469" s="454"/>
      <c r="AA469" s="454"/>
      <c r="AB469" s="454"/>
      <c r="AC469" s="454"/>
      <c r="AD469" s="454"/>
      <c r="AE469" s="454"/>
      <c r="AF469" s="454"/>
      <c r="AG469" s="454"/>
      <c r="AH469" s="454"/>
      <c r="AI469" s="454"/>
      <c r="AJ469" s="454"/>
      <c r="AK469" s="454"/>
      <c r="AL469" s="454"/>
      <c r="AM469" s="454"/>
      <c r="AN469" s="454"/>
      <c r="AO469" s="454"/>
      <c r="AP469" s="454"/>
      <c r="AQ469" s="454"/>
      <c r="AR469" s="454"/>
      <c r="AS469" s="454"/>
      <c r="AT469" s="454"/>
      <c r="AU469" s="454"/>
      <c r="AV469" s="454"/>
      <c r="AW469" s="454"/>
      <c r="AX469" s="454"/>
      <c r="AY469" s="454"/>
      <c r="AZ469" s="454"/>
      <c r="BA469" s="454"/>
      <c r="BB469" s="454"/>
      <c r="BC469" s="454"/>
      <c r="BD469" s="454"/>
      <c r="BE469" s="454"/>
      <c r="BF469" s="454"/>
      <c r="BG469" s="454"/>
      <c r="BH469" s="454"/>
      <c r="BI469" s="454"/>
      <c r="BJ469" s="454"/>
      <c r="BK469" s="454"/>
      <c r="BL469" s="454"/>
      <c r="BM469" s="454"/>
      <c r="BN469" s="454"/>
      <c r="BO469" s="454"/>
      <c r="BP469" s="454"/>
      <c r="BQ469" s="454"/>
      <c r="BR469" s="454"/>
      <c r="BS469" s="454"/>
      <c r="BT469" s="454"/>
      <c r="BU469" s="454"/>
      <c r="BV469" s="454"/>
      <c r="BW469" s="454"/>
      <c r="BX469" s="454"/>
      <c r="BY469" s="454"/>
      <c r="BZ469" s="454"/>
      <c r="CA469" s="454"/>
      <c r="CB469" s="454"/>
      <c r="CC469" s="454"/>
      <c r="CD469" s="454"/>
      <c r="CE469" s="454"/>
      <c r="CF469" s="454"/>
      <c r="CG469" s="454"/>
      <c r="CH469" s="454"/>
      <c r="CI469" s="454"/>
      <c r="CJ469" s="454"/>
      <c r="CK469" s="454"/>
      <c r="CL469" s="454"/>
      <c r="CM469" s="454"/>
      <c r="CN469" s="454"/>
      <c r="CO469" s="454"/>
      <c r="CP469" s="454"/>
      <c r="CQ469" s="454"/>
      <c r="CR469" s="454"/>
      <c r="CS469" s="454"/>
      <c r="CT469" s="454"/>
      <c r="CU469" s="454"/>
      <c r="CV469" s="454"/>
      <c r="CW469" s="454"/>
      <c r="CX469" s="454"/>
      <c r="CY469" s="454"/>
      <c r="CZ469" s="454"/>
      <c r="DA469" s="454"/>
      <c r="DB469" s="454"/>
      <c r="DC469" s="454"/>
      <c r="DD469" s="454"/>
      <c r="DE469" s="454"/>
      <c r="DF469" s="454"/>
      <c r="DG469" s="454"/>
      <c r="DH469" s="454"/>
      <c r="DI469" s="454"/>
      <c r="DJ469" s="454"/>
      <c r="DK469" s="454"/>
      <c r="DL469" s="454"/>
      <c r="DM469" s="454"/>
      <c r="DN469" s="454"/>
      <c r="DO469" s="454"/>
      <c r="DP469" s="454"/>
      <c r="DQ469" s="454"/>
      <c r="DR469" s="454"/>
      <c r="DS469" s="454"/>
      <c r="DT469" s="454"/>
      <c r="DU469" s="454"/>
      <c r="DV469" s="454"/>
      <c r="DW469" s="454"/>
      <c r="DX469" s="454"/>
      <c r="DY469" s="454"/>
      <c r="DZ469" s="454"/>
      <c r="EA469" s="454"/>
      <c r="EB469" s="454"/>
      <c r="EC469" s="454"/>
      <c r="ED469" s="454"/>
      <c r="EE469" s="454"/>
      <c r="EF469" s="454"/>
      <c r="EG469" s="454"/>
      <c r="EH469" s="454"/>
      <c r="EI469" s="454"/>
      <c r="EJ469" s="454"/>
      <c r="EK469" s="454"/>
      <c r="EL469" s="454"/>
      <c r="EM469" s="454"/>
      <c r="EN469" s="454"/>
      <c r="EO469" s="454"/>
      <c r="EP469" s="454"/>
      <c r="EQ469" s="454"/>
      <c r="ER469" s="454"/>
      <c r="ES469" s="454"/>
      <c r="ET469" s="454"/>
      <c r="EU469" s="454"/>
      <c r="EV469" s="454"/>
      <c r="EW469" s="454"/>
      <c r="EX469" s="454"/>
      <c r="EY469" s="454"/>
      <c r="EZ469" s="454"/>
      <c r="FA469" s="454"/>
      <c r="FB469" s="454"/>
      <c r="FC469" s="454"/>
      <c r="FD469" s="454"/>
      <c r="FE469" s="454"/>
      <c r="FF469" s="454"/>
      <c r="FG469" s="454"/>
      <c r="FH469" s="454"/>
      <c r="FI469" s="454"/>
      <c r="FJ469" s="454"/>
      <c r="FK469" s="454"/>
      <c r="FL469" s="454"/>
      <c r="FM469" s="454"/>
      <c r="FN469" s="454"/>
      <c r="FO469" s="454"/>
      <c r="FP469" s="454"/>
      <c r="FQ469" s="454"/>
      <c r="FR469" s="454"/>
      <c r="FS469" s="454"/>
      <c r="FT469" s="454"/>
      <c r="FU469" s="454"/>
      <c r="FV469" s="454"/>
      <c r="FW469" s="454"/>
      <c r="FX469" s="454"/>
      <c r="FY469" s="454"/>
      <c r="FZ469" s="454"/>
      <c r="GA469" s="454"/>
      <c r="GB469" s="454"/>
      <c r="GC469" s="454"/>
      <c r="GD469" s="454"/>
      <c r="GE469" s="454"/>
      <c r="GF469" s="454"/>
      <c r="GG469" s="454"/>
      <c r="GH469" s="454"/>
      <c r="GI469" s="454"/>
      <c r="GJ469" s="454"/>
      <c r="GK469" s="454"/>
      <c r="GL469" s="454"/>
      <c r="GM469" s="454"/>
      <c r="GN469" s="454"/>
      <c r="GO469" s="454"/>
      <c r="GP469" s="454"/>
      <c r="GQ469" s="454"/>
      <c r="GR469" s="454"/>
      <c r="GS469" s="454"/>
      <c r="GT469" s="454"/>
      <c r="GU469" s="454"/>
      <c r="GV469" s="454"/>
      <c r="GW469" s="454"/>
      <c r="GX469" s="454"/>
      <c r="GY469" s="454"/>
      <c r="GZ469" s="454"/>
      <c r="HA469" s="454"/>
      <c r="HB469" s="454"/>
      <c r="HC469" s="454"/>
      <c r="HD469" s="454"/>
      <c r="HE469" s="454"/>
      <c r="HF469" s="454"/>
      <c r="HG469" s="454"/>
      <c r="HH469" s="454"/>
      <c r="HI469" s="454"/>
      <c r="HJ469" s="454"/>
      <c r="HK469" s="454"/>
      <c r="HL469" s="454"/>
      <c r="HM469" s="454"/>
      <c r="HN469" s="454"/>
      <c r="HO469" s="454"/>
      <c r="HP469" s="454"/>
      <c r="HQ469" s="454"/>
      <c r="HR469" s="454"/>
      <c r="HS469" s="454"/>
      <c r="HT469" s="454"/>
      <c r="HU469" s="454"/>
      <c r="HV469" s="454"/>
      <c r="HW469" s="454"/>
      <c r="HX469" s="454"/>
      <c r="HY469" s="454"/>
      <c r="HZ469" s="454"/>
      <c r="IA469" s="454"/>
      <c r="IB469" s="454"/>
      <c r="IC469" s="454"/>
      <c r="ID469" s="454"/>
      <c r="IE469" s="454"/>
      <c r="IF469" s="454"/>
      <c r="IG469" s="454"/>
      <c r="IH469" s="454"/>
      <c r="II469" s="454"/>
      <c r="IJ469" s="454"/>
      <c r="IK469" s="454"/>
      <c r="IL469" s="454"/>
      <c r="IM469" s="454"/>
      <c r="IN469" s="454"/>
      <c r="IO469" s="454"/>
      <c r="IP469" s="454"/>
      <c r="IQ469" s="454"/>
      <c r="IR469" s="454"/>
      <c r="IS469" s="454"/>
      <c r="IT469" s="454"/>
      <c r="IU469" s="454"/>
      <c r="IV469" s="454"/>
      <c r="IW469" s="454"/>
    </row>
    <row r="470" customFormat="false" ht="12.75" hidden="false" customHeight="false" outlineLevel="1" collapsed="false">
      <c r="A470" s="436"/>
      <c r="B470" s="463"/>
      <c r="C470" s="463"/>
      <c r="D470" s="463"/>
      <c r="E470" s="463"/>
      <c r="F470" s="463"/>
      <c r="G470" s="463"/>
      <c r="H470" s="463"/>
      <c r="I470" s="463"/>
      <c r="J470" s="463"/>
      <c r="K470" s="463"/>
      <c r="L470" s="463"/>
      <c r="M470" s="463"/>
      <c r="N470" s="463"/>
      <c r="O470" s="463"/>
      <c r="P470" s="463"/>
      <c r="Q470" s="463"/>
      <c r="R470" s="463"/>
      <c r="S470" s="463"/>
      <c r="T470" s="463"/>
      <c r="U470" s="463"/>
      <c r="V470" s="454"/>
      <c r="W470" s="454"/>
      <c r="X470" s="454"/>
      <c r="Y470" s="454"/>
      <c r="Z470" s="454"/>
      <c r="AA470" s="454"/>
      <c r="AB470" s="454"/>
      <c r="AC470" s="454"/>
      <c r="AD470" s="454"/>
      <c r="AE470" s="454"/>
      <c r="AF470" s="454"/>
      <c r="AG470" s="454"/>
      <c r="AH470" s="454"/>
      <c r="AI470" s="454"/>
      <c r="AJ470" s="454"/>
      <c r="AK470" s="454"/>
      <c r="AL470" s="454"/>
      <c r="AM470" s="454"/>
      <c r="AN470" s="454"/>
      <c r="AO470" s="454"/>
      <c r="AP470" s="454"/>
      <c r="AQ470" s="454"/>
      <c r="AR470" s="454"/>
      <c r="AS470" s="454"/>
      <c r="AT470" s="454"/>
      <c r="AU470" s="454"/>
      <c r="AV470" s="454"/>
      <c r="AW470" s="454"/>
      <c r="AX470" s="454"/>
      <c r="AY470" s="454"/>
      <c r="AZ470" s="454"/>
      <c r="BA470" s="454"/>
      <c r="BB470" s="454"/>
      <c r="BC470" s="454"/>
      <c r="BD470" s="454"/>
      <c r="BE470" s="454"/>
      <c r="BF470" s="454"/>
      <c r="BG470" s="454"/>
      <c r="BH470" s="454"/>
      <c r="BI470" s="454"/>
      <c r="BJ470" s="454"/>
      <c r="BK470" s="454"/>
      <c r="BL470" s="454"/>
      <c r="BM470" s="454"/>
      <c r="BN470" s="454"/>
      <c r="BO470" s="454"/>
      <c r="BP470" s="454"/>
      <c r="BQ470" s="454"/>
      <c r="BR470" s="454"/>
      <c r="BS470" s="454"/>
      <c r="BT470" s="454"/>
      <c r="BU470" s="454"/>
      <c r="BV470" s="454"/>
      <c r="BW470" s="454"/>
      <c r="BX470" s="454"/>
      <c r="BY470" s="454"/>
      <c r="BZ470" s="454"/>
      <c r="CA470" s="454"/>
      <c r="CB470" s="454"/>
      <c r="CC470" s="454"/>
      <c r="CD470" s="454"/>
      <c r="CE470" s="454"/>
      <c r="CF470" s="454"/>
      <c r="CG470" s="454"/>
      <c r="CH470" s="454"/>
      <c r="CI470" s="454"/>
      <c r="CJ470" s="454"/>
      <c r="CK470" s="454"/>
      <c r="CL470" s="454"/>
      <c r="CM470" s="454"/>
      <c r="CN470" s="454"/>
      <c r="CO470" s="454"/>
      <c r="CP470" s="454"/>
      <c r="CQ470" s="454"/>
      <c r="CR470" s="454"/>
      <c r="CS470" s="454"/>
      <c r="CT470" s="454"/>
      <c r="CU470" s="454"/>
      <c r="CV470" s="454"/>
      <c r="CW470" s="454"/>
      <c r="CX470" s="454"/>
      <c r="CY470" s="454"/>
      <c r="CZ470" s="454"/>
      <c r="DA470" s="454"/>
      <c r="DB470" s="454"/>
      <c r="DC470" s="454"/>
      <c r="DD470" s="454"/>
      <c r="DE470" s="454"/>
      <c r="DF470" s="454"/>
      <c r="DG470" s="454"/>
      <c r="DH470" s="454"/>
      <c r="DI470" s="454"/>
      <c r="DJ470" s="454"/>
      <c r="DK470" s="454"/>
      <c r="DL470" s="454"/>
      <c r="DM470" s="454"/>
      <c r="DN470" s="454"/>
      <c r="DO470" s="454"/>
      <c r="DP470" s="454"/>
      <c r="DQ470" s="454"/>
      <c r="DR470" s="454"/>
      <c r="DS470" s="454"/>
      <c r="DT470" s="454"/>
      <c r="DU470" s="454"/>
      <c r="DV470" s="454"/>
      <c r="DW470" s="454"/>
      <c r="DX470" s="454"/>
      <c r="DY470" s="454"/>
      <c r="DZ470" s="454"/>
      <c r="EA470" s="454"/>
      <c r="EB470" s="454"/>
      <c r="EC470" s="454"/>
      <c r="ED470" s="454"/>
      <c r="EE470" s="454"/>
      <c r="EF470" s="454"/>
      <c r="EG470" s="454"/>
      <c r="EH470" s="454"/>
      <c r="EI470" s="454"/>
      <c r="EJ470" s="454"/>
      <c r="EK470" s="454"/>
      <c r="EL470" s="454"/>
      <c r="EM470" s="454"/>
      <c r="EN470" s="454"/>
      <c r="EO470" s="454"/>
      <c r="EP470" s="454"/>
      <c r="EQ470" s="454"/>
      <c r="ER470" s="454"/>
      <c r="ES470" s="454"/>
      <c r="ET470" s="454"/>
      <c r="EU470" s="454"/>
      <c r="EV470" s="454"/>
      <c r="EW470" s="454"/>
      <c r="EX470" s="454"/>
      <c r="EY470" s="454"/>
      <c r="EZ470" s="454"/>
      <c r="FA470" s="454"/>
      <c r="FB470" s="454"/>
      <c r="FC470" s="454"/>
      <c r="FD470" s="454"/>
      <c r="FE470" s="454"/>
      <c r="FF470" s="454"/>
      <c r="FG470" s="454"/>
      <c r="FH470" s="454"/>
      <c r="FI470" s="454"/>
      <c r="FJ470" s="454"/>
      <c r="FK470" s="454"/>
      <c r="FL470" s="454"/>
      <c r="FM470" s="454"/>
      <c r="FN470" s="454"/>
      <c r="FO470" s="454"/>
      <c r="FP470" s="454"/>
      <c r="FQ470" s="454"/>
      <c r="FR470" s="454"/>
      <c r="FS470" s="454"/>
      <c r="FT470" s="454"/>
      <c r="FU470" s="454"/>
      <c r="FV470" s="454"/>
      <c r="FW470" s="454"/>
      <c r="FX470" s="454"/>
      <c r="FY470" s="454"/>
      <c r="FZ470" s="454"/>
      <c r="GA470" s="454"/>
      <c r="GB470" s="454"/>
      <c r="GC470" s="454"/>
      <c r="GD470" s="454"/>
      <c r="GE470" s="454"/>
      <c r="GF470" s="454"/>
      <c r="GG470" s="454"/>
      <c r="GH470" s="454"/>
      <c r="GI470" s="454"/>
      <c r="GJ470" s="454"/>
      <c r="GK470" s="454"/>
      <c r="GL470" s="454"/>
      <c r="GM470" s="454"/>
      <c r="GN470" s="454"/>
      <c r="GO470" s="454"/>
      <c r="GP470" s="454"/>
      <c r="GQ470" s="454"/>
      <c r="GR470" s="454"/>
      <c r="GS470" s="454"/>
      <c r="GT470" s="454"/>
      <c r="GU470" s="454"/>
      <c r="GV470" s="454"/>
      <c r="GW470" s="454"/>
      <c r="GX470" s="454"/>
      <c r="GY470" s="454"/>
      <c r="GZ470" s="454"/>
      <c r="HA470" s="454"/>
      <c r="HB470" s="454"/>
      <c r="HC470" s="454"/>
      <c r="HD470" s="454"/>
      <c r="HE470" s="454"/>
      <c r="HF470" s="454"/>
      <c r="HG470" s="454"/>
      <c r="HH470" s="454"/>
      <c r="HI470" s="454"/>
      <c r="HJ470" s="454"/>
      <c r="HK470" s="454"/>
      <c r="HL470" s="454"/>
      <c r="HM470" s="454"/>
      <c r="HN470" s="454"/>
      <c r="HO470" s="454"/>
      <c r="HP470" s="454"/>
      <c r="HQ470" s="454"/>
      <c r="HR470" s="454"/>
      <c r="HS470" s="454"/>
      <c r="HT470" s="454"/>
      <c r="HU470" s="454"/>
      <c r="HV470" s="454"/>
      <c r="HW470" s="454"/>
      <c r="HX470" s="454"/>
      <c r="HY470" s="454"/>
      <c r="HZ470" s="454"/>
      <c r="IA470" s="454"/>
      <c r="IB470" s="454"/>
      <c r="IC470" s="454"/>
      <c r="ID470" s="454"/>
      <c r="IE470" s="454"/>
      <c r="IF470" s="454"/>
      <c r="IG470" s="454"/>
      <c r="IH470" s="454"/>
      <c r="II470" s="454"/>
      <c r="IJ470" s="454"/>
      <c r="IK470" s="454"/>
      <c r="IL470" s="454"/>
      <c r="IM470" s="454"/>
      <c r="IN470" s="454"/>
      <c r="IO470" s="454"/>
      <c r="IP470" s="454"/>
      <c r="IQ470" s="454"/>
      <c r="IR470" s="454"/>
      <c r="IS470" s="454"/>
      <c r="IT470" s="454"/>
      <c r="IU470" s="454"/>
      <c r="IV470" s="454"/>
      <c r="IW470" s="454"/>
    </row>
    <row r="471" customFormat="false" ht="12.75" hidden="false" customHeight="false" outlineLevel="1" collapsed="false">
      <c r="A471" s="339"/>
      <c r="B471" s="461"/>
      <c r="C471" s="461"/>
      <c r="D471" s="461"/>
      <c r="E471" s="461"/>
      <c r="F471" s="461"/>
      <c r="G471" s="461"/>
      <c r="H471" s="461"/>
      <c r="I471" s="461"/>
      <c r="J471" s="461"/>
      <c r="K471" s="461"/>
      <c r="L471" s="461"/>
      <c r="M471" s="461"/>
      <c r="N471" s="461"/>
      <c r="O471" s="461"/>
      <c r="P471" s="461"/>
      <c r="Q471" s="461"/>
      <c r="R471" s="461"/>
      <c r="S471" s="461"/>
      <c r="T471" s="461"/>
      <c r="U471" s="461"/>
      <c r="V471" s="454"/>
      <c r="W471" s="454"/>
      <c r="X471" s="454"/>
      <c r="Y471" s="454"/>
      <c r="Z471" s="454"/>
      <c r="AA471" s="454"/>
      <c r="AB471" s="454"/>
      <c r="AC471" s="454"/>
      <c r="AD471" s="454"/>
      <c r="AE471" s="454"/>
      <c r="AF471" s="454"/>
      <c r="AG471" s="454"/>
      <c r="AH471" s="454"/>
      <c r="AI471" s="454"/>
      <c r="AJ471" s="454"/>
      <c r="AK471" s="454"/>
      <c r="AL471" s="454"/>
      <c r="AM471" s="454"/>
      <c r="AN471" s="454"/>
      <c r="AO471" s="454"/>
      <c r="AP471" s="454"/>
      <c r="AQ471" s="454"/>
      <c r="AR471" s="454"/>
      <c r="AS471" s="454"/>
      <c r="AT471" s="454"/>
      <c r="AU471" s="454"/>
      <c r="AV471" s="454"/>
      <c r="AW471" s="454"/>
      <c r="AX471" s="454"/>
      <c r="AY471" s="454"/>
      <c r="AZ471" s="454"/>
      <c r="BA471" s="454"/>
      <c r="BB471" s="454"/>
      <c r="BC471" s="454"/>
      <c r="BD471" s="454"/>
      <c r="BE471" s="454"/>
      <c r="BF471" s="454"/>
      <c r="BG471" s="454"/>
      <c r="BH471" s="454"/>
      <c r="BI471" s="454"/>
      <c r="BJ471" s="454"/>
      <c r="BK471" s="454"/>
      <c r="BL471" s="454"/>
      <c r="BM471" s="454"/>
      <c r="BN471" s="454"/>
      <c r="BO471" s="454"/>
      <c r="BP471" s="454"/>
      <c r="BQ471" s="454"/>
      <c r="BR471" s="454"/>
      <c r="BS471" s="454"/>
      <c r="BT471" s="454"/>
      <c r="BU471" s="454"/>
      <c r="BV471" s="454"/>
      <c r="BW471" s="454"/>
      <c r="BX471" s="454"/>
      <c r="BY471" s="454"/>
      <c r="BZ471" s="454"/>
      <c r="CA471" s="454"/>
      <c r="CB471" s="454"/>
      <c r="CC471" s="454"/>
      <c r="CD471" s="454"/>
      <c r="CE471" s="454"/>
      <c r="CF471" s="454"/>
      <c r="CG471" s="454"/>
      <c r="CH471" s="454"/>
      <c r="CI471" s="454"/>
      <c r="CJ471" s="454"/>
      <c r="CK471" s="454"/>
      <c r="CL471" s="454"/>
      <c r="CM471" s="454"/>
      <c r="CN471" s="454"/>
      <c r="CO471" s="454"/>
      <c r="CP471" s="454"/>
      <c r="CQ471" s="454"/>
      <c r="CR471" s="454"/>
      <c r="CS471" s="454"/>
      <c r="CT471" s="454"/>
      <c r="CU471" s="454"/>
      <c r="CV471" s="454"/>
      <c r="CW471" s="454"/>
      <c r="CX471" s="454"/>
      <c r="CY471" s="454"/>
      <c r="CZ471" s="454"/>
      <c r="DA471" s="454"/>
      <c r="DB471" s="454"/>
      <c r="DC471" s="454"/>
      <c r="DD471" s="454"/>
      <c r="DE471" s="454"/>
      <c r="DF471" s="454"/>
      <c r="DG471" s="454"/>
      <c r="DH471" s="454"/>
      <c r="DI471" s="454"/>
      <c r="DJ471" s="454"/>
      <c r="DK471" s="454"/>
      <c r="DL471" s="454"/>
      <c r="DM471" s="454"/>
      <c r="DN471" s="454"/>
      <c r="DO471" s="454"/>
      <c r="DP471" s="454"/>
      <c r="DQ471" s="454"/>
      <c r="DR471" s="454"/>
      <c r="DS471" s="454"/>
      <c r="DT471" s="454"/>
      <c r="DU471" s="454"/>
      <c r="DV471" s="454"/>
      <c r="DW471" s="454"/>
      <c r="DX471" s="454"/>
      <c r="DY471" s="454"/>
      <c r="DZ471" s="454"/>
      <c r="EA471" s="454"/>
      <c r="EB471" s="454"/>
      <c r="EC471" s="454"/>
      <c r="ED471" s="454"/>
      <c r="EE471" s="454"/>
      <c r="EF471" s="454"/>
      <c r="EG471" s="454"/>
      <c r="EH471" s="454"/>
      <c r="EI471" s="454"/>
      <c r="EJ471" s="454"/>
      <c r="EK471" s="454"/>
      <c r="EL471" s="454"/>
      <c r="EM471" s="454"/>
      <c r="EN471" s="454"/>
      <c r="EO471" s="454"/>
      <c r="EP471" s="454"/>
      <c r="EQ471" s="454"/>
      <c r="ER471" s="454"/>
      <c r="ES471" s="454"/>
      <c r="ET471" s="454"/>
      <c r="EU471" s="454"/>
      <c r="EV471" s="454"/>
      <c r="EW471" s="454"/>
      <c r="EX471" s="454"/>
      <c r="EY471" s="454"/>
      <c r="EZ471" s="454"/>
      <c r="FA471" s="454"/>
      <c r="FB471" s="454"/>
      <c r="FC471" s="454"/>
      <c r="FD471" s="454"/>
      <c r="FE471" s="454"/>
      <c r="FF471" s="454"/>
      <c r="FG471" s="454"/>
      <c r="FH471" s="454"/>
      <c r="FI471" s="454"/>
      <c r="FJ471" s="454"/>
      <c r="FK471" s="454"/>
      <c r="FL471" s="454"/>
      <c r="FM471" s="454"/>
      <c r="FN471" s="454"/>
      <c r="FO471" s="454"/>
      <c r="FP471" s="454"/>
      <c r="FQ471" s="454"/>
      <c r="FR471" s="454"/>
      <c r="FS471" s="454"/>
      <c r="FT471" s="454"/>
      <c r="FU471" s="454"/>
      <c r="FV471" s="454"/>
      <c r="FW471" s="454"/>
      <c r="FX471" s="454"/>
      <c r="FY471" s="454"/>
      <c r="FZ471" s="454"/>
      <c r="GA471" s="454"/>
      <c r="GB471" s="454"/>
      <c r="GC471" s="454"/>
      <c r="GD471" s="454"/>
      <c r="GE471" s="454"/>
      <c r="GF471" s="454"/>
      <c r="GG471" s="454"/>
      <c r="GH471" s="454"/>
      <c r="GI471" s="454"/>
      <c r="GJ471" s="454"/>
      <c r="GK471" s="454"/>
      <c r="GL471" s="454"/>
      <c r="GM471" s="454"/>
      <c r="GN471" s="454"/>
      <c r="GO471" s="454"/>
      <c r="GP471" s="454"/>
      <c r="GQ471" s="454"/>
      <c r="GR471" s="454"/>
      <c r="GS471" s="454"/>
      <c r="GT471" s="454"/>
      <c r="GU471" s="454"/>
      <c r="GV471" s="454"/>
      <c r="GW471" s="454"/>
      <c r="GX471" s="454"/>
      <c r="GY471" s="454"/>
      <c r="GZ471" s="454"/>
      <c r="HA471" s="454"/>
      <c r="HB471" s="454"/>
      <c r="HC471" s="454"/>
      <c r="HD471" s="454"/>
      <c r="HE471" s="454"/>
      <c r="HF471" s="454"/>
      <c r="HG471" s="454"/>
      <c r="HH471" s="454"/>
      <c r="HI471" s="454"/>
      <c r="HJ471" s="454"/>
      <c r="HK471" s="454"/>
      <c r="HL471" s="454"/>
      <c r="HM471" s="454"/>
      <c r="HN471" s="454"/>
      <c r="HO471" s="454"/>
      <c r="HP471" s="454"/>
      <c r="HQ471" s="454"/>
      <c r="HR471" s="454"/>
      <c r="HS471" s="454"/>
      <c r="HT471" s="454"/>
      <c r="HU471" s="454"/>
      <c r="HV471" s="454"/>
      <c r="HW471" s="454"/>
      <c r="HX471" s="454"/>
      <c r="HY471" s="454"/>
      <c r="HZ471" s="454"/>
      <c r="IA471" s="454"/>
      <c r="IB471" s="454"/>
      <c r="IC471" s="454"/>
      <c r="ID471" s="454"/>
      <c r="IE471" s="454"/>
      <c r="IF471" s="454"/>
      <c r="IG471" s="454"/>
      <c r="IH471" s="454"/>
      <c r="II471" s="454"/>
      <c r="IJ471" s="454"/>
      <c r="IK471" s="454"/>
      <c r="IL471" s="454"/>
      <c r="IM471" s="454"/>
      <c r="IN471" s="454"/>
      <c r="IO471" s="454"/>
      <c r="IP471" s="454"/>
      <c r="IQ471" s="454"/>
      <c r="IR471" s="454"/>
      <c r="IS471" s="454"/>
      <c r="IT471" s="454"/>
      <c r="IU471" s="454"/>
      <c r="IV471" s="454"/>
      <c r="IW471" s="454"/>
    </row>
    <row r="472" customFormat="false" ht="13.9" hidden="false" customHeight="true" outlineLevel="1" collapsed="false">
      <c r="A472" s="336"/>
      <c r="B472" s="461"/>
      <c r="C472" s="461"/>
      <c r="D472" s="461"/>
      <c r="E472" s="461"/>
      <c r="F472" s="461"/>
      <c r="G472" s="461"/>
      <c r="H472" s="461"/>
      <c r="I472" s="461"/>
      <c r="J472" s="461"/>
      <c r="K472" s="461"/>
      <c r="L472" s="461"/>
      <c r="M472" s="461"/>
      <c r="N472" s="461"/>
      <c r="O472" s="461"/>
      <c r="P472" s="461"/>
      <c r="Q472" s="461"/>
      <c r="R472" s="461"/>
      <c r="S472" s="461"/>
      <c r="T472" s="461"/>
      <c r="U472" s="461"/>
      <c r="V472" s="454"/>
      <c r="W472" s="454"/>
      <c r="X472" s="454"/>
      <c r="Y472" s="454"/>
      <c r="Z472" s="454"/>
      <c r="AA472" s="454"/>
      <c r="AB472" s="454"/>
      <c r="AC472" s="454"/>
      <c r="AD472" s="454"/>
      <c r="AE472" s="454"/>
      <c r="AF472" s="454"/>
      <c r="AG472" s="454"/>
      <c r="AH472" s="454"/>
      <c r="AI472" s="454"/>
      <c r="AJ472" s="454"/>
      <c r="AK472" s="454"/>
      <c r="AL472" s="454"/>
      <c r="AM472" s="454"/>
      <c r="AN472" s="454"/>
      <c r="AO472" s="454"/>
      <c r="AP472" s="454"/>
      <c r="AQ472" s="454"/>
      <c r="AR472" s="454"/>
      <c r="AS472" s="454"/>
      <c r="AT472" s="454"/>
      <c r="AU472" s="454"/>
      <c r="AV472" s="454"/>
      <c r="AW472" s="454"/>
      <c r="AX472" s="454"/>
      <c r="AY472" s="454"/>
      <c r="AZ472" s="454"/>
      <c r="BA472" s="454"/>
      <c r="BB472" s="454"/>
      <c r="BC472" s="454"/>
      <c r="BD472" s="454"/>
      <c r="BE472" s="454"/>
      <c r="BF472" s="454"/>
      <c r="BG472" s="454"/>
      <c r="BH472" s="454"/>
      <c r="BI472" s="454"/>
      <c r="BJ472" s="454"/>
      <c r="BK472" s="454"/>
      <c r="BL472" s="454"/>
      <c r="BM472" s="454"/>
      <c r="BN472" s="454"/>
      <c r="BO472" s="454"/>
      <c r="BP472" s="454"/>
      <c r="BQ472" s="454"/>
      <c r="BR472" s="454"/>
      <c r="BS472" s="454"/>
      <c r="BT472" s="454"/>
      <c r="BU472" s="454"/>
      <c r="BV472" s="454"/>
      <c r="BW472" s="454"/>
      <c r="BX472" s="454"/>
      <c r="BY472" s="454"/>
      <c r="BZ472" s="454"/>
      <c r="CA472" s="454"/>
      <c r="CB472" s="454"/>
      <c r="CC472" s="454"/>
      <c r="CD472" s="454"/>
      <c r="CE472" s="454"/>
      <c r="CF472" s="454"/>
      <c r="CG472" s="454"/>
      <c r="CH472" s="454"/>
      <c r="CI472" s="454"/>
      <c r="CJ472" s="454"/>
      <c r="CK472" s="454"/>
      <c r="CL472" s="454"/>
      <c r="CM472" s="454"/>
      <c r="CN472" s="454"/>
      <c r="CO472" s="454"/>
      <c r="CP472" s="454"/>
      <c r="CQ472" s="454"/>
      <c r="CR472" s="454"/>
      <c r="CS472" s="454"/>
      <c r="CT472" s="454"/>
      <c r="CU472" s="454"/>
      <c r="CV472" s="454"/>
      <c r="CW472" s="454"/>
      <c r="CX472" s="454"/>
      <c r="CY472" s="454"/>
      <c r="CZ472" s="454"/>
      <c r="DA472" s="454"/>
      <c r="DB472" s="454"/>
      <c r="DC472" s="454"/>
      <c r="DD472" s="454"/>
      <c r="DE472" s="454"/>
      <c r="DF472" s="454"/>
      <c r="DG472" s="454"/>
      <c r="DH472" s="454"/>
      <c r="DI472" s="454"/>
      <c r="DJ472" s="454"/>
      <c r="DK472" s="454"/>
      <c r="DL472" s="454"/>
      <c r="DM472" s="454"/>
      <c r="DN472" s="454"/>
      <c r="DO472" s="454"/>
      <c r="DP472" s="454"/>
      <c r="DQ472" s="454"/>
      <c r="DR472" s="454"/>
      <c r="DS472" s="454"/>
      <c r="DT472" s="454"/>
      <c r="DU472" s="454"/>
      <c r="DV472" s="454"/>
      <c r="DW472" s="454"/>
      <c r="DX472" s="454"/>
      <c r="DY472" s="454"/>
      <c r="DZ472" s="454"/>
      <c r="EA472" s="454"/>
      <c r="EB472" s="454"/>
      <c r="EC472" s="454"/>
      <c r="ED472" s="454"/>
      <c r="EE472" s="454"/>
      <c r="EF472" s="454"/>
      <c r="EG472" s="454"/>
      <c r="EH472" s="454"/>
      <c r="EI472" s="454"/>
      <c r="EJ472" s="454"/>
      <c r="EK472" s="454"/>
      <c r="EL472" s="454"/>
      <c r="EM472" s="454"/>
      <c r="EN472" s="454"/>
      <c r="EO472" s="454"/>
      <c r="EP472" s="454"/>
      <c r="EQ472" s="454"/>
      <c r="ER472" s="454"/>
      <c r="ES472" s="454"/>
      <c r="ET472" s="454"/>
      <c r="EU472" s="454"/>
      <c r="EV472" s="454"/>
      <c r="EW472" s="454"/>
      <c r="EX472" s="454"/>
      <c r="EY472" s="454"/>
      <c r="EZ472" s="454"/>
      <c r="FA472" s="454"/>
      <c r="FB472" s="454"/>
      <c r="FC472" s="454"/>
      <c r="FD472" s="454"/>
      <c r="FE472" s="454"/>
      <c r="FF472" s="454"/>
      <c r="FG472" s="454"/>
      <c r="FH472" s="454"/>
      <c r="FI472" s="454"/>
      <c r="FJ472" s="454"/>
      <c r="FK472" s="454"/>
      <c r="FL472" s="454"/>
      <c r="FM472" s="454"/>
      <c r="FN472" s="454"/>
      <c r="FO472" s="454"/>
      <c r="FP472" s="454"/>
      <c r="FQ472" s="454"/>
      <c r="FR472" s="454"/>
      <c r="FS472" s="454"/>
      <c r="FT472" s="454"/>
      <c r="FU472" s="454"/>
      <c r="FV472" s="454"/>
      <c r="FW472" s="454"/>
      <c r="FX472" s="454"/>
      <c r="FY472" s="454"/>
      <c r="FZ472" s="454"/>
      <c r="GA472" s="454"/>
      <c r="GB472" s="454"/>
      <c r="GC472" s="454"/>
      <c r="GD472" s="454"/>
      <c r="GE472" s="454"/>
      <c r="GF472" s="454"/>
      <c r="GG472" s="454"/>
      <c r="GH472" s="454"/>
      <c r="GI472" s="454"/>
      <c r="GJ472" s="454"/>
      <c r="GK472" s="454"/>
      <c r="GL472" s="454"/>
      <c r="GM472" s="454"/>
      <c r="GN472" s="454"/>
      <c r="GO472" s="454"/>
      <c r="GP472" s="454"/>
      <c r="GQ472" s="454"/>
      <c r="GR472" s="454"/>
      <c r="GS472" s="454"/>
      <c r="GT472" s="454"/>
      <c r="GU472" s="454"/>
      <c r="GV472" s="454"/>
      <c r="GW472" s="454"/>
      <c r="GX472" s="454"/>
      <c r="GY472" s="454"/>
      <c r="GZ472" s="454"/>
      <c r="HA472" s="454"/>
      <c r="HB472" s="454"/>
      <c r="HC472" s="454"/>
      <c r="HD472" s="454"/>
      <c r="HE472" s="454"/>
      <c r="HF472" s="454"/>
      <c r="HG472" s="454"/>
      <c r="HH472" s="454"/>
      <c r="HI472" s="454"/>
      <c r="HJ472" s="454"/>
      <c r="HK472" s="454"/>
      <c r="HL472" s="454"/>
      <c r="HM472" s="454"/>
      <c r="HN472" s="454"/>
      <c r="HO472" s="454"/>
      <c r="HP472" s="454"/>
      <c r="HQ472" s="454"/>
      <c r="HR472" s="454"/>
      <c r="HS472" s="454"/>
      <c r="HT472" s="454"/>
      <c r="HU472" s="454"/>
      <c r="HV472" s="454"/>
      <c r="HW472" s="454"/>
      <c r="HX472" s="454"/>
      <c r="HY472" s="454"/>
      <c r="HZ472" s="454"/>
      <c r="IA472" s="454"/>
      <c r="IB472" s="454"/>
      <c r="IC472" s="454"/>
      <c r="ID472" s="454"/>
      <c r="IE472" s="454"/>
      <c r="IF472" s="454"/>
      <c r="IG472" s="454"/>
      <c r="IH472" s="454"/>
      <c r="II472" s="454"/>
      <c r="IJ472" s="454"/>
      <c r="IK472" s="454"/>
      <c r="IL472" s="454"/>
      <c r="IM472" s="454"/>
      <c r="IN472" s="454"/>
      <c r="IO472" s="454"/>
      <c r="IP472" s="454"/>
      <c r="IQ472" s="454"/>
      <c r="IR472" s="454"/>
      <c r="IS472" s="454"/>
      <c r="IT472" s="454"/>
      <c r="IU472" s="454"/>
      <c r="IV472" s="454"/>
      <c r="IW472" s="454"/>
    </row>
    <row r="473" customFormat="false" ht="12.75" hidden="false" customHeight="false" outlineLevel="1" collapsed="false">
      <c r="A473" s="464"/>
      <c r="B473" s="461"/>
      <c r="C473" s="461"/>
      <c r="D473" s="461"/>
      <c r="E473" s="461"/>
      <c r="F473" s="461"/>
      <c r="G473" s="461"/>
      <c r="H473" s="461"/>
      <c r="I473" s="461"/>
      <c r="J473" s="461"/>
      <c r="K473" s="461"/>
      <c r="L473" s="461"/>
      <c r="M473" s="461"/>
      <c r="N473" s="461"/>
      <c r="O473" s="461"/>
      <c r="P473" s="461"/>
      <c r="Q473" s="461"/>
      <c r="R473" s="461"/>
      <c r="S473" s="461"/>
      <c r="T473" s="461"/>
      <c r="U473" s="461"/>
      <c r="V473" s="465"/>
      <c r="W473" s="465"/>
      <c r="X473" s="465"/>
      <c r="Y473" s="465"/>
      <c r="Z473" s="465"/>
      <c r="AA473" s="465"/>
      <c r="AB473" s="465"/>
      <c r="AC473" s="465"/>
      <c r="AD473" s="465"/>
      <c r="AE473" s="465"/>
      <c r="AF473" s="465"/>
      <c r="AG473" s="465"/>
      <c r="AH473" s="465"/>
      <c r="AI473" s="465"/>
      <c r="AJ473" s="465"/>
      <c r="AK473" s="465"/>
      <c r="AL473" s="465"/>
      <c r="AM473" s="465"/>
      <c r="AN473" s="465"/>
      <c r="AO473" s="465"/>
      <c r="AP473" s="465"/>
      <c r="AQ473" s="465"/>
      <c r="AR473" s="465"/>
      <c r="AS473" s="465"/>
      <c r="AT473" s="465"/>
      <c r="AU473" s="465"/>
      <c r="AV473" s="465"/>
      <c r="AW473" s="465"/>
      <c r="AX473" s="465"/>
      <c r="AY473" s="465"/>
      <c r="AZ473" s="465"/>
      <c r="BA473" s="465"/>
      <c r="BB473" s="465"/>
      <c r="BC473" s="465"/>
      <c r="BD473" s="465"/>
      <c r="BE473" s="465"/>
      <c r="BF473" s="465"/>
      <c r="BG473" s="465"/>
      <c r="BH473" s="465"/>
      <c r="BI473" s="465"/>
      <c r="BJ473" s="465"/>
      <c r="BK473" s="465"/>
      <c r="BL473" s="465"/>
      <c r="BM473" s="465"/>
      <c r="BN473" s="465"/>
      <c r="BO473" s="465"/>
      <c r="BP473" s="465"/>
      <c r="BQ473" s="465"/>
      <c r="BR473" s="465"/>
      <c r="BS473" s="465"/>
      <c r="BT473" s="465"/>
      <c r="BU473" s="465"/>
      <c r="BV473" s="465"/>
      <c r="BW473" s="465"/>
      <c r="BX473" s="465"/>
      <c r="BY473" s="465"/>
      <c r="BZ473" s="465"/>
      <c r="CA473" s="465"/>
      <c r="CB473" s="465"/>
      <c r="CC473" s="465"/>
      <c r="CD473" s="465"/>
      <c r="CE473" s="465"/>
      <c r="CF473" s="465"/>
      <c r="CG473" s="465"/>
      <c r="CH473" s="465"/>
      <c r="CI473" s="465"/>
      <c r="CJ473" s="465"/>
      <c r="CK473" s="465"/>
      <c r="CL473" s="465"/>
      <c r="CM473" s="465"/>
      <c r="CN473" s="465"/>
      <c r="CO473" s="465"/>
      <c r="CP473" s="465"/>
      <c r="CQ473" s="465"/>
      <c r="CR473" s="465"/>
      <c r="CS473" s="465"/>
      <c r="CT473" s="465"/>
      <c r="CU473" s="465"/>
      <c r="CV473" s="465"/>
      <c r="CW473" s="465"/>
      <c r="CX473" s="465"/>
      <c r="CY473" s="465"/>
      <c r="CZ473" s="465"/>
      <c r="DA473" s="465"/>
      <c r="DB473" s="465"/>
      <c r="DC473" s="465"/>
      <c r="DD473" s="465"/>
      <c r="DE473" s="465"/>
      <c r="DF473" s="465"/>
      <c r="DG473" s="465"/>
      <c r="DH473" s="465"/>
      <c r="DI473" s="465"/>
      <c r="DJ473" s="465"/>
      <c r="DK473" s="465"/>
      <c r="DL473" s="465"/>
      <c r="DM473" s="465"/>
      <c r="DN473" s="465"/>
      <c r="DO473" s="465"/>
      <c r="DP473" s="465"/>
      <c r="DQ473" s="465"/>
      <c r="DR473" s="465"/>
      <c r="DS473" s="465"/>
      <c r="DT473" s="465"/>
      <c r="DU473" s="465"/>
      <c r="DV473" s="465"/>
      <c r="DW473" s="465"/>
      <c r="DX473" s="465"/>
      <c r="DY473" s="465"/>
      <c r="DZ473" s="465"/>
      <c r="EA473" s="465"/>
      <c r="EB473" s="465"/>
      <c r="EC473" s="465"/>
      <c r="ED473" s="465"/>
      <c r="EE473" s="465"/>
      <c r="EF473" s="465"/>
      <c r="EG473" s="465"/>
      <c r="EH473" s="465"/>
      <c r="EI473" s="465"/>
      <c r="EJ473" s="465"/>
      <c r="EK473" s="465"/>
      <c r="EL473" s="465"/>
      <c r="EM473" s="465"/>
      <c r="EN473" s="465"/>
      <c r="EO473" s="465"/>
      <c r="EP473" s="465"/>
      <c r="EQ473" s="465"/>
      <c r="ER473" s="465"/>
      <c r="ES473" s="465"/>
      <c r="ET473" s="465"/>
      <c r="EU473" s="465"/>
      <c r="EV473" s="465"/>
      <c r="EW473" s="465"/>
      <c r="EX473" s="465"/>
      <c r="EY473" s="465"/>
      <c r="EZ473" s="465"/>
      <c r="FA473" s="465"/>
      <c r="FB473" s="465"/>
      <c r="FC473" s="465"/>
      <c r="FD473" s="465"/>
      <c r="FE473" s="465"/>
      <c r="FF473" s="465"/>
      <c r="FG473" s="465"/>
      <c r="FH473" s="465"/>
      <c r="FI473" s="465"/>
      <c r="FJ473" s="465"/>
      <c r="FK473" s="465"/>
      <c r="FL473" s="465"/>
      <c r="FM473" s="465"/>
      <c r="FN473" s="465"/>
      <c r="FO473" s="465"/>
      <c r="FP473" s="465"/>
      <c r="FQ473" s="465"/>
      <c r="FR473" s="465"/>
      <c r="FS473" s="465"/>
      <c r="FT473" s="465"/>
      <c r="FU473" s="465"/>
      <c r="FV473" s="465"/>
      <c r="FW473" s="465"/>
      <c r="FX473" s="465"/>
      <c r="FY473" s="465"/>
      <c r="FZ473" s="465"/>
      <c r="GA473" s="465"/>
      <c r="GB473" s="465"/>
      <c r="GC473" s="465"/>
      <c r="GD473" s="465"/>
      <c r="GE473" s="465"/>
      <c r="GF473" s="465"/>
      <c r="GG473" s="465"/>
      <c r="GH473" s="465"/>
      <c r="GI473" s="465"/>
      <c r="GJ473" s="465"/>
      <c r="GK473" s="465"/>
      <c r="GL473" s="465"/>
      <c r="GM473" s="465"/>
      <c r="GN473" s="465"/>
      <c r="GO473" s="465"/>
      <c r="GP473" s="465"/>
      <c r="GQ473" s="465"/>
      <c r="GR473" s="465"/>
      <c r="GS473" s="465"/>
      <c r="GT473" s="465"/>
      <c r="GU473" s="465"/>
      <c r="GV473" s="465"/>
      <c r="GW473" s="465"/>
      <c r="GX473" s="465"/>
      <c r="GY473" s="465"/>
      <c r="GZ473" s="465"/>
      <c r="HA473" s="465"/>
      <c r="HB473" s="465"/>
      <c r="HC473" s="465"/>
      <c r="HD473" s="465"/>
      <c r="HE473" s="465"/>
      <c r="HF473" s="465"/>
      <c r="HG473" s="465"/>
      <c r="HH473" s="465"/>
      <c r="HI473" s="465"/>
      <c r="HJ473" s="465"/>
      <c r="HK473" s="465"/>
      <c r="HL473" s="465"/>
      <c r="HM473" s="465"/>
      <c r="HN473" s="465"/>
      <c r="HO473" s="465"/>
      <c r="HP473" s="465"/>
      <c r="HQ473" s="465"/>
      <c r="HR473" s="465"/>
      <c r="HS473" s="465"/>
      <c r="HT473" s="465"/>
      <c r="HU473" s="465"/>
      <c r="HV473" s="465"/>
      <c r="HW473" s="465"/>
      <c r="HX473" s="465"/>
      <c r="HY473" s="465"/>
      <c r="HZ473" s="465"/>
      <c r="IA473" s="465"/>
      <c r="IB473" s="465"/>
      <c r="IC473" s="465"/>
      <c r="ID473" s="465"/>
      <c r="IE473" s="465"/>
      <c r="IF473" s="465"/>
      <c r="IG473" s="465"/>
      <c r="IH473" s="465"/>
      <c r="II473" s="465"/>
      <c r="IJ473" s="465"/>
      <c r="IK473" s="465"/>
      <c r="IL473" s="465"/>
      <c r="IM473" s="465"/>
      <c r="IN473" s="465"/>
      <c r="IO473" s="465"/>
      <c r="IP473" s="465"/>
      <c r="IQ473" s="465"/>
      <c r="IR473" s="465"/>
      <c r="IS473" s="465"/>
      <c r="IT473" s="465"/>
      <c r="IU473" s="465"/>
      <c r="IV473" s="465"/>
      <c r="IW473" s="465"/>
    </row>
    <row r="474" customFormat="false" ht="12.75" hidden="false" customHeight="false" outlineLevel="1" collapsed="false">
      <c r="A474" s="336"/>
      <c r="B474" s="461"/>
      <c r="C474" s="461"/>
      <c r="D474" s="461"/>
      <c r="E474" s="461"/>
      <c r="F474" s="461"/>
      <c r="G474" s="461"/>
      <c r="H474" s="461"/>
      <c r="I474" s="461"/>
      <c r="J474" s="461"/>
      <c r="K474" s="461"/>
      <c r="L474" s="461"/>
      <c r="M474" s="461"/>
      <c r="N474" s="461"/>
      <c r="O474" s="461"/>
      <c r="P474" s="461"/>
      <c r="Q474" s="461"/>
      <c r="R474" s="461"/>
      <c r="S474" s="461"/>
      <c r="T474" s="461"/>
      <c r="U474" s="461"/>
      <c r="V474" s="454"/>
      <c r="W474" s="454"/>
      <c r="X474" s="454"/>
      <c r="Y474" s="454"/>
      <c r="Z474" s="454"/>
      <c r="AA474" s="454"/>
      <c r="AB474" s="454"/>
      <c r="AC474" s="454"/>
      <c r="AD474" s="454"/>
      <c r="AE474" s="454"/>
      <c r="AF474" s="454"/>
      <c r="AG474" s="454"/>
      <c r="AH474" s="454"/>
      <c r="AI474" s="454"/>
      <c r="AJ474" s="454"/>
      <c r="AK474" s="454"/>
      <c r="AL474" s="454"/>
      <c r="AM474" s="454"/>
      <c r="AN474" s="454"/>
      <c r="AO474" s="454"/>
      <c r="AP474" s="454"/>
      <c r="AQ474" s="454"/>
      <c r="AR474" s="454"/>
      <c r="AS474" s="454"/>
      <c r="AT474" s="454"/>
      <c r="AU474" s="454"/>
      <c r="AV474" s="454"/>
      <c r="AW474" s="454"/>
      <c r="AX474" s="454"/>
      <c r="AY474" s="454"/>
      <c r="AZ474" s="454"/>
      <c r="BA474" s="454"/>
      <c r="BB474" s="454"/>
      <c r="BC474" s="454"/>
      <c r="BD474" s="454"/>
      <c r="BE474" s="454"/>
      <c r="BF474" s="454"/>
      <c r="BG474" s="454"/>
      <c r="BH474" s="454"/>
      <c r="BI474" s="454"/>
      <c r="BJ474" s="454"/>
      <c r="BK474" s="454"/>
      <c r="BL474" s="454"/>
      <c r="BM474" s="454"/>
      <c r="BN474" s="454"/>
      <c r="BO474" s="454"/>
      <c r="BP474" s="454"/>
      <c r="BQ474" s="454"/>
      <c r="BR474" s="454"/>
      <c r="BS474" s="454"/>
      <c r="BT474" s="454"/>
      <c r="BU474" s="454"/>
      <c r="BV474" s="454"/>
      <c r="BW474" s="454"/>
      <c r="BX474" s="454"/>
      <c r="BY474" s="454"/>
      <c r="BZ474" s="454"/>
      <c r="CA474" s="454"/>
      <c r="CB474" s="454"/>
      <c r="CC474" s="454"/>
      <c r="CD474" s="454"/>
      <c r="CE474" s="454"/>
      <c r="CF474" s="454"/>
      <c r="CG474" s="454"/>
      <c r="CH474" s="454"/>
      <c r="CI474" s="454"/>
      <c r="CJ474" s="454"/>
      <c r="CK474" s="454"/>
      <c r="CL474" s="454"/>
      <c r="CM474" s="454"/>
      <c r="CN474" s="454"/>
      <c r="CO474" s="454"/>
      <c r="CP474" s="454"/>
      <c r="CQ474" s="454"/>
      <c r="CR474" s="454"/>
      <c r="CS474" s="454"/>
      <c r="CT474" s="454"/>
      <c r="CU474" s="454"/>
      <c r="CV474" s="454"/>
      <c r="CW474" s="454"/>
      <c r="CX474" s="454"/>
      <c r="CY474" s="454"/>
      <c r="CZ474" s="454"/>
      <c r="DA474" s="454"/>
      <c r="DB474" s="454"/>
      <c r="DC474" s="454"/>
      <c r="DD474" s="454"/>
      <c r="DE474" s="454"/>
      <c r="DF474" s="454"/>
      <c r="DG474" s="454"/>
      <c r="DH474" s="454"/>
      <c r="DI474" s="454"/>
      <c r="DJ474" s="454"/>
      <c r="DK474" s="454"/>
      <c r="DL474" s="454"/>
      <c r="DM474" s="454"/>
      <c r="DN474" s="454"/>
      <c r="DO474" s="454"/>
      <c r="DP474" s="454"/>
      <c r="DQ474" s="454"/>
      <c r="DR474" s="454"/>
      <c r="DS474" s="454"/>
      <c r="DT474" s="454"/>
      <c r="DU474" s="454"/>
      <c r="DV474" s="454"/>
      <c r="DW474" s="454"/>
      <c r="DX474" s="454"/>
      <c r="DY474" s="454"/>
      <c r="DZ474" s="454"/>
      <c r="EA474" s="454"/>
      <c r="EB474" s="454"/>
      <c r="EC474" s="454"/>
      <c r="ED474" s="454"/>
      <c r="EE474" s="454"/>
      <c r="EF474" s="454"/>
      <c r="EG474" s="454"/>
      <c r="EH474" s="454"/>
      <c r="EI474" s="454"/>
      <c r="EJ474" s="454"/>
      <c r="EK474" s="454"/>
      <c r="EL474" s="454"/>
      <c r="EM474" s="454"/>
      <c r="EN474" s="454"/>
      <c r="EO474" s="454"/>
      <c r="EP474" s="454"/>
      <c r="EQ474" s="454"/>
      <c r="ER474" s="454"/>
      <c r="ES474" s="454"/>
      <c r="ET474" s="454"/>
      <c r="EU474" s="454"/>
      <c r="EV474" s="454"/>
      <c r="EW474" s="454"/>
      <c r="EX474" s="454"/>
      <c r="EY474" s="454"/>
      <c r="EZ474" s="454"/>
      <c r="FA474" s="454"/>
      <c r="FB474" s="454"/>
      <c r="FC474" s="454"/>
      <c r="FD474" s="454"/>
      <c r="FE474" s="454"/>
      <c r="FF474" s="454"/>
      <c r="FG474" s="454"/>
      <c r="FH474" s="454"/>
      <c r="FI474" s="454"/>
      <c r="FJ474" s="454"/>
      <c r="FK474" s="454"/>
      <c r="FL474" s="454"/>
      <c r="FM474" s="454"/>
      <c r="FN474" s="454"/>
      <c r="FO474" s="454"/>
      <c r="FP474" s="454"/>
      <c r="FQ474" s="454"/>
      <c r="FR474" s="454"/>
      <c r="FS474" s="454"/>
      <c r="FT474" s="454"/>
      <c r="FU474" s="454"/>
      <c r="FV474" s="454"/>
      <c r="FW474" s="454"/>
      <c r="FX474" s="454"/>
      <c r="FY474" s="454"/>
      <c r="FZ474" s="454"/>
      <c r="GA474" s="454"/>
      <c r="GB474" s="454"/>
      <c r="GC474" s="454"/>
      <c r="GD474" s="454"/>
      <c r="GE474" s="454"/>
      <c r="GF474" s="454"/>
      <c r="GG474" s="454"/>
      <c r="GH474" s="454"/>
      <c r="GI474" s="454"/>
      <c r="GJ474" s="454"/>
      <c r="GK474" s="454"/>
      <c r="GL474" s="454"/>
      <c r="GM474" s="454"/>
      <c r="GN474" s="454"/>
      <c r="GO474" s="454"/>
      <c r="GP474" s="454"/>
      <c r="GQ474" s="454"/>
      <c r="GR474" s="454"/>
      <c r="GS474" s="454"/>
      <c r="GT474" s="454"/>
      <c r="GU474" s="454"/>
      <c r="GV474" s="454"/>
      <c r="GW474" s="454"/>
      <c r="GX474" s="454"/>
      <c r="GY474" s="454"/>
      <c r="GZ474" s="454"/>
      <c r="HA474" s="454"/>
      <c r="HB474" s="454"/>
      <c r="HC474" s="454"/>
      <c r="HD474" s="454"/>
      <c r="HE474" s="454"/>
      <c r="HF474" s="454"/>
      <c r="HG474" s="454"/>
      <c r="HH474" s="454"/>
      <c r="HI474" s="454"/>
      <c r="HJ474" s="454"/>
      <c r="HK474" s="454"/>
      <c r="HL474" s="454"/>
      <c r="HM474" s="454"/>
      <c r="HN474" s="454"/>
      <c r="HO474" s="454"/>
      <c r="HP474" s="454"/>
      <c r="HQ474" s="454"/>
      <c r="HR474" s="454"/>
      <c r="HS474" s="454"/>
      <c r="HT474" s="454"/>
      <c r="HU474" s="454"/>
      <c r="HV474" s="454"/>
      <c r="HW474" s="454"/>
      <c r="HX474" s="454"/>
      <c r="HY474" s="454"/>
      <c r="HZ474" s="454"/>
      <c r="IA474" s="454"/>
      <c r="IB474" s="454"/>
      <c r="IC474" s="454"/>
      <c r="ID474" s="454"/>
      <c r="IE474" s="454"/>
      <c r="IF474" s="454"/>
      <c r="IG474" s="454"/>
      <c r="IH474" s="454"/>
      <c r="II474" s="454"/>
      <c r="IJ474" s="454"/>
      <c r="IK474" s="454"/>
      <c r="IL474" s="454"/>
      <c r="IM474" s="454"/>
      <c r="IN474" s="454"/>
      <c r="IO474" s="454"/>
      <c r="IP474" s="454"/>
      <c r="IQ474" s="454"/>
      <c r="IR474" s="454"/>
      <c r="IS474" s="454"/>
      <c r="IT474" s="454"/>
      <c r="IU474" s="454"/>
      <c r="IV474" s="454"/>
      <c r="IW474" s="454"/>
    </row>
    <row r="475" customFormat="false" ht="12.75" hidden="false" customHeight="false" outlineLevel="1" collapsed="false">
      <c r="A475" s="339"/>
      <c r="B475" s="461"/>
      <c r="C475" s="461"/>
      <c r="D475" s="461"/>
      <c r="E475" s="461"/>
      <c r="F475" s="461"/>
      <c r="G475" s="461"/>
      <c r="H475" s="461"/>
      <c r="I475" s="461"/>
      <c r="J475" s="461"/>
      <c r="K475" s="461"/>
      <c r="L475" s="461"/>
      <c r="M475" s="461"/>
      <c r="N475" s="461"/>
      <c r="O475" s="461"/>
      <c r="P475" s="461"/>
      <c r="Q475" s="461"/>
      <c r="R475" s="461"/>
      <c r="S475" s="461"/>
      <c r="T475" s="461"/>
      <c r="U475" s="461"/>
      <c r="V475" s="454"/>
      <c r="W475" s="454"/>
      <c r="X475" s="454"/>
      <c r="Y475" s="454"/>
      <c r="Z475" s="454"/>
      <c r="AA475" s="454"/>
      <c r="AB475" s="454"/>
      <c r="AC475" s="454"/>
      <c r="AD475" s="454"/>
      <c r="AE475" s="454"/>
      <c r="AF475" s="454"/>
      <c r="AG475" s="454"/>
      <c r="AH475" s="454"/>
      <c r="AI475" s="454"/>
      <c r="AJ475" s="454"/>
      <c r="AK475" s="454"/>
      <c r="AL475" s="454"/>
      <c r="AM475" s="454"/>
      <c r="AN475" s="454"/>
      <c r="AO475" s="454"/>
      <c r="AP475" s="454"/>
      <c r="AQ475" s="454"/>
      <c r="AR475" s="454"/>
      <c r="AS475" s="454"/>
      <c r="AT475" s="454"/>
      <c r="AU475" s="454"/>
      <c r="AV475" s="454"/>
      <c r="AW475" s="454"/>
      <c r="AX475" s="454"/>
      <c r="AY475" s="454"/>
      <c r="AZ475" s="454"/>
      <c r="BA475" s="454"/>
      <c r="BB475" s="454"/>
      <c r="BC475" s="454"/>
      <c r="BD475" s="454"/>
      <c r="BE475" s="454"/>
      <c r="BF475" s="454"/>
      <c r="BG475" s="454"/>
      <c r="BH475" s="454"/>
      <c r="BI475" s="454"/>
      <c r="BJ475" s="454"/>
      <c r="BK475" s="454"/>
      <c r="BL475" s="454"/>
      <c r="BM475" s="454"/>
      <c r="BN475" s="454"/>
      <c r="BO475" s="454"/>
      <c r="BP475" s="454"/>
      <c r="BQ475" s="454"/>
      <c r="BR475" s="454"/>
      <c r="BS475" s="454"/>
      <c r="BT475" s="454"/>
      <c r="BU475" s="454"/>
      <c r="BV475" s="454"/>
      <c r="BW475" s="454"/>
      <c r="BX475" s="454"/>
      <c r="BY475" s="454"/>
      <c r="BZ475" s="454"/>
      <c r="CA475" s="454"/>
      <c r="CB475" s="454"/>
      <c r="CC475" s="454"/>
      <c r="CD475" s="454"/>
      <c r="CE475" s="454"/>
      <c r="CF475" s="454"/>
      <c r="CG475" s="454"/>
      <c r="CH475" s="454"/>
      <c r="CI475" s="454"/>
      <c r="CJ475" s="454"/>
      <c r="CK475" s="454"/>
      <c r="CL475" s="454"/>
      <c r="CM475" s="454"/>
      <c r="CN475" s="454"/>
      <c r="CO475" s="454"/>
      <c r="CP475" s="454"/>
      <c r="CQ475" s="454"/>
      <c r="CR475" s="454"/>
      <c r="CS475" s="454"/>
      <c r="CT475" s="454"/>
      <c r="CU475" s="454"/>
      <c r="CV475" s="454"/>
      <c r="CW475" s="454"/>
      <c r="CX475" s="454"/>
      <c r="CY475" s="454"/>
      <c r="CZ475" s="454"/>
      <c r="DA475" s="454"/>
      <c r="DB475" s="454"/>
      <c r="DC475" s="454"/>
      <c r="DD475" s="454"/>
      <c r="DE475" s="454"/>
      <c r="DF475" s="454"/>
      <c r="DG475" s="454"/>
      <c r="DH475" s="454"/>
      <c r="DI475" s="454"/>
      <c r="DJ475" s="454"/>
      <c r="DK475" s="454"/>
      <c r="DL475" s="454"/>
      <c r="DM475" s="454"/>
      <c r="DN475" s="454"/>
      <c r="DO475" s="454"/>
      <c r="DP475" s="454"/>
      <c r="DQ475" s="454"/>
      <c r="DR475" s="454"/>
      <c r="DS475" s="454"/>
      <c r="DT475" s="454"/>
      <c r="DU475" s="454"/>
      <c r="DV475" s="454"/>
      <c r="DW475" s="454"/>
      <c r="DX475" s="454"/>
      <c r="DY475" s="454"/>
      <c r="DZ475" s="454"/>
      <c r="EA475" s="454"/>
      <c r="EB475" s="454"/>
      <c r="EC475" s="454"/>
      <c r="ED475" s="454"/>
      <c r="EE475" s="454"/>
      <c r="EF475" s="454"/>
      <c r="EG475" s="454"/>
      <c r="EH475" s="454"/>
      <c r="EI475" s="454"/>
      <c r="EJ475" s="454"/>
      <c r="EK475" s="454"/>
      <c r="EL475" s="454"/>
      <c r="EM475" s="454"/>
      <c r="EN475" s="454"/>
      <c r="EO475" s="454"/>
      <c r="EP475" s="454"/>
      <c r="EQ475" s="454"/>
      <c r="ER475" s="454"/>
      <c r="ES475" s="454"/>
      <c r="ET475" s="454"/>
      <c r="EU475" s="454"/>
      <c r="EV475" s="454"/>
      <c r="EW475" s="454"/>
      <c r="EX475" s="454"/>
      <c r="EY475" s="454"/>
      <c r="EZ475" s="454"/>
      <c r="FA475" s="454"/>
      <c r="FB475" s="454"/>
      <c r="FC475" s="454"/>
      <c r="FD475" s="454"/>
      <c r="FE475" s="454"/>
      <c r="FF475" s="454"/>
      <c r="FG475" s="454"/>
      <c r="FH475" s="454"/>
      <c r="FI475" s="454"/>
      <c r="FJ475" s="454"/>
      <c r="FK475" s="454"/>
      <c r="FL475" s="454"/>
      <c r="FM475" s="454"/>
      <c r="FN475" s="454"/>
      <c r="FO475" s="454"/>
      <c r="FP475" s="454"/>
      <c r="FQ475" s="454"/>
      <c r="FR475" s="454"/>
      <c r="FS475" s="454"/>
      <c r="FT475" s="454"/>
      <c r="FU475" s="454"/>
      <c r="FV475" s="454"/>
      <c r="FW475" s="454"/>
      <c r="FX475" s="454"/>
      <c r="FY475" s="454"/>
      <c r="FZ475" s="454"/>
      <c r="GA475" s="454"/>
      <c r="GB475" s="454"/>
      <c r="GC475" s="454"/>
      <c r="GD475" s="454"/>
      <c r="GE475" s="454"/>
      <c r="GF475" s="454"/>
      <c r="GG475" s="454"/>
      <c r="GH475" s="454"/>
      <c r="GI475" s="454"/>
      <c r="GJ475" s="454"/>
      <c r="GK475" s="454"/>
      <c r="GL475" s="454"/>
      <c r="GM475" s="454"/>
      <c r="GN475" s="454"/>
      <c r="GO475" s="454"/>
      <c r="GP475" s="454"/>
      <c r="GQ475" s="454"/>
      <c r="GR475" s="454"/>
      <c r="GS475" s="454"/>
      <c r="GT475" s="454"/>
      <c r="GU475" s="454"/>
      <c r="GV475" s="454"/>
      <c r="GW475" s="454"/>
      <c r="GX475" s="454"/>
      <c r="GY475" s="454"/>
      <c r="GZ475" s="454"/>
      <c r="HA475" s="454"/>
      <c r="HB475" s="454"/>
      <c r="HC475" s="454"/>
      <c r="HD475" s="454"/>
      <c r="HE475" s="454"/>
      <c r="HF475" s="454"/>
      <c r="HG475" s="454"/>
      <c r="HH475" s="454"/>
      <c r="HI475" s="454"/>
      <c r="HJ475" s="454"/>
      <c r="HK475" s="454"/>
      <c r="HL475" s="454"/>
      <c r="HM475" s="454"/>
      <c r="HN475" s="454"/>
      <c r="HO475" s="454"/>
      <c r="HP475" s="454"/>
      <c r="HQ475" s="454"/>
      <c r="HR475" s="454"/>
      <c r="HS475" s="454"/>
      <c r="HT475" s="454"/>
      <c r="HU475" s="454"/>
      <c r="HV475" s="454"/>
      <c r="HW475" s="454"/>
      <c r="HX475" s="454"/>
      <c r="HY475" s="454"/>
      <c r="HZ475" s="454"/>
      <c r="IA475" s="454"/>
      <c r="IB475" s="454"/>
      <c r="IC475" s="454"/>
      <c r="ID475" s="454"/>
      <c r="IE475" s="454"/>
      <c r="IF475" s="454"/>
      <c r="IG475" s="454"/>
      <c r="IH475" s="454"/>
      <c r="II475" s="454"/>
      <c r="IJ475" s="454"/>
      <c r="IK475" s="454"/>
      <c r="IL475" s="454"/>
      <c r="IM475" s="454"/>
      <c r="IN475" s="454"/>
      <c r="IO475" s="454"/>
      <c r="IP475" s="454"/>
      <c r="IQ475" s="454"/>
      <c r="IR475" s="454"/>
      <c r="IS475" s="454"/>
      <c r="IT475" s="454"/>
      <c r="IU475" s="454"/>
      <c r="IV475" s="454"/>
      <c r="IW475" s="454"/>
    </row>
    <row r="476" customFormat="false" ht="12.75" hidden="false" customHeight="false" outlineLevel="1" collapsed="false">
      <c r="A476" s="339"/>
      <c r="B476" s="461"/>
      <c r="C476" s="461"/>
      <c r="D476" s="461"/>
      <c r="E476" s="461"/>
      <c r="F476" s="461"/>
      <c r="G476" s="461"/>
      <c r="H476" s="461"/>
      <c r="I476" s="461"/>
      <c r="J476" s="461"/>
      <c r="K476" s="461"/>
      <c r="L476" s="461"/>
      <c r="M476" s="461"/>
      <c r="N476" s="461"/>
      <c r="O476" s="461"/>
      <c r="P476" s="461"/>
      <c r="Q476" s="461"/>
      <c r="R476" s="461"/>
      <c r="S476" s="461"/>
      <c r="T476" s="461"/>
      <c r="U476" s="461"/>
      <c r="V476" s="454"/>
      <c r="W476" s="454"/>
      <c r="X476" s="454"/>
      <c r="Y476" s="454"/>
      <c r="Z476" s="454"/>
      <c r="AA476" s="454"/>
      <c r="AB476" s="454"/>
      <c r="AC476" s="454"/>
      <c r="AD476" s="454"/>
      <c r="AE476" s="454"/>
      <c r="AF476" s="454"/>
      <c r="AG476" s="454"/>
      <c r="AH476" s="454"/>
      <c r="AI476" s="454"/>
      <c r="AJ476" s="454"/>
      <c r="AK476" s="454"/>
      <c r="AL476" s="454"/>
      <c r="AM476" s="454"/>
      <c r="AN476" s="454"/>
      <c r="AO476" s="454"/>
      <c r="AP476" s="454"/>
      <c r="AQ476" s="454"/>
      <c r="AR476" s="454"/>
      <c r="AS476" s="454"/>
      <c r="AT476" s="454"/>
      <c r="AU476" s="454"/>
      <c r="AV476" s="454"/>
      <c r="AW476" s="454"/>
      <c r="AX476" s="454"/>
      <c r="AY476" s="454"/>
      <c r="AZ476" s="454"/>
      <c r="BA476" s="454"/>
      <c r="BB476" s="454"/>
      <c r="BC476" s="454"/>
      <c r="BD476" s="454"/>
      <c r="BE476" s="454"/>
      <c r="BF476" s="454"/>
      <c r="BG476" s="454"/>
      <c r="BH476" s="454"/>
      <c r="BI476" s="454"/>
      <c r="BJ476" s="454"/>
      <c r="BK476" s="454"/>
      <c r="BL476" s="454"/>
      <c r="BM476" s="454"/>
      <c r="BN476" s="454"/>
      <c r="BO476" s="454"/>
      <c r="BP476" s="454"/>
      <c r="BQ476" s="454"/>
      <c r="BR476" s="454"/>
      <c r="BS476" s="454"/>
      <c r="BT476" s="454"/>
      <c r="BU476" s="454"/>
      <c r="BV476" s="454"/>
      <c r="BW476" s="454"/>
      <c r="BX476" s="454"/>
      <c r="BY476" s="454"/>
      <c r="BZ476" s="454"/>
      <c r="CA476" s="454"/>
      <c r="CB476" s="454"/>
      <c r="CC476" s="454"/>
      <c r="CD476" s="454"/>
      <c r="CE476" s="454"/>
      <c r="CF476" s="454"/>
      <c r="CG476" s="454"/>
      <c r="CH476" s="454"/>
      <c r="CI476" s="454"/>
      <c r="CJ476" s="454"/>
      <c r="CK476" s="454"/>
      <c r="CL476" s="454"/>
      <c r="CM476" s="454"/>
      <c r="CN476" s="454"/>
      <c r="CO476" s="454"/>
      <c r="CP476" s="454"/>
      <c r="CQ476" s="454"/>
      <c r="CR476" s="454"/>
      <c r="CS476" s="454"/>
      <c r="CT476" s="454"/>
      <c r="CU476" s="454"/>
      <c r="CV476" s="454"/>
      <c r="CW476" s="454"/>
      <c r="CX476" s="454"/>
      <c r="CY476" s="454"/>
      <c r="CZ476" s="454"/>
      <c r="DA476" s="454"/>
      <c r="DB476" s="454"/>
      <c r="DC476" s="454"/>
      <c r="DD476" s="454"/>
      <c r="DE476" s="454"/>
      <c r="DF476" s="454"/>
      <c r="DG476" s="454"/>
      <c r="DH476" s="454"/>
      <c r="DI476" s="454"/>
      <c r="DJ476" s="454"/>
      <c r="DK476" s="454"/>
      <c r="DL476" s="454"/>
      <c r="DM476" s="454"/>
      <c r="DN476" s="454"/>
      <c r="DO476" s="454"/>
      <c r="DP476" s="454"/>
      <c r="DQ476" s="454"/>
      <c r="DR476" s="454"/>
      <c r="DS476" s="454"/>
      <c r="DT476" s="454"/>
      <c r="DU476" s="454"/>
      <c r="DV476" s="454"/>
      <c r="DW476" s="454"/>
      <c r="DX476" s="454"/>
      <c r="DY476" s="454"/>
      <c r="DZ476" s="454"/>
      <c r="EA476" s="454"/>
      <c r="EB476" s="454"/>
      <c r="EC476" s="454"/>
      <c r="ED476" s="454"/>
      <c r="EE476" s="454"/>
      <c r="EF476" s="454"/>
      <c r="EG476" s="454"/>
      <c r="EH476" s="454"/>
      <c r="EI476" s="454"/>
      <c r="EJ476" s="454"/>
      <c r="EK476" s="454"/>
      <c r="EL476" s="454"/>
      <c r="EM476" s="454"/>
      <c r="EN476" s="454"/>
      <c r="EO476" s="454"/>
      <c r="EP476" s="454"/>
      <c r="EQ476" s="454"/>
      <c r="ER476" s="454"/>
      <c r="ES476" s="454"/>
      <c r="ET476" s="454"/>
      <c r="EU476" s="454"/>
      <c r="EV476" s="454"/>
      <c r="EW476" s="454"/>
      <c r="EX476" s="454"/>
      <c r="EY476" s="454"/>
      <c r="EZ476" s="454"/>
      <c r="FA476" s="454"/>
      <c r="FB476" s="454"/>
      <c r="FC476" s="454"/>
      <c r="FD476" s="454"/>
      <c r="FE476" s="454"/>
      <c r="FF476" s="454"/>
      <c r="FG476" s="454"/>
      <c r="FH476" s="454"/>
      <c r="FI476" s="454"/>
      <c r="FJ476" s="454"/>
      <c r="FK476" s="454"/>
      <c r="FL476" s="454"/>
      <c r="FM476" s="454"/>
      <c r="FN476" s="454"/>
      <c r="FO476" s="454"/>
      <c r="FP476" s="454"/>
      <c r="FQ476" s="454"/>
      <c r="FR476" s="454"/>
      <c r="FS476" s="454"/>
      <c r="FT476" s="454"/>
      <c r="FU476" s="454"/>
      <c r="FV476" s="454"/>
      <c r="FW476" s="454"/>
      <c r="FX476" s="454"/>
      <c r="FY476" s="454"/>
      <c r="FZ476" s="454"/>
      <c r="GA476" s="454"/>
      <c r="GB476" s="454"/>
      <c r="GC476" s="454"/>
      <c r="GD476" s="454"/>
      <c r="GE476" s="454"/>
      <c r="GF476" s="454"/>
      <c r="GG476" s="454"/>
      <c r="GH476" s="454"/>
      <c r="GI476" s="454"/>
      <c r="GJ476" s="454"/>
      <c r="GK476" s="454"/>
      <c r="GL476" s="454"/>
      <c r="GM476" s="454"/>
      <c r="GN476" s="454"/>
      <c r="GO476" s="454"/>
      <c r="GP476" s="454"/>
      <c r="GQ476" s="454"/>
      <c r="GR476" s="454"/>
      <c r="GS476" s="454"/>
      <c r="GT476" s="454"/>
      <c r="GU476" s="454"/>
      <c r="GV476" s="454"/>
      <c r="GW476" s="454"/>
      <c r="GX476" s="454"/>
      <c r="GY476" s="454"/>
      <c r="GZ476" s="454"/>
      <c r="HA476" s="454"/>
      <c r="HB476" s="454"/>
      <c r="HC476" s="454"/>
      <c r="HD476" s="454"/>
      <c r="HE476" s="454"/>
      <c r="HF476" s="454"/>
      <c r="HG476" s="454"/>
      <c r="HH476" s="454"/>
      <c r="HI476" s="454"/>
      <c r="HJ476" s="454"/>
      <c r="HK476" s="454"/>
      <c r="HL476" s="454"/>
      <c r="HM476" s="454"/>
      <c r="HN476" s="454"/>
      <c r="HO476" s="454"/>
      <c r="HP476" s="454"/>
      <c r="HQ476" s="454"/>
      <c r="HR476" s="454"/>
      <c r="HS476" s="454"/>
      <c r="HT476" s="454"/>
      <c r="HU476" s="454"/>
      <c r="HV476" s="454"/>
      <c r="HW476" s="454"/>
      <c r="HX476" s="454"/>
      <c r="HY476" s="454"/>
      <c r="HZ476" s="454"/>
      <c r="IA476" s="454"/>
      <c r="IB476" s="454"/>
      <c r="IC476" s="454"/>
      <c r="ID476" s="454"/>
      <c r="IE476" s="454"/>
      <c r="IF476" s="454"/>
      <c r="IG476" s="454"/>
      <c r="IH476" s="454"/>
      <c r="II476" s="454"/>
      <c r="IJ476" s="454"/>
      <c r="IK476" s="454"/>
      <c r="IL476" s="454"/>
      <c r="IM476" s="454"/>
      <c r="IN476" s="454"/>
      <c r="IO476" s="454"/>
      <c r="IP476" s="454"/>
      <c r="IQ476" s="454"/>
      <c r="IR476" s="454"/>
      <c r="IS476" s="454"/>
      <c r="IT476" s="454"/>
      <c r="IU476" s="454"/>
      <c r="IV476" s="454"/>
      <c r="IW476" s="454"/>
    </row>
    <row r="477" customFormat="false" ht="12.75" hidden="false" customHeight="false" outlineLevel="1" collapsed="false">
      <c r="A477" s="339"/>
      <c r="B477" s="461"/>
      <c r="C477" s="461"/>
      <c r="D477" s="461"/>
      <c r="E477" s="461"/>
      <c r="F477" s="461"/>
      <c r="G477" s="461"/>
      <c r="H477" s="461"/>
      <c r="I477" s="461"/>
      <c r="J477" s="461"/>
      <c r="K477" s="461"/>
      <c r="L477" s="461"/>
      <c r="M477" s="461"/>
      <c r="N477" s="461"/>
      <c r="O477" s="461"/>
      <c r="P477" s="461"/>
      <c r="Q477" s="461"/>
      <c r="R477" s="461"/>
      <c r="S477" s="461"/>
      <c r="T477" s="461"/>
      <c r="U477" s="461"/>
      <c r="V477" s="454"/>
      <c r="W477" s="454"/>
      <c r="X477" s="454"/>
      <c r="Y477" s="454"/>
      <c r="Z477" s="454"/>
      <c r="AA477" s="454"/>
      <c r="AB477" s="454"/>
      <c r="AC477" s="454"/>
      <c r="AD477" s="454"/>
      <c r="AE477" s="454"/>
      <c r="AF477" s="454"/>
      <c r="AG477" s="454"/>
      <c r="AH477" s="454"/>
      <c r="AI477" s="454"/>
      <c r="AJ477" s="454"/>
      <c r="AK477" s="454"/>
      <c r="AL477" s="454"/>
      <c r="AM477" s="454"/>
      <c r="AN477" s="454"/>
      <c r="AO477" s="454"/>
      <c r="AP477" s="454"/>
      <c r="AQ477" s="454"/>
      <c r="AR477" s="454"/>
      <c r="AS477" s="454"/>
      <c r="AT477" s="454"/>
      <c r="AU477" s="454"/>
      <c r="AV477" s="454"/>
      <c r="AW477" s="454"/>
      <c r="AX477" s="454"/>
      <c r="AY477" s="454"/>
      <c r="AZ477" s="454"/>
      <c r="BA477" s="454"/>
      <c r="BB477" s="454"/>
      <c r="BC477" s="454"/>
      <c r="BD477" s="454"/>
      <c r="BE477" s="454"/>
      <c r="BF477" s="454"/>
      <c r="BG477" s="454"/>
      <c r="BH477" s="454"/>
      <c r="BI477" s="454"/>
      <c r="BJ477" s="454"/>
      <c r="BK477" s="454"/>
      <c r="BL477" s="454"/>
      <c r="BM477" s="454"/>
      <c r="BN477" s="454"/>
      <c r="BO477" s="454"/>
      <c r="BP477" s="454"/>
      <c r="BQ477" s="454"/>
      <c r="BR477" s="454"/>
      <c r="BS477" s="454"/>
      <c r="BT477" s="454"/>
      <c r="BU477" s="454"/>
      <c r="BV477" s="454"/>
      <c r="BW477" s="454"/>
      <c r="BX477" s="454"/>
      <c r="BY477" s="454"/>
      <c r="BZ477" s="454"/>
      <c r="CA477" s="454"/>
      <c r="CB477" s="454"/>
      <c r="CC477" s="454"/>
      <c r="CD477" s="454"/>
      <c r="CE477" s="454"/>
      <c r="CF477" s="454"/>
      <c r="CG477" s="454"/>
      <c r="CH477" s="454"/>
      <c r="CI477" s="454"/>
      <c r="CJ477" s="454"/>
      <c r="CK477" s="454"/>
      <c r="CL477" s="454"/>
      <c r="CM477" s="454"/>
      <c r="CN477" s="454"/>
      <c r="CO477" s="454"/>
      <c r="CP477" s="454"/>
      <c r="CQ477" s="454"/>
      <c r="CR477" s="454"/>
      <c r="CS477" s="454"/>
      <c r="CT477" s="454"/>
      <c r="CU477" s="454"/>
      <c r="CV477" s="454"/>
      <c r="CW477" s="454"/>
      <c r="CX477" s="454"/>
      <c r="CY477" s="454"/>
      <c r="CZ477" s="454"/>
      <c r="DA477" s="454"/>
      <c r="DB477" s="454"/>
      <c r="DC477" s="454"/>
      <c r="DD477" s="454"/>
      <c r="DE477" s="454"/>
      <c r="DF477" s="454"/>
      <c r="DG477" s="454"/>
      <c r="DH477" s="454"/>
      <c r="DI477" s="454"/>
      <c r="DJ477" s="454"/>
      <c r="DK477" s="454"/>
      <c r="DL477" s="454"/>
      <c r="DM477" s="454"/>
      <c r="DN477" s="454"/>
      <c r="DO477" s="454"/>
      <c r="DP477" s="454"/>
      <c r="DQ477" s="454"/>
      <c r="DR477" s="454"/>
      <c r="DS477" s="454"/>
      <c r="DT477" s="454"/>
      <c r="DU477" s="454"/>
      <c r="DV477" s="454"/>
      <c r="DW477" s="454"/>
      <c r="DX477" s="454"/>
      <c r="DY477" s="454"/>
      <c r="DZ477" s="454"/>
      <c r="EA477" s="454"/>
      <c r="EB477" s="454"/>
      <c r="EC477" s="454"/>
      <c r="ED477" s="454"/>
      <c r="EE477" s="454"/>
      <c r="EF477" s="454"/>
      <c r="EG477" s="454"/>
      <c r="EH477" s="454"/>
      <c r="EI477" s="454"/>
      <c r="EJ477" s="454"/>
      <c r="EK477" s="454"/>
      <c r="EL477" s="454"/>
      <c r="EM477" s="454"/>
      <c r="EN477" s="454"/>
      <c r="EO477" s="454"/>
      <c r="EP477" s="454"/>
      <c r="EQ477" s="454"/>
      <c r="ER477" s="454"/>
      <c r="ES477" s="454"/>
      <c r="ET477" s="454"/>
      <c r="EU477" s="454"/>
      <c r="EV477" s="454"/>
      <c r="EW477" s="454"/>
      <c r="EX477" s="454"/>
      <c r="EY477" s="454"/>
      <c r="EZ477" s="454"/>
      <c r="FA477" s="454"/>
      <c r="FB477" s="454"/>
      <c r="FC477" s="454"/>
      <c r="FD477" s="454"/>
      <c r="FE477" s="454"/>
      <c r="FF477" s="454"/>
      <c r="FG477" s="454"/>
      <c r="FH477" s="454"/>
      <c r="FI477" s="454"/>
      <c r="FJ477" s="454"/>
      <c r="FK477" s="454"/>
      <c r="FL477" s="454"/>
      <c r="FM477" s="454"/>
      <c r="FN477" s="454"/>
      <c r="FO477" s="454"/>
      <c r="FP477" s="454"/>
      <c r="FQ477" s="454"/>
      <c r="FR477" s="454"/>
      <c r="FS477" s="454"/>
      <c r="FT477" s="454"/>
      <c r="FU477" s="454"/>
      <c r="FV477" s="454"/>
      <c r="FW477" s="454"/>
      <c r="FX477" s="454"/>
      <c r="FY477" s="454"/>
      <c r="FZ477" s="454"/>
      <c r="GA477" s="454"/>
      <c r="GB477" s="454"/>
      <c r="GC477" s="454"/>
      <c r="GD477" s="454"/>
      <c r="GE477" s="454"/>
      <c r="GF477" s="454"/>
      <c r="GG477" s="454"/>
      <c r="GH477" s="454"/>
      <c r="GI477" s="454"/>
      <c r="GJ477" s="454"/>
      <c r="GK477" s="454"/>
      <c r="GL477" s="454"/>
      <c r="GM477" s="454"/>
      <c r="GN477" s="454"/>
      <c r="GO477" s="454"/>
      <c r="GP477" s="454"/>
      <c r="GQ477" s="454"/>
      <c r="GR477" s="454"/>
      <c r="GS477" s="454"/>
      <c r="GT477" s="454"/>
      <c r="GU477" s="454"/>
      <c r="GV477" s="454"/>
      <c r="GW477" s="454"/>
      <c r="GX477" s="454"/>
      <c r="GY477" s="454"/>
      <c r="GZ477" s="454"/>
      <c r="HA477" s="454"/>
      <c r="HB477" s="454"/>
      <c r="HC477" s="454"/>
      <c r="HD477" s="454"/>
      <c r="HE477" s="454"/>
      <c r="HF477" s="454"/>
      <c r="HG477" s="454"/>
      <c r="HH477" s="454"/>
      <c r="HI477" s="454"/>
      <c r="HJ477" s="454"/>
      <c r="HK477" s="454"/>
      <c r="HL477" s="454"/>
      <c r="HM477" s="454"/>
      <c r="HN477" s="454"/>
      <c r="HO477" s="454"/>
      <c r="HP477" s="454"/>
      <c r="HQ477" s="454"/>
      <c r="HR477" s="454"/>
      <c r="HS477" s="454"/>
      <c r="HT477" s="454"/>
      <c r="HU477" s="454"/>
      <c r="HV477" s="454"/>
      <c r="HW477" s="454"/>
      <c r="HX477" s="454"/>
      <c r="HY477" s="454"/>
      <c r="HZ477" s="454"/>
      <c r="IA477" s="454"/>
      <c r="IB477" s="454"/>
      <c r="IC477" s="454"/>
      <c r="ID477" s="454"/>
      <c r="IE477" s="454"/>
      <c r="IF477" s="454"/>
      <c r="IG477" s="454"/>
      <c r="IH477" s="454"/>
      <c r="II477" s="454"/>
      <c r="IJ477" s="454"/>
      <c r="IK477" s="454"/>
      <c r="IL477" s="454"/>
      <c r="IM477" s="454"/>
      <c r="IN477" s="454"/>
      <c r="IO477" s="454"/>
      <c r="IP477" s="454"/>
      <c r="IQ477" s="454"/>
      <c r="IR477" s="454"/>
      <c r="IS477" s="454"/>
      <c r="IT477" s="454"/>
      <c r="IU477" s="454"/>
      <c r="IV477" s="454"/>
      <c r="IW477" s="454"/>
    </row>
    <row r="478" customFormat="false" ht="12.75" hidden="false" customHeight="false" outlineLevel="1" collapsed="false">
      <c r="A478" s="339"/>
      <c r="B478" s="461"/>
      <c r="C478" s="461"/>
      <c r="D478" s="461"/>
      <c r="E478" s="461"/>
      <c r="F478" s="461"/>
      <c r="G478" s="461"/>
      <c r="H478" s="461"/>
      <c r="I478" s="461"/>
      <c r="J478" s="461"/>
      <c r="K478" s="461"/>
      <c r="L478" s="461"/>
      <c r="M478" s="461"/>
      <c r="N478" s="461"/>
      <c r="O478" s="461"/>
      <c r="P478" s="461"/>
      <c r="Q478" s="461"/>
      <c r="R478" s="461"/>
      <c r="S478" s="461"/>
      <c r="T478" s="461"/>
      <c r="U478" s="461"/>
      <c r="V478" s="454"/>
      <c r="W478" s="454"/>
      <c r="X478" s="454"/>
      <c r="Y478" s="454"/>
      <c r="Z478" s="454"/>
      <c r="AA478" s="454"/>
      <c r="AB478" s="454"/>
      <c r="AC478" s="454"/>
      <c r="AD478" s="454"/>
      <c r="AE478" s="454"/>
      <c r="AF478" s="454"/>
      <c r="AG478" s="454"/>
      <c r="AH478" s="454"/>
      <c r="AI478" s="454"/>
      <c r="AJ478" s="454"/>
      <c r="AK478" s="454"/>
      <c r="AL478" s="454"/>
      <c r="AM478" s="454"/>
      <c r="AN478" s="454"/>
      <c r="AO478" s="454"/>
      <c r="AP478" s="454"/>
      <c r="AQ478" s="454"/>
      <c r="AR478" s="454"/>
      <c r="AS478" s="454"/>
      <c r="AT478" s="454"/>
      <c r="AU478" s="454"/>
      <c r="AV478" s="454"/>
      <c r="AW478" s="454"/>
      <c r="AX478" s="454"/>
      <c r="AY478" s="454"/>
      <c r="AZ478" s="454"/>
      <c r="BA478" s="454"/>
      <c r="BB478" s="454"/>
      <c r="BC478" s="454"/>
      <c r="BD478" s="454"/>
      <c r="BE478" s="454"/>
      <c r="BF478" s="454"/>
      <c r="BG478" s="454"/>
      <c r="BH478" s="454"/>
      <c r="BI478" s="454"/>
      <c r="BJ478" s="454"/>
      <c r="BK478" s="454"/>
      <c r="BL478" s="454"/>
      <c r="BM478" s="454"/>
      <c r="BN478" s="454"/>
      <c r="BO478" s="454"/>
      <c r="BP478" s="454"/>
      <c r="BQ478" s="454"/>
      <c r="BR478" s="454"/>
      <c r="BS478" s="454"/>
      <c r="BT478" s="454"/>
      <c r="BU478" s="454"/>
      <c r="BV478" s="454"/>
      <c r="BW478" s="454"/>
      <c r="BX478" s="454"/>
      <c r="BY478" s="454"/>
      <c r="BZ478" s="454"/>
      <c r="CA478" s="454"/>
      <c r="CB478" s="454"/>
      <c r="CC478" s="454"/>
      <c r="CD478" s="454"/>
      <c r="CE478" s="454"/>
      <c r="CF478" s="454"/>
      <c r="CG478" s="454"/>
      <c r="CH478" s="454"/>
      <c r="CI478" s="454"/>
      <c r="CJ478" s="454"/>
      <c r="CK478" s="454"/>
      <c r="CL478" s="454"/>
      <c r="CM478" s="454"/>
      <c r="CN478" s="454"/>
      <c r="CO478" s="454"/>
      <c r="CP478" s="454"/>
      <c r="CQ478" s="454"/>
      <c r="CR478" s="454"/>
      <c r="CS478" s="454"/>
      <c r="CT478" s="454"/>
      <c r="CU478" s="454"/>
      <c r="CV478" s="454"/>
      <c r="CW478" s="454"/>
      <c r="CX478" s="454"/>
      <c r="CY478" s="454"/>
      <c r="CZ478" s="454"/>
      <c r="DA478" s="454"/>
      <c r="DB478" s="454"/>
      <c r="DC478" s="454"/>
      <c r="DD478" s="454"/>
      <c r="DE478" s="454"/>
      <c r="DF478" s="454"/>
      <c r="DG478" s="454"/>
      <c r="DH478" s="454"/>
      <c r="DI478" s="454"/>
      <c r="DJ478" s="454"/>
      <c r="DK478" s="454"/>
      <c r="DL478" s="454"/>
      <c r="DM478" s="454"/>
      <c r="DN478" s="454"/>
      <c r="DO478" s="454"/>
      <c r="DP478" s="454"/>
      <c r="DQ478" s="454"/>
      <c r="DR478" s="454"/>
      <c r="DS478" s="454"/>
      <c r="DT478" s="454"/>
      <c r="DU478" s="454"/>
      <c r="DV478" s="454"/>
      <c r="DW478" s="454"/>
      <c r="DX478" s="454"/>
      <c r="DY478" s="454"/>
      <c r="DZ478" s="454"/>
      <c r="EA478" s="454"/>
      <c r="EB478" s="454"/>
      <c r="EC478" s="454"/>
      <c r="ED478" s="454"/>
      <c r="EE478" s="454"/>
      <c r="EF478" s="454"/>
      <c r="EG478" s="454"/>
      <c r="EH478" s="454"/>
      <c r="EI478" s="454"/>
      <c r="EJ478" s="454"/>
      <c r="EK478" s="454"/>
      <c r="EL478" s="454"/>
      <c r="EM478" s="454"/>
      <c r="EN478" s="454"/>
      <c r="EO478" s="454"/>
      <c r="EP478" s="454"/>
      <c r="EQ478" s="454"/>
      <c r="ER478" s="454"/>
      <c r="ES478" s="454"/>
      <c r="ET478" s="454"/>
      <c r="EU478" s="454"/>
      <c r="EV478" s="454"/>
      <c r="EW478" s="454"/>
      <c r="EX478" s="454"/>
      <c r="EY478" s="454"/>
      <c r="EZ478" s="454"/>
      <c r="FA478" s="454"/>
      <c r="FB478" s="454"/>
      <c r="FC478" s="454"/>
      <c r="FD478" s="454"/>
      <c r="FE478" s="454"/>
      <c r="FF478" s="454"/>
      <c r="FG478" s="454"/>
      <c r="FH478" s="454"/>
      <c r="FI478" s="454"/>
      <c r="FJ478" s="454"/>
      <c r="FK478" s="454"/>
      <c r="FL478" s="454"/>
      <c r="FM478" s="454"/>
      <c r="FN478" s="454"/>
      <c r="FO478" s="454"/>
      <c r="FP478" s="454"/>
      <c r="FQ478" s="454"/>
      <c r="FR478" s="454"/>
      <c r="FS478" s="454"/>
      <c r="FT478" s="454"/>
      <c r="FU478" s="454"/>
      <c r="FV478" s="454"/>
      <c r="FW478" s="454"/>
      <c r="FX478" s="454"/>
      <c r="FY478" s="454"/>
      <c r="FZ478" s="454"/>
      <c r="GA478" s="454"/>
      <c r="GB478" s="454"/>
      <c r="GC478" s="454"/>
      <c r="GD478" s="454"/>
      <c r="GE478" s="454"/>
      <c r="GF478" s="454"/>
      <c r="GG478" s="454"/>
      <c r="GH478" s="454"/>
      <c r="GI478" s="454"/>
      <c r="GJ478" s="454"/>
      <c r="GK478" s="454"/>
      <c r="GL478" s="454"/>
      <c r="GM478" s="454"/>
      <c r="GN478" s="454"/>
      <c r="GO478" s="454"/>
      <c r="GP478" s="454"/>
      <c r="GQ478" s="454"/>
      <c r="GR478" s="454"/>
      <c r="GS478" s="454"/>
      <c r="GT478" s="454"/>
      <c r="GU478" s="454"/>
      <c r="GV478" s="454"/>
      <c r="GW478" s="454"/>
      <c r="GX478" s="454"/>
      <c r="GY478" s="454"/>
      <c r="GZ478" s="454"/>
      <c r="HA478" s="454"/>
      <c r="HB478" s="454"/>
      <c r="HC478" s="454"/>
      <c r="HD478" s="454"/>
      <c r="HE478" s="454"/>
      <c r="HF478" s="454"/>
      <c r="HG478" s="454"/>
      <c r="HH478" s="454"/>
      <c r="HI478" s="454"/>
      <c r="HJ478" s="454"/>
      <c r="HK478" s="454"/>
      <c r="HL478" s="454"/>
      <c r="HM478" s="454"/>
      <c r="HN478" s="454"/>
      <c r="HO478" s="454"/>
      <c r="HP478" s="454"/>
      <c r="HQ478" s="454"/>
      <c r="HR478" s="454"/>
      <c r="HS478" s="454"/>
      <c r="HT478" s="454"/>
      <c r="HU478" s="454"/>
      <c r="HV478" s="454"/>
      <c r="HW478" s="454"/>
      <c r="HX478" s="454"/>
      <c r="HY478" s="454"/>
      <c r="HZ478" s="454"/>
      <c r="IA478" s="454"/>
      <c r="IB478" s="454"/>
      <c r="IC478" s="454"/>
      <c r="ID478" s="454"/>
      <c r="IE478" s="454"/>
      <c r="IF478" s="454"/>
      <c r="IG478" s="454"/>
      <c r="IH478" s="454"/>
      <c r="II478" s="454"/>
      <c r="IJ478" s="454"/>
      <c r="IK478" s="454"/>
      <c r="IL478" s="454"/>
      <c r="IM478" s="454"/>
      <c r="IN478" s="454"/>
      <c r="IO478" s="454"/>
      <c r="IP478" s="454"/>
      <c r="IQ478" s="454"/>
      <c r="IR478" s="454"/>
      <c r="IS478" s="454"/>
      <c r="IT478" s="454"/>
      <c r="IU478" s="454"/>
      <c r="IV478" s="454"/>
      <c r="IW478" s="454"/>
    </row>
    <row r="479" customFormat="false" ht="12.75" hidden="false" customHeight="false" outlineLevel="1" collapsed="false">
      <c r="A479" s="419"/>
      <c r="B479" s="461"/>
      <c r="C479" s="461"/>
      <c r="D479" s="461"/>
      <c r="E479" s="461"/>
      <c r="F479" s="461"/>
      <c r="G479" s="461"/>
      <c r="H479" s="461"/>
      <c r="I479" s="461"/>
      <c r="J479" s="461"/>
      <c r="K479" s="461"/>
      <c r="L479" s="461"/>
      <c r="M479" s="461"/>
      <c r="N479" s="461"/>
      <c r="O479" s="461"/>
      <c r="P479" s="461"/>
      <c r="Q479" s="461"/>
      <c r="R479" s="461"/>
      <c r="S479" s="461"/>
      <c r="T479" s="461"/>
      <c r="U479" s="461"/>
      <c r="V479" s="454"/>
      <c r="W479" s="454"/>
      <c r="X479" s="454"/>
      <c r="Y479" s="454"/>
      <c r="Z479" s="454"/>
      <c r="AA479" s="454"/>
      <c r="AB479" s="454"/>
      <c r="AC479" s="454"/>
      <c r="AD479" s="454"/>
      <c r="AE479" s="454"/>
      <c r="AF479" s="454"/>
      <c r="AG479" s="454"/>
      <c r="AH479" s="454"/>
      <c r="AI479" s="454"/>
      <c r="AJ479" s="454"/>
      <c r="AK479" s="454"/>
      <c r="AL479" s="454"/>
      <c r="AM479" s="454"/>
      <c r="AN479" s="454"/>
      <c r="AO479" s="454"/>
      <c r="AP479" s="454"/>
      <c r="AQ479" s="454"/>
      <c r="AR479" s="454"/>
      <c r="AS479" s="454"/>
      <c r="AT479" s="454"/>
      <c r="AU479" s="454"/>
      <c r="AV479" s="454"/>
      <c r="AW479" s="454"/>
      <c r="AX479" s="454"/>
      <c r="AY479" s="454"/>
      <c r="AZ479" s="454"/>
      <c r="BA479" s="454"/>
      <c r="BB479" s="454"/>
      <c r="BC479" s="454"/>
      <c r="BD479" s="454"/>
      <c r="BE479" s="454"/>
      <c r="BF479" s="454"/>
      <c r="BG479" s="454"/>
      <c r="BH479" s="454"/>
      <c r="BI479" s="454"/>
      <c r="BJ479" s="454"/>
      <c r="BK479" s="454"/>
      <c r="BL479" s="454"/>
      <c r="BM479" s="454"/>
      <c r="BN479" s="454"/>
      <c r="BO479" s="454"/>
      <c r="BP479" s="454"/>
      <c r="BQ479" s="454"/>
      <c r="BR479" s="454"/>
      <c r="BS479" s="454"/>
      <c r="BT479" s="454"/>
      <c r="BU479" s="454"/>
      <c r="BV479" s="454"/>
      <c r="BW479" s="454"/>
      <c r="BX479" s="454"/>
      <c r="BY479" s="454"/>
      <c r="BZ479" s="454"/>
      <c r="CA479" s="454"/>
      <c r="CB479" s="454"/>
      <c r="CC479" s="454"/>
      <c r="CD479" s="454"/>
      <c r="CE479" s="454"/>
      <c r="CF479" s="454"/>
      <c r="CG479" s="454"/>
      <c r="CH479" s="454"/>
      <c r="CI479" s="454"/>
      <c r="CJ479" s="454"/>
      <c r="CK479" s="454"/>
      <c r="CL479" s="454"/>
      <c r="CM479" s="454"/>
      <c r="CN479" s="454"/>
      <c r="CO479" s="454"/>
      <c r="CP479" s="454"/>
      <c r="CQ479" s="454"/>
      <c r="CR479" s="454"/>
      <c r="CS479" s="454"/>
      <c r="CT479" s="454"/>
      <c r="CU479" s="454"/>
      <c r="CV479" s="454"/>
      <c r="CW479" s="454"/>
      <c r="CX479" s="454"/>
      <c r="CY479" s="454"/>
      <c r="CZ479" s="454"/>
      <c r="DA479" s="454"/>
      <c r="DB479" s="454"/>
      <c r="DC479" s="454"/>
      <c r="DD479" s="454"/>
      <c r="DE479" s="454"/>
      <c r="DF479" s="454"/>
      <c r="DG479" s="454"/>
      <c r="DH479" s="454"/>
      <c r="DI479" s="454"/>
      <c r="DJ479" s="454"/>
      <c r="DK479" s="454"/>
      <c r="DL479" s="454"/>
      <c r="DM479" s="454"/>
      <c r="DN479" s="454"/>
      <c r="DO479" s="454"/>
      <c r="DP479" s="454"/>
      <c r="DQ479" s="454"/>
      <c r="DR479" s="454"/>
      <c r="DS479" s="454"/>
      <c r="DT479" s="454"/>
      <c r="DU479" s="454"/>
      <c r="DV479" s="454"/>
      <c r="DW479" s="454"/>
      <c r="DX479" s="454"/>
      <c r="DY479" s="454"/>
      <c r="DZ479" s="454"/>
      <c r="EA479" s="454"/>
      <c r="EB479" s="454"/>
      <c r="EC479" s="454"/>
      <c r="ED479" s="454"/>
      <c r="EE479" s="454"/>
      <c r="EF479" s="454"/>
      <c r="EG479" s="454"/>
      <c r="EH479" s="454"/>
      <c r="EI479" s="454"/>
      <c r="EJ479" s="454"/>
      <c r="EK479" s="454"/>
      <c r="EL479" s="454"/>
      <c r="EM479" s="454"/>
      <c r="EN479" s="454"/>
      <c r="EO479" s="454"/>
      <c r="EP479" s="454"/>
      <c r="EQ479" s="454"/>
      <c r="ER479" s="454"/>
      <c r="ES479" s="454"/>
      <c r="ET479" s="454"/>
      <c r="EU479" s="454"/>
      <c r="EV479" s="454"/>
      <c r="EW479" s="454"/>
      <c r="EX479" s="454"/>
      <c r="EY479" s="454"/>
      <c r="EZ479" s="454"/>
      <c r="FA479" s="454"/>
      <c r="FB479" s="454"/>
      <c r="FC479" s="454"/>
      <c r="FD479" s="454"/>
      <c r="FE479" s="454"/>
      <c r="FF479" s="454"/>
      <c r="FG479" s="454"/>
      <c r="FH479" s="454"/>
      <c r="FI479" s="454"/>
      <c r="FJ479" s="454"/>
      <c r="FK479" s="454"/>
      <c r="FL479" s="454"/>
      <c r="FM479" s="454"/>
      <c r="FN479" s="454"/>
      <c r="FO479" s="454"/>
      <c r="FP479" s="454"/>
      <c r="FQ479" s="454"/>
      <c r="FR479" s="454"/>
      <c r="FS479" s="454"/>
      <c r="FT479" s="454"/>
      <c r="FU479" s="454"/>
      <c r="FV479" s="454"/>
      <c r="FW479" s="454"/>
      <c r="FX479" s="454"/>
      <c r="FY479" s="454"/>
      <c r="FZ479" s="454"/>
      <c r="GA479" s="454"/>
      <c r="GB479" s="454"/>
      <c r="GC479" s="454"/>
      <c r="GD479" s="454"/>
      <c r="GE479" s="454"/>
      <c r="GF479" s="454"/>
      <c r="GG479" s="454"/>
      <c r="GH479" s="454"/>
      <c r="GI479" s="454"/>
      <c r="GJ479" s="454"/>
      <c r="GK479" s="454"/>
      <c r="GL479" s="454"/>
      <c r="GM479" s="454"/>
      <c r="GN479" s="454"/>
      <c r="GO479" s="454"/>
      <c r="GP479" s="454"/>
      <c r="GQ479" s="454"/>
      <c r="GR479" s="454"/>
      <c r="GS479" s="454"/>
      <c r="GT479" s="454"/>
      <c r="GU479" s="454"/>
      <c r="GV479" s="454"/>
      <c r="GW479" s="454"/>
      <c r="GX479" s="454"/>
      <c r="GY479" s="454"/>
      <c r="GZ479" s="454"/>
      <c r="HA479" s="454"/>
      <c r="HB479" s="454"/>
      <c r="HC479" s="454"/>
      <c r="HD479" s="454"/>
      <c r="HE479" s="454"/>
      <c r="HF479" s="454"/>
      <c r="HG479" s="454"/>
      <c r="HH479" s="454"/>
      <c r="HI479" s="454"/>
      <c r="HJ479" s="454"/>
      <c r="HK479" s="454"/>
      <c r="HL479" s="454"/>
      <c r="HM479" s="454"/>
      <c r="HN479" s="454"/>
      <c r="HO479" s="454"/>
      <c r="HP479" s="454"/>
      <c r="HQ479" s="454"/>
      <c r="HR479" s="454"/>
      <c r="HS479" s="454"/>
      <c r="HT479" s="454"/>
      <c r="HU479" s="454"/>
      <c r="HV479" s="454"/>
      <c r="HW479" s="454"/>
      <c r="HX479" s="454"/>
      <c r="HY479" s="454"/>
      <c r="HZ479" s="454"/>
      <c r="IA479" s="454"/>
      <c r="IB479" s="454"/>
      <c r="IC479" s="454"/>
      <c r="ID479" s="454"/>
      <c r="IE479" s="454"/>
      <c r="IF479" s="454"/>
      <c r="IG479" s="454"/>
      <c r="IH479" s="454"/>
      <c r="II479" s="454"/>
      <c r="IJ479" s="454"/>
      <c r="IK479" s="454"/>
      <c r="IL479" s="454"/>
      <c r="IM479" s="454"/>
      <c r="IN479" s="454"/>
      <c r="IO479" s="454"/>
      <c r="IP479" s="454"/>
      <c r="IQ479" s="454"/>
      <c r="IR479" s="454"/>
      <c r="IS479" s="454"/>
      <c r="IT479" s="454"/>
      <c r="IU479" s="454"/>
      <c r="IV479" s="454"/>
      <c r="IW479" s="454"/>
    </row>
    <row r="480" customFormat="false" ht="12.75" hidden="false" customHeight="false" outlineLevel="1" collapsed="false">
      <c r="A480" s="466"/>
      <c r="B480" s="461"/>
      <c r="C480" s="461"/>
      <c r="D480" s="461"/>
      <c r="E480" s="461"/>
      <c r="F480" s="461"/>
      <c r="G480" s="461"/>
      <c r="H480" s="461"/>
      <c r="I480" s="461"/>
      <c r="J480" s="461"/>
      <c r="K480" s="461"/>
      <c r="L480" s="461"/>
      <c r="M480" s="461"/>
      <c r="N480" s="461"/>
      <c r="O480" s="461"/>
      <c r="P480" s="461"/>
      <c r="Q480" s="461"/>
      <c r="R480" s="461"/>
      <c r="S480" s="461"/>
      <c r="T480" s="461"/>
      <c r="U480" s="461"/>
      <c r="V480" s="465"/>
      <c r="W480" s="465"/>
      <c r="X480" s="465"/>
      <c r="Y480" s="465"/>
      <c r="Z480" s="465"/>
      <c r="AA480" s="465"/>
      <c r="AB480" s="465"/>
      <c r="AC480" s="465"/>
      <c r="AD480" s="465"/>
      <c r="AE480" s="465"/>
      <c r="AF480" s="465"/>
      <c r="AG480" s="465"/>
      <c r="AH480" s="465"/>
      <c r="AI480" s="465"/>
      <c r="AJ480" s="465"/>
      <c r="AK480" s="465"/>
      <c r="AL480" s="465"/>
      <c r="AM480" s="465"/>
      <c r="AN480" s="465"/>
      <c r="AO480" s="465"/>
      <c r="AP480" s="465"/>
      <c r="AQ480" s="465"/>
      <c r="AR480" s="465"/>
      <c r="AS480" s="465"/>
      <c r="AT480" s="465"/>
      <c r="AU480" s="465"/>
      <c r="AV480" s="465"/>
      <c r="AW480" s="465"/>
      <c r="AX480" s="465"/>
      <c r="AY480" s="465"/>
      <c r="AZ480" s="465"/>
      <c r="BA480" s="465"/>
      <c r="BB480" s="465"/>
      <c r="BC480" s="465"/>
      <c r="BD480" s="465"/>
      <c r="BE480" s="465"/>
      <c r="BF480" s="465"/>
      <c r="BG480" s="465"/>
      <c r="BH480" s="465"/>
      <c r="BI480" s="465"/>
      <c r="BJ480" s="465"/>
      <c r="BK480" s="465"/>
      <c r="BL480" s="465"/>
      <c r="BM480" s="465"/>
      <c r="BN480" s="465"/>
      <c r="BO480" s="465"/>
      <c r="BP480" s="465"/>
      <c r="BQ480" s="465"/>
      <c r="BR480" s="465"/>
      <c r="BS480" s="465"/>
      <c r="BT480" s="465"/>
      <c r="BU480" s="465"/>
      <c r="BV480" s="465"/>
      <c r="BW480" s="465"/>
      <c r="BX480" s="465"/>
      <c r="BY480" s="465"/>
      <c r="BZ480" s="465"/>
      <c r="CA480" s="465"/>
      <c r="CB480" s="465"/>
      <c r="CC480" s="465"/>
      <c r="CD480" s="465"/>
      <c r="CE480" s="465"/>
      <c r="CF480" s="465"/>
      <c r="CG480" s="465"/>
      <c r="CH480" s="465"/>
      <c r="CI480" s="465"/>
      <c r="CJ480" s="465"/>
      <c r="CK480" s="465"/>
      <c r="CL480" s="465"/>
      <c r="CM480" s="465"/>
      <c r="CN480" s="465"/>
      <c r="CO480" s="465"/>
      <c r="CP480" s="465"/>
      <c r="CQ480" s="465"/>
      <c r="CR480" s="465"/>
      <c r="CS480" s="465"/>
      <c r="CT480" s="465"/>
      <c r="CU480" s="465"/>
      <c r="CV480" s="465"/>
      <c r="CW480" s="465"/>
      <c r="CX480" s="465"/>
      <c r="CY480" s="465"/>
      <c r="CZ480" s="465"/>
      <c r="DA480" s="465"/>
      <c r="DB480" s="465"/>
      <c r="DC480" s="465"/>
      <c r="DD480" s="465"/>
      <c r="DE480" s="465"/>
      <c r="DF480" s="465"/>
      <c r="DG480" s="465"/>
      <c r="DH480" s="465"/>
      <c r="DI480" s="465"/>
      <c r="DJ480" s="465"/>
      <c r="DK480" s="465"/>
      <c r="DL480" s="465"/>
      <c r="DM480" s="465"/>
      <c r="DN480" s="465"/>
      <c r="DO480" s="465"/>
      <c r="DP480" s="465"/>
      <c r="DQ480" s="465"/>
      <c r="DR480" s="465"/>
      <c r="DS480" s="465"/>
      <c r="DT480" s="465"/>
      <c r="DU480" s="465"/>
      <c r="DV480" s="465"/>
      <c r="DW480" s="465"/>
      <c r="DX480" s="465"/>
      <c r="DY480" s="465"/>
      <c r="DZ480" s="465"/>
      <c r="EA480" s="465"/>
      <c r="EB480" s="465"/>
      <c r="EC480" s="465"/>
      <c r="ED480" s="465"/>
      <c r="EE480" s="465"/>
      <c r="EF480" s="465"/>
      <c r="EG480" s="465"/>
      <c r="EH480" s="465"/>
      <c r="EI480" s="465"/>
      <c r="EJ480" s="465"/>
      <c r="EK480" s="465"/>
      <c r="EL480" s="465"/>
      <c r="EM480" s="465"/>
      <c r="EN480" s="465"/>
      <c r="EO480" s="465"/>
      <c r="EP480" s="465"/>
      <c r="EQ480" s="465"/>
      <c r="ER480" s="465"/>
      <c r="ES480" s="465"/>
      <c r="ET480" s="465"/>
      <c r="EU480" s="465"/>
      <c r="EV480" s="465"/>
      <c r="EW480" s="465"/>
      <c r="EX480" s="465"/>
      <c r="EY480" s="465"/>
      <c r="EZ480" s="465"/>
      <c r="FA480" s="465"/>
      <c r="FB480" s="465"/>
      <c r="FC480" s="465"/>
      <c r="FD480" s="465"/>
      <c r="FE480" s="465"/>
      <c r="FF480" s="465"/>
      <c r="FG480" s="465"/>
      <c r="FH480" s="465"/>
      <c r="FI480" s="465"/>
      <c r="FJ480" s="465"/>
      <c r="FK480" s="465"/>
      <c r="FL480" s="465"/>
      <c r="FM480" s="465"/>
      <c r="FN480" s="465"/>
      <c r="FO480" s="465"/>
      <c r="FP480" s="465"/>
      <c r="FQ480" s="465"/>
      <c r="FR480" s="465"/>
      <c r="FS480" s="465"/>
      <c r="FT480" s="465"/>
      <c r="FU480" s="465"/>
      <c r="FV480" s="465"/>
      <c r="FW480" s="465"/>
      <c r="FX480" s="465"/>
      <c r="FY480" s="465"/>
      <c r="FZ480" s="465"/>
      <c r="GA480" s="465"/>
      <c r="GB480" s="465"/>
      <c r="GC480" s="465"/>
      <c r="GD480" s="465"/>
      <c r="GE480" s="465"/>
      <c r="GF480" s="465"/>
      <c r="GG480" s="465"/>
      <c r="GH480" s="465"/>
      <c r="GI480" s="465"/>
      <c r="GJ480" s="465"/>
      <c r="GK480" s="465"/>
      <c r="GL480" s="465"/>
      <c r="GM480" s="465"/>
      <c r="GN480" s="465"/>
      <c r="GO480" s="465"/>
      <c r="GP480" s="465"/>
      <c r="GQ480" s="465"/>
      <c r="GR480" s="465"/>
      <c r="GS480" s="465"/>
      <c r="GT480" s="465"/>
      <c r="GU480" s="465"/>
      <c r="GV480" s="465"/>
      <c r="GW480" s="465"/>
      <c r="GX480" s="465"/>
      <c r="GY480" s="465"/>
      <c r="GZ480" s="465"/>
      <c r="HA480" s="465"/>
      <c r="HB480" s="465"/>
      <c r="HC480" s="465"/>
      <c r="HD480" s="465"/>
      <c r="HE480" s="465"/>
      <c r="HF480" s="465"/>
      <c r="HG480" s="465"/>
      <c r="HH480" s="465"/>
      <c r="HI480" s="465"/>
      <c r="HJ480" s="465"/>
      <c r="HK480" s="465"/>
      <c r="HL480" s="465"/>
      <c r="HM480" s="465"/>
      <c r="HN480" s="465"/>
      <c r="HO480" s="465"/>
      <c r="HP480" s="465"/>
      <c r="HQ480" s="465"/>
      <c r="HR480" s="465"/>
      <c r="HS480" s="465"/>
      <c r="HT480" s="465"/>
      <c r="HU480" s="465"/>
      <c r="HV480" s="465"/>
      <c r="HW480" s="465"/>
      <c r="HX480" s="465"/>
      <c r="HY480" s="465"/>
      <c r="HZ480" s="465"/>
      <c r="IA480" s="465"/>
      <c r="IB480" s="465"/>
      <c r="IC480" s="465"/>
      <c r="ID480" s="465"/>
      <c r="IE480" s="465"/>
      <c r="IF480" s="465"/>
      <c r="IG480" s="465"/>
      <c r="IH480" s="465"/>
      <c r="II480" s="465"/>
      <c r="IJ480" s="465"/>
      <c r="IK480" s="465"/>
      <c r="IL480" s="465"/>
      <c r="IM480" s="465"/>
      <c r="IN480" s="465"/>
      <c r="IO480" s="465"/>
      <c r="IP480" s="465"/>
      <c r="IQ480" s="465"/>
      <c r="IR480" s="465"/>
      <c r="IS480" s="465"/>
      <c r="IT480" s="465"/>
      <c r="IU480" s="465"/>
      <c r="IV480" s="465"/>
      <c r="IW480" s="465"/>
    </row>
    <row r="481" customFormat="false" ht="12.75" hidden="false" customHeight="false" outlineLevel="1" collapsed="false">
      <c r="A481" s="339"/>
      <c r="B481" s="461"/>
      <c r="C481" s="461"/>
      <c r="D481" s="461"/>
      <c r="E481" s="461"/>
      <c r="F481" s="461"/>
      <c r="G481" s="461"/>
      <c r="H481" s="461"/>
      <c r="I481" s="461"/>
      <c r="J481" s="461"/>
      <c r="K481" s="461"/>
      <c r="L481" s="461"/>
      <c r="M481" s="461"/>
      <c r="N481" s="461"/>
      <c r="O481" s="461"/>
      <c r="P481" s="461"/>
      <c r="Q481" s="461"/>
      <c r="R481" s="461"/>
      <c r="S481" s="461"/>
      <c r="T481" s="461"/>
      <c r="U481" s="461"/>
      <c r="V481" s="454"/>
      <c r="W481" s="454"/>
      <c r="X481" s="454"/>
      <c r="Y481" s="454"/>
      <c r="Z481" s="454"/>
      <c r="AA481" s="454"/>
      <c r="AB481" s="454"/>
      <c r="AC481" s="454"/>
      <c r="AD481" s="454"/>
      <c r="AE481" s="454"/>
      <c r="AF481" s="454"/>
      <c r="AG481" s="454"/>
      <c r="AH481" s="454"/>
      <c r="AI481" s="454"/>
      <c r="AJ481" s="454"/>
      <c r="AK481" s="454"/>
      <c r="AL481" s="454"/>
      <c r="AM481" s="454"/>
      <c r="AN481" s="454"/>
      <c r="AO481" s="454"/>
      <c r="AP481" s="454"/>
      <c r="AQ481" s="454"/>
      <c r="AR481" s="454"/>
      <c r="AS481" s="454"/>
      <c r="AT481" s="454"/>
      <c r="AU481" s="454"/>
      <c r="AV481" s="454"/>
      <c r="AW481" s="454"/>
      <c r="AX481" s="454"/>
      <c r="AY481" s="454"/>
      <c r="AZ481" s="454"/>
      <c r="BA481" s="454"/>
      <c r="BB481" s="454"/>
      <c r="BC481" s="454"/>
      <c r="BD481" s="454"/>
      <c r="BE481" s="454"/>
      <c r="BF481" s="454"/>
      <c r="BG481" s="454"/>
      <c r="BH481" s="454"/>
      <c r="BI481" s="454"/>
      <c r="BJ481" s="454"/>
      <c r="BK481" s="454"/>
      <c r="BL481" s="454"/>
      <c r="BM481" s="454"/>
      <c r="BN481" s="454"/>
      <c r="BO481" s="454"/>
      <c r="BP481" s="454"/>
      <c r="BQ481" s="454"/>
      <c r="BR481" s="454"/>
      <c r="BS481" s="454"/>
      <c r="BT481" s="454"/>
      <c r="BU481" s="454"/>
      <c r="BV481" s="454"/>
      <c r="BW481" s="454"/>
      <c r="BX481" s="454"/>
      <c r="BY481" s="454"/>
      <c r="BZ481" s="454"/>
      <c r="CA481" s="454"/>
      <c r="CB481" s="454"/>
      <c r="CC481" s="454"/>
      <c r="CD481" s="454"/>
      <c r="CE481" s="454"/>
      <c r="CF481" s="454"/>
      <c r="CG481" s="454"/>
      <c r="CH481" s="454"/>
      <c r="CI481" s="454"/>
      <c r="CJ481" s="454"/>
      <c r="CK481" s="454"/>
      <c r="CL481" s="454"/>
      <c r="CM481" s="454"/>
      <c r="CN481" s="454"/>
      <c r="CO481" s="454"/>
      <c r="CP481" s="454"/>
      <c r="CQ481" s="454"/>
      <c r="CR481" s="454"/>
      <c r="CS481" s="454"/>
      <c r="CT481" s="454"/>
      <c r="CU481" s="454"/>
      <c r="CV481" s="454"/>
      <c r="CW481" s="454"/>
      <c r="CX481" s="454"/>
      <c r="CY481" s="454"/>
      <c r="CZ481" s="454"/>
      <c r="DA481" s="454"/>
      <c r="DB481" s="454"/>
      <c r="DC481" s="454"/>
      <c r="DD481" s="454"/>
      <c r="DE481" s="454"/>
      <c r="DF481" s="454"/>
      <c r="DG481" s="454"/>
      <c r="DH481" s="454"/>
      <c r="DI481" s="454"/>
      <c r="DJ481" s="454"/>
      <c r="DK481" s="454"/>
      <c r="DL481" s="454"/>
      <c r="DM481" s="454"/>
      <c r="DN481" s="454"/>
      <c r="DO481" s="454"/>
      <c r="DP481" s="454"/>
      <c r="DQ481" s="454"/>
      <c r="DR481" s="454"/>
      <c r="DS481" s="454"/>
      <c r="DT481" s="454"/>
      <c r="DU481" s="454"/>
      <c r="DV481" s="454"/>
      <c r="DW481" s="454"/>
      <c r="DX481" s="454"/>
      <c r="DY481" s="454"/>
      <c r="DZ481" s="454"/>
      <c r="EA481" s="454"/>
      <c r="EB481" s="454"/>
      <c r="EC481" s="454"/>
      <c r="ED481" s="454"/>
      <c r="EE481" s="454"/>
      <c r="EF481" s="454"/>
      <c r="EG481" s="454"/>
      <c r="EH481" s="454"/>
      <c r="EI481" s="454"/>
      <c r="EJ481" s="454"/>
      <c r="EK481" s="454"/>
      <c r="EL481" s="454"/>
      <c r="EM481" s="454"/>
      <c r="EN481" s="454"/>
      <c r="EO481" s="454"/>
      <c r="EP481" s="454"/>
      <c r="EQ481" s="454"/>
      <c r="ER481" s="454"/>
      <c r="ES481" s="454"/>
      <c r="ET481" s="454"/>
      <c r="EU481" s="454"/>
      <c r="EV481" s="454"/>
      <c r="EW481" s="454"/>
      <c r="EX481" s="454"/>
      <c r="EY481" s="454"/>
      <c r="EZ481" s="454"/>
      <c r="FA481" s="454"/>
      <c r="FB481" s="454"/>
      <c r="FC481" s="454"/>
      <c r="FD481" s="454"/>
      <c r="FE481" s="454"/>
      <c r="FF481" s="454"/>
      <c r="FG481" s="454"/>
      <c r="FH481" s="454"/>
      <c r="FI481" s="454"/>
      <c r="FJ481" s="454"/>
      <c r="FK481" s="454"/>
      <c r="FL481" s="454"/>
      <c r="FM481" s="454"/>
      <c r="FN481" s="454"/>
      <c r="FO481" s="454"/>
      <c r="FP481" s="454"/>
      <c r="FQ481" s="454"/>
      <c r="FR481" s="454"/>
      <c r="FS481" s="454"/>
      <c r="FT481" s="454"/>
      <c r="FU481" s="454"/>
      <c r="FV481" s="454"/>
      <c r="FW481" s="454"/>
      <c r="FX481" s="454"/>
      <c r="FY481" s="454"/>
      <c r="FZ481" s="454"/>
      <c r="GA481" s="454"/>
      <c r="GB481" s="454"/>
      <c r="GC481" s="454"/>
      <c r="GD481" s="454"/>
      <c r="GE481" s="454"/>
      <c r="GF481" s="454"/>
      <c r="GG481" s="454"/>
      <c r="GH481" s="454"/>
      <c r="GI481" s="454"/>
      <c r="GJ481" s="454"/>
      <c r="GK481" s="454"/>
      <c r="GL481" s="454"/>
      <c r="GM481" s="454"/>
      <c r="GN481" s="454"/>
      <c r="GO481" s="454"/>
      <c r="GP481" s="454"/>
      <c r="GQ481" s="454"/>
      <c r="GR481" s="454"/>
      <c r="GS481" s="454"/>
      <c r="GT481" s="454"/>
      <c r="GU481" s="454"/>
      <c r="GV481" s="454"/>
      <c r="GW481" s="454"/>
      <c r="GX481" s="454"/>
      <c r="GY481" s="454"/>
      <c r="GZ481" s="454"/>
      <c r="HA481" s="454"/>
      <c r="HB481" s="454"/>
      <c r="HC481" s="454"/>
      <c r="HD481" s="454"/>
      <c r="HE481" s="454"/>
      <c r="HF481" s="454"/>
      <c r="HG481" s="454"/>
      <c r="HH481" s="454"/>
      <c r="HI481" s="454"/>
      <c r="HJ481" s="454"/>
      <c r="HK481" s="454"/>
      <c r="HL481" s="454"/>
      <c r="HM481" s="454"/>
      <c r="HN481" s="454"/>
      <c r="HO481" s="454"/>
      <c r="HP481" s="454"/>
      <c r="HQ481" s="454"/>
      <c r="HR481" s="454"/>
      <c r="HS481" s="454"/>
      <c r="HT481" s="454"/>
      <c r="HU481" s="454"/>
      <c r="HV481" s="454"/>
      <c r="HW481" s="454"/>
      <c r="HX481" s="454"/>
      <c r="HY481" s="454"/>
      <c r="HZ481" s="454"/>
      <c r="IA481" s="454"/>
      <c r="IB481" s="454"/>
      <c r="IC481" s="454"/>
      <c r="ID481" s="454"/>
      <c r="IE481" s="454"/>
      <c r="IF481" s="454"/>
      <c r="IG481" s="454"/>
      <c r="IH481" s="454"/>
      <c r="II481" s="454"/>
      <c r="IJ481" s="454"/>
      <c r="IK481" s="454"/>
      <c r="IL481" s="454"/>
      <c r="IM481" s="454"/>
      <c r="IN481" s="454"/>
      <c r="IO481" s="454"/>
      <c r="IP481" s="454"/>
      <c r="IQ481" s="454"/>
      <c r="IR481" s="454"/>
      <c r="IS481" s="454"/>
      <c r="IT481" s="454"/>
      <c r="IU481" s="454"/>
      <c r="IV481" s="454"/>
      <c r="IW481" s="454"/>
    </row>
    <row r="482" customFormat="false" ht="12.75" hidden="false" customHeight="false" outlineLevel="1" collapsed="false">
      <c r="A482" s="436"/>
      <c r="B482" s="461"/>
      <c r="C482" s="461"/>
      <c r="D482" s="461"/>
      <c r="E482" s="461"/>
      <c r="F482" s="461"/>
      <c r="G482" s="461"/>
      <c r="H482" s="461"/>
      <c r="I482" s="461"/>
      <c r="J482" s="461"/>
      <c r="K482" s="461"/>
      <c r="L482" s="461"/>
      <c r="M482" s="461"/>
      <c r="N482" s="461"/>
      <c r="O482" s="461"/>
      <c r="P482" s="461"/>
      <c r="Q482" s="461"/>
      <c r="R482" s="461"/>
      <c r="S482" s="461"/>
      <c r="T482" s="461"/>
      <c r="U482" s="461"/>
      <c r="V482" s="454"/>
      <c r="W482" s="454"/>
      <c r="X482" s="454"/>
      <c r="Y482" s="454"/>
      <c r="Z482" s="454"/>
      <c r="AA482" s="454"/>
      <c r="AB482" s="454"/>
      <c r="AC482" s="454"/>
      <c r="AD482" s="454"/>
      <c r="AE482" s="454"/>
      <c r="AF482" s="454"/>
      <c r="AG482" s="454"/>
      <c r="AH482" s="454"/>
      <c r="AI482" s="454"/>
      <c r="AJ482" s="454"/>
      <c r="AK482" s="454"/>
      <c r="AL482" s="454"/>
      <c r="AM482" s="454"/>
      <c r="AN482" s="454"/>
      <c r="AO482" s="454"/>
      <c r="AP482" s="454"/>
      <c r="AQ482" s="454"/>
      <c r="AR482" s="454"/>
      <c r="AS482" s="454"/>
      <c r="AT482" s="454"/>
      <c r="AU482" s="454"/>
      <c r="AV482" s="454"/>
      <c r="AW482" s="454"/>
      <c r="AX482" s="454"/>
      <c r="AY482" s="454"/>
      <c r="AZ482" s="454"/>
      <c r="BA482" s="454"/>
      <c r="BB482" s="454"/>
      <c r="BC482" s="454"/>
      <c r="BD482" s="454"/>
      <c r="BE482" s="454"/>
      <c r="BF482" s="454"/>
      <c r="BG482" s="454"/>
      <c r="BH482" s="454"/>
      <c r="BI482" s="454"/>
      <c r="BJ482" s="454"/>
      <c r="BK482" s="454"/>
      <c r="BL482" s="454"/>
      <c r="BM482" s="454"/>
      <c r="BN482" s="454"/>
      <c r="BO482" s="454"/>
      <c r="BP482" s="454"/>
      <c r="BQ482" s="454"/>
      <c r="BR482" s="454"/>
      <c r="BS482" s="454"/>
      <c r="BT482" s="454"/>
      <c r="BU482" s="454"/>
      <c r="BV482" s="454"/>
      <c r="BW482" s="454"/>
      <c r="BX482" s="454"/>
      <c r="BY482" s="454"/>
      <c r="BZ482" s="454"/>
      <c r="CA482" s="454"/>
      <c r="CB482" s="454"/>
      <c r="CC482" s="454"/>
      <c r="CD482" s="454"/>
      <c r="CE482" s="454"/>
      <c r="CF482" s="454"/>
      <c r="CG482" s="454"/>
      <c r="CH482" s="454"/>
      <c r="CI482" s="454"/>
      <c r="CJ482" s="454"/>
      <c r="CK482" s="454"/>
      <c r="CL482" s="454"/>
      <c r="CM482" s="454"/>
      <c r="CN482" s="454"/>
      <c r="CO482" s="454"/>
      <c r="CP482" s="454"/>
      <c r="CQ482" s="454"/>
      <c r="CR482" s="454"/>
      <c r="CS482" s="454"/>
      <c r="CT482" s="454"/>
      <c r="CU482" s="454"/>
      <c r="CV482" s="454"/>
      <c r="CW482" s="454"/>
      <c r="CX482" s="454"/>
      <c r="CY482" s="454"/>
      <c r="CZ482" s="454"/>
      <c r="DA482" s="454"/>
      <c r="DB482" s="454"/>
      <c r="DC482" s="454"/>
      <c r="DD482" s="454"/>
      <c r="DE482" s="454"/>
      <c r="DF482" s="454"/>
      <c r="DG482" s="454"/>
      <c r="DH482" s="454"/>
      <c r="DI482" s="454"/>
      <c r="DJ482" s="454"/>
      <c r="DK482" s="454"/>
      <c r="DL482" s="454"/>
      <c r="DM482" s="454"/>
      <c r="DN482" s="454"/>
      <c r="DO482" s="454"/>
      <c r="DP482" s="454"/>
      <c r="DQ482" s="454"/>
      <c r="DR482" s="454"/>
      <c r="DS482" s="454"/>
      <c r="DT482" s="454"/>
      <c r="DU482" s="454"/>
      <c r="DV482" s="454"/>
      <c r="DW482" s="454"/>
      <c r="DX482" s="454"/>
      <c r="DY482" s="454"/>
      <c r="DZ482" s="454"/>
      <c r="EA482" s="454"/>
      <c r="EB482" s="454"/>
      <c r="EC482" s="454"/>
      <c r="ED482" s="454"/>
      <c r="EE482" s="454"/>
      <c r="EF482" s="454"/>
      <c r="EG482" s="454"/>
      <c r="EH482" s="454"/>
      <c r="EI482" s="454"/>
      <c r="EJ482" s="454"/>
      <c r="EK482" s="454"/>
      <c r="EL482" s="454"/>
      <c r="EM482" s="454"/>
      <c r="EN482" s="454"/>
      <c r="EO482" s="454"/>
      <c r="EP482" s="454"/>
      <c r="EQ482" s="454"/>
      <c r="ER482" s="454"/>
      <c r="ES482" s="454"/>
      <c r="ET482" s="454"/>
      <c r="EU482" s="454"/>
      <c r="EV482" s="454"/>
      <c r="EW482" s="454"/>
      <c r="EX482" s="454"/>
      <c r="EY482" s="454"/>
      <c r="EZ482" s="454"/>
      <c r="FA482" s="454"/>
      <c r="FB482" s="454"/>
      <c r="FC482" s="454"/>
      <c r="FD482" s="454"/>
      <c r="FE482" s="454"/>
      <c r="FF482" s="454"/>
      <c r="FG482" s="454"/>
      <c r="FH482" s="454"/>
      <c r="FI482" s="454"/>
      <c r="FJ482" s="454"/>
      <c r="FK482" s="454"/>
      <c r="FL482" s="454"/>
      <c r="FM482" s="454"/>
      <c r="FN482" s="454"/>
      <c r="FO482" s="454"/>
      <c r="FP482" s="454"/>
      <c r="FQ482" s="454"/>
      <c r="FR482" s="454"/>
      <c r="FS482" s="454"/>
      <c r="FT482" s="454"/>
      <c r="FU482" s="454"/>
      <c r="FV482" s="454"/>
      <c r="FW482" s="454"/>
      <c r="FX482" s="454"/>
      <c r="FY482" s="454"/>
      <c r="FZ482" s="454"/>
      <c r="GA482" s="454"/>
      <c r="GB482" s="454"/>
      <c r="GC482" s="454"/>
      <c r="GD482" s="454"/>
      <c r="GE482" s="454"/>
      <c r="GF482" s="454"/>
      <c r="GG482" s="454"/>
      <c r="GH482" s="454"/>
      <c r="GI482" s="454"/>
      <c r="GJ482" s="454"/>
      <c r="GK482" s="454"/>
      <c r="GL482" s="454"/>
      <c r="GM482" s="454"/>
      <c r="GN482" s="454"/>
      <c r="GO482" s="454"/>
      <c r="GP482" s="454"/>
      <c r="GQ482" s="454"/>
      <c r="GR482" s="454"/>
      <c r="GS482" s="454"/>
      <c r="GT482" s="454"/>
      <c r="GU482" s="454"/>
      <c r="GV482" s="454"/>
      <c r="GW482" s="454"/>
      <c r="GX482" s="454"/>
      <c r="GY482" s="454"/>
      <c r="GZ482" s="454"/>
      <c r="HA482" s="454"/>
      <c r="HB482" s="454"/>
      <c r="HC482" s="454"/>
      <c r="HD482" s="454"/>
      <c r="HE482" s="454"/>
      <c r="HF482" s="454"/>
      <c r="HG482" s="454"/>
      <c r="HH482" s="454"/>
      <c r="HI482" s="454"/>
      <c r="HJ482" s="454"/>
      <c r="HK482" s="454"/>
      <c r="HL482" s="454"/>
      <c r="HM482" s="454"/>
      <c r="HN482" s="454"/>
      <c r="HO482" s="454"/>
      <c r="HP482" s="454"/>
      <c r="HQ482" s="454"/>
      <c r="HR482" s="454"/>
      <c r="HS482" s="454"/>
      <c r="HT482" s="454"/>
      <c r="HU482" s="454"/>
      <c r="HV482" s="454"/>
      <c r="HW482" s="454"/>
      <c r="HX482" s="454"/>
      <c r="HY482" s="454"/>
      <c r="HZ482" s="454"/>
      <c r="IA482" s="454"/>
      <c r="IB482" s="454"/>
      <c r="IC482" s="454"/>
      <c r="ID482" s="454"/>
      <c r="IE482" s="454"/>
      <c r="IF482" s="454"/>
      <c r="IG482" s="454"/>
      <c r="IH482" s="454"/>
      <c r="II482" s="454"/>
      <c r="IJ482" s="454"/>
      <c r="IK482" s="454"/>
      <c r="IL482" s="454"/>
      <c r="IM482" s="454"/>
      <c r="IN482" s="454"/>
      <c r="IO482" s="454"/>
      <c r="IP482" s="454"/>
      <c r="IQ482" s="454"/>
      <c r="IR482" s="454"/>
      <c r="IS482" s="454"/>
      <c r="IT482" s="454"/>
      <c r="IU482" s="454"/>
      <c r="IV482" s="454"/>
      <c r="IW482" s="454"/>
    </row>
    <row r="483" customFormat="false" ht="12.75" hidden="false" customHeight="false" outlineLevel="1" collapsed="false">
      <c r="A483" s="436"/>
      <c r="B483" s="461"/>
      <c r="C483" s="461"/>
      <c r="D483" s="461"/>
      <c r="E483" s="461"/>
      <c r="F483" s="461"/>
      <c r="G483" s="461"/>
      <c r="H483" s="461"/>
      <c r="I483" s="461"/>
      <c r="J483" s="461"/>
      <c r="K483" s="461"/>
      <c r="L483" s="461"/>
      <c r="M483" s="461"/>
      <c r="N483" s="461"/>
      <c r="O483" s="461"/>
      <c r="P483" s="461"/>
      <c r="Q483" s="461"/>
      <c r="R483" s="461"/>
      <c r="S483" s="461"/>
      <c r="T483" s="461"/>
      <c r="U483" s="461"/>
      <c r="V483" s="454"/>
      <c r="W483" s="454"/>
      <c r="X483" s="454"/>
      <c r="Y483" s="454"/>
      <c r="Z483" s="454"/>
      <c r="AA483" s="454"/>
      <c r="AB483" s="454"/>
      <c r="AC483" s="454"/>
      <c r="AD483" s="454"/>
      <c r="AE483" s="454"/>
      <c r="AF483" s="454"/>
      <c r="AG483" s="454"/>
      <c r="AH483" s="454"/>
      <c r="AI483" s="454"/>
      <c r="AJ483" s="454"/>
      <c r="AK483" s="454"/>
      <c r="AL483" s="454"/>
      <c r="AM483" s="454"/>
      <c r="AN483" s="454"/>
      <c r="AO483" s="454"/>
      <c r="AP483" s="454"/>
      <c r="AQ483" s="454"/>
      <c r="AR483" s="454"/>
      <c r="AS483" s="454"/>
      <c r="AT483" s="454"/>
      <c r="AU483" s="454"/>
      <c r="AV483" s="454"/>
      <c r="AW483" s="454"/>
      <c r="AX483" s="454"/>
      <c r="AY483" s="454"/>
      <c r="AZ483" s="454"/>
      <c r="BA483" s="454"/>
      <c r="BB483" s="454"/>
      <c r="BC483" s="454"/>
      <c r="BD483" s="454"/>
      <c r="BE483" s="454"/>
      <c r="BF483" s="454"/>
      <c r="BG483" s="454"/>
      <c r="BH483" s="454"/>
      <c r="BI483" s="454"/>
      <c r="BJ483" s="454"/>
      <c r="BK483" s="454"/>
      <c r="BL483" s="454"/>
      <c r="BM483" s="454"/>
      <c r="BN483" s="454"/>
      <c r="BO483" s="454"/>
      <c r="BP483" s="454"/>
      <c r="BQ483" s="454"/>
      <c r="BR483" s="454"/>
      <c r="BS483" s="454"/>
      <c r="BT483" s="454"/>
      <c r="BU483" s="454"/>
      <c r="BV483" s="454"/>
      <c r="BW483" s="454"/>
      <c r="BX483" s="454"/>
      <c r="BY483" s="454"/>
      <c r="BZ483" s="454"/>
      <c r="CA483" s="454"/>
      <c r="CB483" s="454"/>
      <c r="CC483" s="454"/>
      <c r="CD483" s="454"/>
      <c r="CE483" s="454"/>
      <c r="CF483" s="454"/>
      <c r="CG483" s="454"/>
      <c r="CH483" s="454"/>
      <c r="CI483" s="454"/>
      <c r="CJ483" s="454"/>
      <c r="CK483" s="454"/>
      <c r="CL483" s="454"/>
      <c r="CM483" s="454"/>
      <c r="CN483" s="454"/>
      <c r="CO483" s="454"/>
      <c r="CP483" s="454"/>
      <c r="CQ483" s="454"/>
      <c r="CR483" s="454"/>
      <c r="CS483" s="454"/>
      <c r="CT483" s="454"/>
      <c r="CU483" s="454"/>
      <c r="CV483" s="454"/>
      <c r="CW483" s="454"/>
      <c r="CX483" s="454"/>
      <c r="CY483" s="454"/>
      <c r="CZ483" s="454"/>
      <c r="DA483" s="454"/>
      <c r="DB483" s="454"/>
      <c r="DC483" s="454"/>
      <c r="DD483" s="454"/>
      <c r="DE483" s="454"/>
      <c r="DF483" s="454"/>
      <c r="DG483" s="454"/>
      <c r="DH483" s="454"/>
      <c r="DI483" s="454"/>
      <c r="DJ483" s="454"/>
      <c r="DK483" s="454"/>
      <c r="DL483" s="454"/>
      <c r="DM483" s="454"/>
      <c r="DN483" s="454"/>
      <c r="DO483" s="454"/>
      <c r="DP483" s="454"/>
      <c r="DQ483" s="454"/>
      <c r="DR483" s="454"/>
      <c r="DS483" s="454"/>
      <c r="DT483" s="454"/>
      <c r="DU483" s="454"/>
      <c r="DV483" s="454"/>
      <c r="DW483" s="454"/>
      <c r="DX483" s="454"/>
      <c r="DY483" s="454"/>
      <c r="DZ483" s="454"/>
      <c r="EA483" s="454"/>
      <c r="EB483" s="454"/>
      <c r="EC483" s="454"/>
      <c r="ED483" s="454"/>
      <c r="EE483" s="454"/>
      <c r="EF483" s="454"/>
      <c r="EG483" s="454"/>
      <c r="EH483" s="454"/>
      <c r="EI483" s="454"/>
      <c r="EJ483" s="454"/>
      <c r="EK483" s="454"/>
      <c r="EL483" s="454"/>
      <c r="EM483" s="454"/>
      <c r="EN483" s="454"/>
      <c r="EO483" s="454"/>
      <c r="EP483" s="454"/>
      <c r="EQ483" s="454"/>
      <c r="ER483" s="454"/>
      <c r="ES483" s="454"/>
      <c r="ET483" s="454"/>
      <c r="EU483" s="454"/>
      <c r="EV483" s="454"/>
      <c r="EW483" s="454"/>
      <c r="EX483" s="454"/>
      <c r="EY483" s="454"/>
      <c r="EZ483" s="454"/>
      <c r="FA483" s="454"/>
      <c r="FB483" s="454"/>
      <c r="FC483" s="454"/>
      <c r="FD483" s="454"/>
      <c r="FE483" s="454"/>
      <c r="FF483" s="454"/>
      <c r="FG483" s="454"/>
      <c r="FH483" s="454"/>
      <c r="FI483" s="454"/>
      <c r="FJ483" s="454"/>
      <c r="FK483" s="454"/>
      <c r="FL483" s="454"/>
      <c r="FM483" s="454"/>
      <c r="FN483" s="454"/>
      <c r="FO483" s="454"/>
      <c r="FP483" s="454"/>
      <c r="FQ483" s="454"/>
      <c r="FR483" s="454"/>
      <c r="FS483" s="454"/>
      <c r="FT483" s="454"/>
      <c r="FU483" s="454"/>
      <c r="FV483" s="454"/>
      <c r="FW483" s="454"/>
      <c r="FX483" s="454"/>
      <c r="FY483" s="454"/>
      <c r="FZ483" s="454"/>
      <c r="GA483" s="454"/>
      <c r="GB483" s="454"/>
      <c r="GC483" s="454"/>
      <c r="GD483" s="454"/>
      <c r="GE483" s="454"/>
      <c r="GF483" s="454"/>
      <c r="GG483" s="454"/>
      <c r="GH483" s="454"/>
      <c r="GI483" s="454"/>
      <c r="GJ483" s="454"/>
      <c r="GK483" s="454"/>
      <c r="GL483" s="454"/>
      <c r="GM483" s="454"/>
      <c r="GN483" s="454"/>
      <c r="GO483" s="454"/>
      <c r="GP483" s="454"/>
      <c r="GQ483" s="454"/>
      <c r="GR483" s="454"/>
      <c r="GS483" s="454"/>
      <c r="GT483" s="454"/>
      <c r="GU483" s="454"/>
      <c r="GV483" s="454"/>
      <c r="GW483" s="454"/>
      <c r="GX483" s="454"/>
      <c r="GY483" s="454"/>
      <c r="GZ483" s="454"/>
      <c r="HA483" s="454"/>
      <c r="HB483" s="454"/>
      <c r="HC483" s="454"/>
      <c r="HD483" s="454"/>
      <c r="HE483" s="454"/>
      <c r="HF483" s="454"/>
      <c r="HG483" s="454"/>
      <c r="HH483" s="454"/>
      <c r="HI483" s="454"/>
      <c r="HJ483" s="454"/>
      <c r="HK483" s="454"/>
      <c r="HL483" s="454"/>
      <c r="HM483" s="454"/>
      <c r="HN483" s="454"/>
      <c r="HO483" s="454"/>
      <c r="HP483" s="454"/>
      <c r="HQ483" s="454"/>
      <c r="HR483" s="454"/>
      <c r="HS483" s="454"/>
      <c r="HT483" s="454"/>
      <c r="HU483" s="454"/>
      <c r="HV483" s="454"/>
      <c r="HW483" s="454"/>
      <c r="HX483" s="454"/>
      <c r="HY483" s="454"/>
      <c r="HZ483" s="454"/>
      <c r="IA483" s="454"/>
      <c r="IB483" s="454"/>
      <c r="IC483" s="454"/>
      <c r="ID483" s="454"/>
      <c r="IE483" s="454"/>
      <c r="IF483" s="454"/>
      <c r="IG483" s="454"/>
      <c r="IH483" s="454"/>
      <c r="II483" s="454"/>
      <c r="IJ483" s="454"/>
      <c r="IK483" s="454"/>
      <c r="IL483" s="454"/>
      <c r="IM483" s="454"/>
      <c r="IN483" s="454"/>
      <c r="IO483" s="454"/>
      <c r="IP483" s="454"/>
      <c r="IQ483" s="454"/>
      <c r="IR483" s="454"/>
      <c r="IS483" s="454"/>
      <c r="IT483" s="454"/>
      <c r="IU483" s="454"/>
      <c r="IV483" s="454"/>
      <c r="IW483" s="454"/>
    </row>
    <row r="484" customFormat="false" ht="12.75" hidden="false" customHeight="false" outlineLevel="1" collapsed="false">
      <c r="A484" s="436"/>
      <c r="B484" s="461"/>
      <c r="C484" s="461"/>
      <c r="D484" s="461"/>
      <c r="E484" s="461"/>
      <c r="F484" s="461"/>
      <c r="G484" s="461"/>
      <c r="H484" s="461"/>
      <c r="I484" s="461"/>
      <c r="J484" s="461"/>
      <c r="K484" s="461"/>
      <c r="L484" s="461"/>
      <c r="M484" s="461"/>
      <c r="N484" s="461"/>
      <c r="O484" s="461"/>
      <c r="P484" s="461"/>
      <c r="Q484" s="461"/>
      <c r="R484" s="461"/>
      <c r="S484" s="461"/>
      <c r="T484" s="461"/>
      <c r="U484" s="461"/>
      <c r="V484" s="454"/>
      <c r="W484" s="454"/>
      <c r="X484" s="454"/>
      <c r="Y484" s="454"/>
      <c r="Z484" s="454"/>
      <c r="AA484" s="454"/>
      <c r="AB484" s="454"/>
      <c r="AC484" s="454"/>
      <c r="AD484" s="454"/>
      <c r="AE484" s="454"/>
      <c r="AF484" s="454"/>
      <c r="AG484" s="454"/>
      <c r="AH484" s="454"/>
      <c r="AI484" s="454"/>
      <c r="AJ484" s="454"/>
      <c r="AK484" s="454"/>
      <c r="AL484" s="454"/>
      <c r="AM484" s="454"/>
      <c r="AN484" s="454"/>
      <c r="AO484" s="454"/>
      <c r="AP484" s="454"/>
      <c r="AQ484" s="454"/>
      <c r="AR484" s="454"/>
      <c r="AS484" s="454"/>
      <c r="AT484" s="454"/>
      <c r="AU484" s="454"/>
      <c r="AV484" s="454"/>
      <c r="AW484" s="454"/>
      <c r="AX484" s="454"/>
      <c r="AY484" s="454"/>
      <c r="AZ484" s="454"/>
      <c r="BA484" s="454"/>
      <c r="BB484" s="454"/>
      <c r="BC484" s="454"/>
      <c r="BD484" s="454"/>
      <c r="BE484" s="454"/>
      <c r="BF484" s="454"/>
      <c r="BG484" s="454"/>
      <c r="BH484" s="454"/>
      <c r="BI484" s="454"/>
      <c r="BJ484" s="454"/>
      <c r="BK484" s="454"/>
      <c r="BL484" s="454"/>
      <c r="BM484" s="454"/>
      <c r="BN484" s="454"/>
      <c r="BO484" s="454"/>
      <c r="BP484" s="454"/>
      <c r="BQ484" s="454"/>
      <c r="BR484" s="454"/>
      <c r="BS484" s="454"/>
      <c r="BT484" s="454"/>
      <c r="BU484" s="454"/>
      <c r="BV484" s="454"/>
      <c r="BW484" s="454"/>
      <c r="BX484" s="454"/>
      <c r="BY484" s="454"/>
      <c r="BZ484" s="454"/>
      <c r="CA484" s="454"/>
      <c r="CB484" s="454"/>
      <c r="CC484" s="454"/>
      <c r="CD484" s="454"/>
      <c r="CE484" s="454"/>
      <c r="CF484" s="454"/>
      <c r="CG484" s="454"/>
      <c r="CH484" s="454"/>
      <c r="CI484" s="454"/>
      <c r="CJ484" s="454"/>
      <c r="CK484" s="454"/>
      <c r="CL484" s="454"/>
      <c r="CM484" s="454"/>
      <c r="CN484" s="454"/>
      <c r="CO484" s="454"/>
      <c r="CP484" s="454"/>
      <c r="CQ484" s="454"/>
      <c r="CR484" s="454"/>
      <c r="CS484" s="454"/>
      <c r="CT484" s="454"/>
      <c r="CU484" s="454"/>
      <c r="CV484" s="454"/>
      <c r="CW484" s="454"/>
      <c r="CX484" s="454"/>
      <c r="CY484" s="454"/>
      <c r="CZ484" s="454"/>
      <c r="DA484" s="454"/>
      <c r="DB484" s="454"/>
      <c r="DC484" s="454"/>
      <c r="DD484" s="454"/>
      <c r="DE484" s="454"/>
      <c r="DF484" s="454"/>
      <c r="DG484" s="454"/>
      <c r="DH484" s="454"/>
      <c r="DI484" s="454"/>
      <c r="DJ484" s="454"/>
      <c r="DK484" s="454"/>
      <c r="DL484" s="454"/>
      <c r="DM484" s="454"/>
      <c r="DN484" s="454"/>
      <c r="DO484" s="454"/>
      <c r="DP484" s="454"/>
      <c r="DQ484" s="454"/>
      <c r="DR484" s="454"/>
      <c r="DS484" s="454"/>
      <c r="DT484" s="454"/>
      <c r="DU484" s="454"/>
      <c r="DV484" s="454"/>
      <c r="DW484" s="454"/>
      <c r="DX484" s="454"/>
      <c r="DY484" s="454"/>
      <c r="DZ484" s="454"/>
      <c r="EA484" s="454"/>
      <c r="EB484" s="454"/>
      <c r="EC484" s="454"/>
      <c r="ED484" s="454"/>
      <c r="EE484" s="454"/>
      <c r="EF484" s="454"/>
      <c r="EG484" s="454"/>
      <c r="EH484" s="454"/>
      <c r="EI484" s="454"/>
      <c r="EJ484" s="454"/>
      <c r="EK484" s="454"/>
      <c r="EL484" s="454"/>
      <c r="EM484" s="454"/>
      <c r="EN484" s="454"/>
      <c r="EO484" s="454"/>
      <c r="EP484" s="454"/>
      <c r="EQ484" s="454"/>
      <c r="ER484" s="454"/>
      <c r="ES484" s="454"/>
      <c r="ET484" s="454"/>
      <c r="EU484" s="454"/>
      <c r="EV484" s="454"/>
      <c r="EW484" s="454"/>
      <c r="EX484" s="454"/>
      <c r="EY484" s="454"/>
      <c r="EZ484" s="454"/>
      <c r="FA484" s="454"/>
      <c r="FB484" s="454"/>
      <c r="FC484" s="454"/>
      <c r="FD484" s="454"/>
      <c r="FE484" s="454"/>
      <c r="FF484" s="454"/>
      <c r="FG484" s="454"/>
      <c r="FH484" s="454"/>
      <c r="FI484" s="454"/>
      <c r="FJ484" s="454"/>
      <c r="FK484" s="454"/>
      <c r="FL484" s="454"/>
      <c r="FM484" s="454"/>
      <c r="FN484" s="454"/>
      <c r="FO484" s="454"/>
      <c r="FP484" s="454"/>
      <c r="FQ484" s="454"/>
      <c r="FR484" s="454"/>
      <c r="FS484" s="454"/>
      <c r="FT484" s="454"/>
      <c r="FU484" s="454"/>
      <c r="FV484" s="454"/>
      <c r="FW484" s="454"/>
      <c r="FX484" s="454"/>
      <c r="FY484" s="454"/>
      <c r="FZ484" s="454"/>
      <c r="GA484" s="454"/>
      <c r="GB484" s="454"/>
      <c r="GC484" s="454"/>
      <c r="GD484" s="454"/>
      <c r="GE484" s="454"/>
      <c r="GF484" s="454"/>
      <c r="GG484" s="454"/>
      <c r="GH484" s="454"/>
      <c r="GI484" s="454"/>
      <c r="GJ484" s="454"/>
      <c r="GK484" s="454"/>
      <c r="GL484" s="454"/>
      <c r="GM484" s="454"/>
      <c r="GN484" s="454"/>
      <c r="GO484" s="454"/>
      <c r="GP484" s="454"/>
      <c r="GQ484" s="454"/>
      <c r="GR484" s="454"/>
      <c r="GS484" s="454"/>
      <c r="GT484" s="454"/>
      <c r="GU484" s="454"/>
      <c r="GV484" s="454"/>
      <c r="GW484" s="454"/>
      <c r="GX484" s="454"/>
      <c r="GY484" s="454"/>
      <c r="GZ484" s="454"/>
      <c r="HA484" s="454"/>
      <c r="HB484" s="454"/>
      <c r="HC484" s="454"/>
      <c r="HD484" s="454"/>
      <c r="HE484" s="454"/>
      <c r="HF484" s="454"/>
      <c r="HG484" s="454"/>
      <c r="HH484" s="454"/>
      <c r="HI484" s="454"/>
      <c r="HJ484" s="454"/>
      <c r="HK484" s="454"/>
      <c r="HL484" s="454"/>
      <c r="HM484" s="454"/>
      <c r="HN484" s="454"/>
      <c r="HO484" s="454"/>
      <c r="HP484" s="454"/>
      <c r="HQ484" s="454"/>
      <c r="HR484" s="454"/>
      <c r="HS484" s="454"/>
      <c r="HT484" s="454"/>
      <c r="HU484" s="454"/>
      <c r="HV484" s="454"/>
      <c r="HW484" s="454"/>
      <c r="HX484" s="454"/>
      <c r="HY484" s="454"/>
      <c r="HZ484" s="454"/>
      <c r="IA484" s="454"/>
      <c r="IB484" s="454"/>
      <c r="IC484" s="454"/>
      <c r="ID484" s="454"/>
      <c r="IE484" s="454"/>
      <c r="IF484" s="454"/>
      <c r="IG484" s="454"/>
      <c r="IH484" s="454"/>
      <c r="II484" s="454"/>
      <c r="IJ484" s="454"/>
      <c r="IK484" s="454"/>
      <c r="IL484" s="454"/>
      <c r="IM484" s="454"/>
      <c r="IN484" s="454"/>
      <c r="IO484" s="454"/>
      <c r="IP484" s="454"/>
      <c r="IQ484" s="454"/>
      <c r="IR484" s="454"/>
      <c r="IS484" s="454"/>
      <c r="IT484" s="454"/>
      <c r="IU484" s="454"/>
      <c r="IV484" s="454"/>
      <c r="IW484" s="454"/>
    </row>
    <row r="485" customFormat="false" ht="12.75" hidden="false" customHeight="false" outlineLevel="1" collapsed="false">
      <c r="A485" s="339"/>
      <c r="B485" s="461"/>
      <c r="C485" s="461"/>
      <c r="D485" s="461"/>
      <c r="E485" s="461"/>
      <c r="F485" s="461"/>
      <c r="G485" s="461"/>
      <c r="H485" s="461"/>
      <c r="I485" s="461"/>
      <c r="J485" s="461"/>
      <c r="K485" s="461"/>
      <c r="L485" s="461"/>
      <c r="M485" s="461"/>
      <c r="N485" s="461"/>
      <c r="O485" s="461"/>
      <c r="P485" s="461"/>
      <c r="Q485" s="461"/>
      <c r="R485" s="461"/>
      <c r="S485" s="461"/>
      <c r="T485" s="461"/>
      <c r="U485" s="461"/>
      <c r="V485" s="454"/>
      <c r="W485" s="454"/>
      <c r="X485" s="454"/>
      <c r="Y485" s="454"/>
      <c r="Z485" s="454"/>
      <c r="AA485" s="454"/>
      <c r="AB485" s="454"/>
      <c r="AC485" s="454"/>
      <c r="AD485" s="454"/>
      <c r="AE485" s="454"/>
      <c r="AF485" s="454"/>
      <c r="AG485" s="454"/>
      <c r="AH485" s="454"/>
      <c r="AI485" s="454"/>
      <c r="AJ485" s="454"/>
      <c r="AK485" s="454"/>
      <c r="AL485" s="454"/>
      <c r="AM485" s="454"/>
      <c r="AN485" s="454"/>
      <c r="AO485" s="454"/>
      <c r="AP485" s="454"/>
      <c r="AQ485" s="454"/>
      <c r="AR485" s="454"/>
      <c r="AS485" s="454"/>
      <c r="AT485" s="454"/>
      <c r="AU485" s="454"/>
      <c r="AV485" s="454"/>
      <c r="AW485" s="454"/>
      <c r="AX485" s="454"/>
      <c r="AY485" s="454"/>
      <c r="AZ485" s="454"/>
      <c r="BA485" s="454"/>
      <c r="BB485" s="454"/>
      <c r="BC485" s="454"/>
      <c r="BD485" s="454"/>
      <c r="BE485" s="454"/>
      <c r="BF485" s="454"/>
      <c r="BG485" s="454"/>
      <c r="BH485" s="454"/>
      <c r="BI485" s="454"/>
      <c r="BJ485" s="454"/>
      <c r="BK485" s="454"/>
      <c r="BL485" s="454"/>
      <c r="BM485" s="454"/>
      <c r="BN485" s="454"/>
      <c r="BO485" s="454"/>
      <c r="BP485" s="454"/>
      <c r="BQ485" s="454"/>
      <c r="BR485" s="454"/>
      <c r="BS485" s="454"/>
      <c r="BT485" s="454"/>
      <c r="BU485" s="454"/>
      <c r="BV485" s="454"/>
      <c r="BW485" s="454"/>
      <c r="BX485" s="454"/>
      <c r="BY485" s="454"/>
      <c r="BZ485" s="454"/>
      <c r="CA485" s="454"/>
      <c r="CB485" s="454"/>
      <c r="CC485" s="454"/>
      <c r="CD485" s="454"/>
      <c r="CE485" s="454"/>
      <c r="CF485" s="454"/>
      <c r="CG485" s="454"/>
      <c r="CH485" s="454"/>
      <c r="CI485" s="454"/>
      <c r="CJ485" s="454"/>
      <c r="CK485" s="454"/>
      <c r="CL485" s="454"/>
      <c r="CM485" s="454"/>
      <c r="CN485" s="454"/>
      <c r="CO485" s="454"/>
      <c r="CP485" s="454"/>
      <c r="CQ485" s="454"/>
      <c r="CR485" s="454"/>
      <c r="CS485" s="454"/>
      <c r="CT485" s="454"/>
      <c r="CU485" s="454"/>
      <c r="CV485" s="454"/>
      <c r="CW485" s="454"/>
      <c r="CX485" s="454"/>
      <c r="CY485" s="454"/>
      <c r="CZ485" s="454"/>
      <c r="DA485" s="454"/>
      <c r="DB485" s="454"/>
      <c r="DC485" s="454"/>
      <c r="DD485" s="454"/>
      <c r="DE485" s="454"/>
      <c r="DF485" s="454"/>
      <c r="DG485" s="454"/>
      <c r="DH485" s="454"/>
      <c r="DI485" s="454"/>
      <c r="DJ485" s="454"/>
      <c r="DK485" s="454"/>
      <c r="DL485" s="454"/>
      <c r="DM485" s="454"/>
      <c r="DN485" s="454"/>
      <c r="DO485" s="454"/>
      <c r="DP485" s="454"/>
      <c r="DQ485" s="454"/>
      <c r="DR485" s="454"/>
      <c r="DS485" s="454"/>
      <c r="DT485" s="454"/>
      <c r="DU485" s="454"/>
      <c r="DV485" s="454"/>
      <c r="DW485" s="454"/>
      <c r="DX485" s="454"/>
      <c r="DY485" s="454"/>
      <c r="DZ485" s="454"/>
      <c r="EA485" s="454"/>
      <c r="EB485" s="454"/>
      <c r="EC485" s="454"/>
      <c r="ED485" s="454"/>
      <c r="EE485" s="454"/>
      <c r="EF485" s="454"/>
      <c r="EG485" s="454"/>
      <c r="EH485" s="454"/>
      <c r="EI485" s="454"/>
      <c r="EJ485" s="454"/>
      <c r="EK485" s="454"/>
      <c r="EL485" s="454"/>
      <c r="EM485" s="454"/>
      <c r="EN485" s="454"/>
      <c r="EO485" s="454"/>
      <c r="EP485" s="454"/>
      <c r="EQ485" s="454"/>
      <c r="ER485" s="454"/>
      <c r="ES485" s="454"/>
      <c r="ET485" s="454"/>
      <c r="EU485" s="454"/>
      <c r="EV485" s="454"/>
      <c r="EW485" s="454"/>
      <c r="EX485" s="454"/>
      <c r="EY485" s="454"/>
      <c r="EZ485" s="454"/>
      <c r="FA485" s="454"/>
      <c r="FB485" s="454"/>
      <c r="FC485" s="454"/>
      <c r="FD485" s="454"/>
      <c r="FE485" s="454"/>
      <c r="FF485" s="454"/>
      <c r="FG485" s="454"/>
      <c r="FH485" s="454"/>
      <c r="FI485" s="454"/>
      <c r="FJ485" s="454"/>
      <c r="FK485" s="454"/>
      <c r="FL485" s="454"/>
      <c r="FM485" s="454"/>
      <c r="FN485" s="454"/>
      <c r="FO485" s="454"/>
      <c r="FP485" s="454"/>
      <c r="FQ485" s="454"/>
      <c r="FR485" s="454"/>
      <c r="FS485" s="454"/>
      <c r="FT485" s="454"/>
      <c r="FU485" s="454"/>
      <c r="FV485" s="454"/>
      <c r="FW485" s="454"/>
      <c r="FX485" s="454"/>
      <c r="FY485" s="454"/>
      <c r="FZ485" s="454"/>
      <c r="GA485" s="454"/>
      <c r="GB485" s="454"/>
      <c r="GC485" s="454"/>
      <c r="GD485" s="454"/>
      <c r="GE485" s="454"/>
      <c r="GF485" s="454"/>
      <c r="GG485" s="454"/>
      <c r="GH485" s="454"/>
      <c r="GI485" s="454"/>
      <c r="GJ485" s="454"/>
      <c r="GK485" s="454"/>
      <c r="GL485" s="454"/>
      <c r="GM485" s="454"/>
      <c r="GN485" s="454"/>
      <c r="GO485" s="454"/>
      <c r="GP485" s="454"/>
      <c r="GQ485" s="454"/>
      <c r="GR485" s="454"/>
      <c r="GS485" s="454"/>
      <c r="GT485" s="454"/>
      <c r="GU485" s="454"/>
      <c r="GV485" s="454"/>
      <c r="GW485" s="454"/>
      <c r="GX485" s="454"/>
      <c r="GY485" s="454"/>
      <c r="GZ485" s="454"/>
      <c r="HA485" s="454"/>
      <c r="HB485" s="454"/>
      <c r="HC485" s="454"/>
      <c r="HD485" s="454"/>
      <c r="HE485" s="454"/>
      <c r="HF485" s="454"/>
      <c r="HG485" s="454"/>
      <c r="HH485" s="454"/>
      <c r="HI485" s="454"/>
      <c r="HJ485" s="454"/>
      <c r="HK485" s="454"/>
      <c r="HL485" s="454"/>
      <c r="HM485" s="454"/>
      <c r="HN485" s="454"/>
      <c r="HO485" s="454"/>
      <c r="HP485" s="454"/>
      <c r="HQ485" s="454"/>
      <c r="HR485" s="454"/>
      <c r="HS485" s="454"/>
      <c r="HT485" s="454"/>
      <c r="HU485" s="454"/>
      <c r="HV485" s="454"/>
      <c r="HW485" s="454"/>
      <c r="HX485" s="454"/>
      <c r="HY485" s="454"/>
      <c r="HZ485" s="454"/>
      <c r="IA485" s="454"/>
      <c r="IB485" s="454"/>
      <c r="IC485" s="454"/>
      <c r="ID485" s="454"/>
      <c r="IE485" s="454"/>
      <c r="IF485" s="454"/>
      <c r="IG485" s="454"/>
      <c r="IH485" s="454"/>
      <c r="II485" s="454"/>
      <c r="IJ485" s="454"/>
      <c r="IK485" s="454"/>
      <c r="IL485" s="454"/>
      <c r="IM485" s="454"/>
      <c r="IN485" s="454"/>
      <c r="IO485" s="454"/>
      <c r="IP485" s="454"/>
      <c r="IQ485" s="454"/>
      <c r="IR485" s="454"/>
      <c r="IS485" s="454"/>
      <c r="IT485" s="454"/>
      <c r="IU485" s="454"/>
      <c r="IV485" s="454"/>
      <c r="IW485" s="454"/>
    </row>
    <row r="486" customFormat="false" ht="12.75" hidden="false" customHeight="false" outlineLevel="1" collapsed="false">
      <c r="A486" s="464"/>
      <c r="B486" s="461"/>
      <c r="C486" s="461"/>
      <c r="D486" s="461"/>
      <c r="E486" s="461"/>
      <c r="F486" s="461"/>
      <c r="G486" s="461"/>
      <c r="H486" s="461"/>
      <c r="I486" s="461"/>
      <c r="J486" s="461"/>
      <c r="K486" s="461"/>
      <c r="L486" s="461"/>
      <c r="M486" s="461"/>
      <c r="N486" s="461"/>
      <c r="O486" s="461"/>
      <c r="P486" s="461"/>
      <c r="Q486" s="461"/>
      <c r="R486" s="461"/>
      <c r="S486" s="461"/>
      <c r="T486" s="461"/>
      <c r="U486" s="461"/>
      <c r="V486" s="465"/>
      <c r="W486" s="465"/>
      <c r="X486" s="465"/>
      <c r="Y486" s="465"/>
      <c r="Z486" s="465"/>
      <c r="AA486" s="465"/>
      <c r="AB486" s="465"/>
      <c r="AC486" s="465"/>
      <c r="AD486" s="465"/>
      <c r="AE486" s="465"/>
      <c r="AF486" s="465"/>
      <c r="AG486" s="465"/>
      <c r="AH486" s="465"/>
      <c r="AI486" s="465"/>
      <c r="AJ486" s="465"/>
      <c r="AK486" s="465"/>
      <c r="AL486" s="465"/>
      <c r="AM486" s="465"/>
      <c r="AN486" s="465"/>
      <c r="AO486" s="465"/>
      <c r="AP486" s="465"/>
      <c r="AQ486" s="465"/>
      <c r="AR486" s="465"/>
      <c r="AS486" s="465"/>
      <c r="AT486" s="465"/>
      <c r="AU486" s="465"/>
      <c r="AV486" s="465"/>
      <c r="AW486" s="465"/>
      <c r="AX486" s="465"/>
      <c r="AY486" s="465"/>
      <c r="AZ486" s="465"/>
      <c r="BA486" s="465"/>
      <c r="BB486" s="465"/>
      <c r="BC486" s="465"/>
      <c r="BD486" s="465"/>
      <c r="BE486" s="465"/>
      <c r="BF486" s="465"/>
      <c r="BG486" s="465"/>
      <c r="BH486" s="465"/>
      <c r="BI486" s="465"/>
      <c r="BJ486" s="465"/>
      <c r="BK486" s="465"/>
      <c r="BL486" s="465"/>
      <c r="BM486" s="465"/>
      <c r="BN486" s="465"/>
      <c r="BO486" s="465"/>
      <c r="BP486" s="465"/>
      <c r="BQ486" s="465"/>
      <c r="BR486" s="465"/>
      <c r="BS486" s="465"/>
      <c r="BT486" s="465"/>
      <c r="BU486" s="465"/>
      <c r="BV486" s="465"/>
      <c r="BW486" s="465"/>
      <c r="BX486" s="465"/>
      <c r="BY486" s="465"/>
      <c r="BZ486" s="465"/>
      <c r="CA486" s="465"/>
      <c r="CB486" s="465"/>
      <c r="CC486" s="465"/>
      <c r="CD486" s="465"/>
      <c r="CE486" s="465"/>
      <c r="CF486" s="465"/>
      <c r="CG486" s="465"/>
      <c r="CH486" s="465"/>
      <c r="CI486" s="465"/>
      <c r="CJ486" s="465"/>
      <c r="CK486" s="465"/>
      <c r="CL486" s="465"/>
      <c r="CM486" s="465"/>
      <c r="CN486" s="465"/>
      <c r="CO486" s="465"/>
      <c r="CP486" s="465"/>
      <c r="CQ486" s="465"/>
      <c r="CR486" s="465"/>
      <c r="CS486" s="465"/>
      <c r="CT486" s="465"/>
      <c r="CU486" s="465"/>
      <c r="CV486" s="465"/>
      <c r="CW486" s="465"/>
      <c r="CX486" s="465"/>
      <c r="CY486" s="465"/>
      <c r="CZ486" s="465"/>
      <c r="DA486" s="465"/>
      <c r="DB486" s="465"/>
      <c r="DC486" s="465"/>
      <c r="DD486" s="465"/>
      <c r="DE486" s="465"/>
      <c r="DF486" s="465"/>
      <c r="DG486" s="465"/>
      <c r="DH486" s="465"/>
      <c r="DI486" s="465"/>
      <c r="DJ486" s="465"/>
      <c r="DK486" s="465"/>
      <c r="DL486" s="465"/>
      <c r="DM486" s="465"/>
      <c r="DN486" s="465"/>
      <c r="DO486" s="465"/>
      <c r="DP486" s="465"/>
      <c r="DQ486" s="465"/>
      <c r="DR486" s="465"/>
      <c r="DS486" s="465"/>
      <c r="DT486" s="465"/>
      <c r="DU486" s="465"/>
      <c r="DV486" s="465"/>
      <c r="DW486" s="465"/>
      <c r="DX486" s="465"/>
      <c r="DY486" s="465"/>
      <c r="DZ486" s="465"/>
      <c r="EA486" s="465"/>
      <c r="EB486" s="465"/>
      <c r="EC486" s="465"/>
      <c r="ED486" s="465"/>
      <c r="EE486" s="465"/>
      <c r="EF486" s="465"/>
      <c r="EG486" s="465"/>
      <c r="EH486" s="465"/>
      <c r="EI486" s="465"/>
      <c r="EJ486" s="465"/>
      <c r="EK486" s="465"/>
      <c r="EL486" s="465"/>
      <c r="EM486" s="465"/>
      <c r="EN486" s="465"/>
      <c r="EO486" s="465"/>
      <c r="EP486" s="465"/>
      <c r="EQ486" s="465"/>
      <c r="ER486" s="465"/>
      <c r="ES486" s="465"/>
      <c r="ET486" s="465"/>
      <c r="EU486" s="465"/>
      <c r="EV486" s="465"/>
      <c r="EW486" s="465"/>
      <c r="EX486" s="465"/>
      <c r="EY486" s="465"/>
      <c r="EZ486" s="465"/>
      <c r="FA486" s="465"/>
      <c r="FB486" s="465"/>
      <c r="FC486" s="465"/>
      <c r="FD486" s="465"/>
      <c r="FE486" s="465"/>
      <c r="FF486" s="465"/>
      <c r="FG486" s="465"/>
      <c r="FH486" s="465"/>
      <c r="FI486" s="465"/>
      <c r="FJ486" s="465"/>
      <c r="FK486" s="465"/>
      <c r="FL486" s="465"/>
      <c r="FM486" s="465"/>
      <c r="FN486" s="465"/>
      <c r="FO486" s="465"/>
      <c r="FP486" s="465"/>
      <c r="FQ486" s="465"/>
      <c r="FR486" s="465"/>
      <c r="FS486" s="465"/>
      <c r="FT486" s="465"/>
      <c r="FU486" s="465"/>
      <c r="FV486" s="465"/>
      <c r="FW486" s="465"/>
      <c r="FX486" s="465"/>
      <c r="FY486" s="465"/>
      <c r="FZ486" s="465"/>
      <c r="GA486" s="465"/>
      <c r="GB486" s="465"/>
      <c r="GC486" s="465"/>
      <c r="GD486" s="465"/>
      <c r="GE486" s="465"/>
      <c r="GF486" s="465"/>
      <c r="GG486" s="465"/>
      <c r="GH486" s="465"/>
      <c r="GI486" s="465"/>
      <c r="GJ486" s="465"/>
      <c r="GK486" s="465"/>
      <c r="GL486" s="465"/>
      <c r="GM486" s="465"/>
      <c r="GN486" s="465"/>
      <c r="GO486" s="465"/>
      <c r="GP486" s="465"/>
      <c r="GQ486" s="465"/>
      <c r="GR486" s="465"/>
      <c r="GS486" s="465"/>
      <c r="GT486" s="465"/>
      <c r="GU486" s="465"/>
      <c r="GV486" s="465"/>
      <c r="GW486" s="465"/>
      <c r="GX486" s="465"/>
      <c r="GY486" s="465"/>
      <c r="GZ486" s="465"/>
      <c r="HA486" s="465"/>
      <c r="HB486" s="465"/>
      <c r="HC486" s="465"/>
      <c r="HD486" s="465"/>
      <c r="HE486" s="465"/>
      <c r="HF486" s="465"/>
      <c r="HG486" s="465"/>
      <c r="HH486" s="465"/>
      <c r="HI486" s="465"/>
      <c r="HJ486" s="465"/>
      <c r="HK486" s="465"/>
      <c r="HL486" s="465"/>
      <c r="HM486" s="465"/>
      <c r="HN486" s="465"/>
      <c r="HO486" s="465"/>
      <c r="HP486" s="465"/>
      <c r="HQ486" s="465"/>
      <c r="HR486" s="465"/>
      <c r="HS486" s="465"/>
      <c r="HT486" s="465"/>
      <c r="HU486" s="465"/>
      <c r="HV486" s="465"/>
      <c r="HW486" s="465"/>
      <c r="HX486" s="465"/>
      <c r="HY486" s="465"/>
      <c r="HZ486" s="465"/>
      <c r="IA486" s="465"/>
      <c r="IB486" s="465"/>
      <c r="IC486" s="465"/>
      <c r="ID486" s="465"/>
      <c r="IE486" s="465"/>
      <c r="IF486" s="465"/>
      <c r="IG486" s="465"/>
      <c r="IH486" s="465"/>
      <c r="II486" s="465"/>
      <c r="IJ486" s="465"/>
      <c r="IK486" s="465"/>
      <c r="IL486" s="465"/>
      <c r="IM486" s="465"/>
      <c r="IN486" s="465"/>
      <c r="IO486" s="465"/>
      <c r="IP486" s="465"/>
      <c r="IQ486" s="465"/>
      <c r="IR486" s="465"/>
      <c r="IS486" s="465"/>
      <c r="IT486" s="465"/>
      <c r="IU486" s="465"/>
      <c r="IV486" s="465"/>
      <c r="IW486" s="465"/>
    </row>
    <row r="487" customFormat="false" ht="12.75" hidden="false" customHeight="false" outlineLevel="1" collapsed="false">
      <c r="A487" s="339"/>
      <c r="B487" s="461"/>
      <c r="C487" s="461"/>
      <c r="D487" s="461"/>
      <c r="E487" s="461"/>
      <c r="F487" s="461"/>
      <c r="G487" s="461"/>
      <c r="H487" s="461"/>
      <c r="I487" s="461"/>
      <c r="J487" s="461"/>
      <c r="K487" s="461"/>
      <c r="L487" s="461"/>
      <c r="M487" s="461"/>
      <c r="N487" s="461"/>
      <c r="O487" s="461"/>
      <c r="P487" s="461"/>
      <c r="Q487" s="461"/>
      <c r="R487" s="461"/>
      <c r="S487" s="461"/>
      <c r="T487" s="461"/>
      <c r="U487" s="461"/>
      <c r="V487" s="454"/>
      <c r="W487" s="454"/>
      <c r="X487" s="454"/>
      <c r="Y487" s="454"/>
      <c r="Z487" s="454"/>
      <c r="AA487" s="454"/>
      <c r="AB487" s="454"/>
      <c r="AC487" s="454"/>
      <c r="AD487" s="454"/>
      <c r="AE487" s="454"/>
      <c r="AF487" s="454"/>
      <c r="AG487" s="454"/>
      <c r="AH487" s="454"/>
      <c r="AI487" s="454"/>
      <c r="AJ487" s="454"/>
      <c r="AK487" s="454"/>
      <c r="AL487" s="454"/>
      <c r="AM487" s="454"/>
      <c r="AN487" s="454"/>
      <c r="AO487" s="454"/>
      <c r="AP487" s="454"/>
      <c r="AQ487" s="454"/>
      <c r="AR487" s="454"/>
      <c r="AS487" s="454"/>
      <c r="AT487" s="454"/>
      <c r="AU487" s="454"/>
      <c r="AV487" s="454"/>
      <c r="AW487" s="454"/>
      <c r="AX487" s="454"/>
      <c r="AY487" s="454"/>
      <c r="AZ487" s="454"/>
      <c r="BA487" s="454"/>
      <c r="BB487" s="454"/>
      <c r="BC487" s="454"/>
      <c r="BD487" s="454"/>
      <c r="BE487" s="454"/>
      <c r="BF487" s="454"/>
      <c r="BG487" s="454"/>
      <c r="BH487" s="454"/>
      <c r="BI487" s="454"/>
      <c r="BJ487" s="454"/>
      <c r="BK487" s="454"/>
      <c r="BL487" s="454"/>
      <c r="BM487" s="454"/>
      <c r="BN487" s="454"/>
      <c r="BO487" s="454"/>
      <c r="BP487" s="454"/>
      <c r="BQ487" s="454"/>
      <c r="BR487" s="454"/>
      <c r="BS487" s="454"/>
      <c r="BT487" s="454"/>
      <c r="BU487" s="454"/>
      <c r="BV487" s="454"/>
      <c r="BW487" s="454"/>
      <c r="BX487" s="454"/>
      <c r="BY487" s="454"/>
      <c r="BZ487" s="454"/>
      <c r="CA487" s="454"/>
      <c r="CB487" s="454"/>
      <c r="CC487" s="454"/>
      <c r="CD487" s="454"/>
      <c r="CE487" s="454"/>
      <c r="CF487" s="454"/>
      <c r="CG487" s="454"/>
      <c r="CH487" s="454"/>
      <c r="CI487" s="454"/>
      <c r="CJ487" s="454"/>
      <c r="CK487" s="454"/>
      <c r="CL487" s="454"/>
      <c r="CM487" s="454"/>
      <c r="CN487" s="454"/>
      <c r="CO487" s="454"/>
      <c r="CP487" s="454"/>
      <c r="CQ487" s="454"/>
      <c r="CR487" s="454"/>
      <c r="CS487" s="454"/>
      <c r="CT487" s="454"/>
      <c r="CU487" s="454"/>
      <c r="CV487" s="454"/>
      <c r="CW487" s="454"/>
      <c r="CX487" s="454"/>
      <c r="CY487" s="454"/>
      <c r="CZ487" s="454"/>
      <c r="DA487" s="454"/>
      <c r="DB487" s="454"/>
      <c r="DC487" s="454"/>
      <c r="DD487" s="454"/>
      <c r="DE487" s="454"/>
      <c r="DF487" s="454"/>
      <c r="DG487" s="454"/>
      <c r="DH487" s="454"/>
      <c r="DI487" s="454"/>
      <c r="DJ487" s="454"/>
      <c r="DK487" s="454"/>
      <c r="DL487" s="454"/>
      <c r="DM487" s="454"/>
      <c r="DN487" s="454"/>
      <c r="DO487" s="454"/>
      <c r="DP487" s="454"/>
      <c r="DQ487" s="454"/>
      <c r="DR487" s="454"/>
      <c r="DS487" s="454"/>
      <c r="DT487" s="454"/>
      <c r="DU487" s="454"/>
      <c r="DV487" s="454"/>
      <c r="DW487" s="454"/>
      <c r="DX487" s="454"/>
      <c r="DY487" s="454"/>
      <c r="DZ487" s="454"/>
      <c r="EA487" s="454"/>
      <c r="EB487" s="454"/>
      <c r="EC487" s="454"/>
      <c r="ED487" s="454"/>
      <c r="EE487" s="454"/>
      <c r="EF487" s="454"/>
      <c r="EG487" s="454"/>
      <c r="EH487" s="454"/>
      <c r="EI487" s="454"/>
      <c r="EJ487" s="454"/>
      <c r="EK487" s="454"/>
      <c r="EL487" s="454"/>
      <c r="EM487" s="454"/>
      <c r="EN487" s="454"/>
      <c r="EO487" s="454"/>
      <c r="EP487" s="454"/>
      <c r="EQ487" s="454"/>
      <c r="ER487" s="454"/>
      <c r="ES487" s="454"/>
      <c r="ET487" s="454"/>
      <c r="EU487" s="454"/>
      <c r="EV487" s="454"/>
      <c r="EW487" s="454"/>
      <c r="EX487" s="454"/>
      <c r="EY487" s="454"/>
      <c r="EZ487" s="454"/>
      <c r="FA487" s="454"/>
      <c r="FB487" s="454"/>
      <c r="FC487" s="454"/>
      <c r="FD487" s="454"/>
      <c r="FE487" s="454"/>
      <c r="FF487" s="454"/>
      <c r="FG487" s="454"/>
      <c r="FH487" s="454"/>
      <c r="FI487" s="454"/>
      <c r="FJ487" s="454"/>
      <c r="FK487" s="454"/>
      <c r="FL487" s="454"/>
      <c r="FM487" s="454"/>
      <c r="FN487" s="454"/>
      <c r="FO487" s="454"/>
      <c r="FP487" s="454"/>
      <c r="FQ487" s="454"/>
      <c r="FR487" s="454"/>
      <c r="FS487" s="454"/>
      <c r="FT487" s="454"/>
      <c r="FU487" s="454"/>
      <c r="FV487" s="454"/>
      <c r="FW487" s="454"/>
      <c r="FX487" s="454"/>
      <c r="FY487" s="454"/>
      <c r="FZ487" s="454"/>
      <c r="GA487" s="454"/>
      <c r="GB487" s="454"/>
      <c r="GC487" s="454"/>
      <c r="GD487" s="454"/>
      <c r="GE487" s="454"/>
      <c r="GF487" s="454"/>
      <c r="GG487" s="454"/>
      <c r="GH487" s="454"/>
      <c r="GI487" s="454"/>
      <c r="GJ487" s="454"/>
      <c r="GK487" s="454"/>
      <c r="GL487" s="454"/>
      <c r="GM487" s="454"/>
      <c r="GN487" s="454"/>
      <c r="GO487" s="454"/>
      <c r="GP487" s="454"/>
      <c r="GQ487" s="454"/>
      <c r="GR487" s="454"/>
      <c r="GS487" s="454"/>
      <c r="GT487" s="454"/>
      <c r="GU487" s="454"/>
      <c r="GV487" s="454"/>
      <c r="GW487" s="454"/>
      <c r="GX487" s="454"/>
      <c r="GY487" s="454"/>
      <c r="GZ487" s="454"/>
      <c r="HA487" s="454"/>
      <c r="HB487" s="454"/>
      <c r="HC487" s="454"/>
      <c r="HD487" s="454"/>
      <c r="HE487" s="454"/>
      <c r="HF487" s="454"/>
      <c r="HG487" s="454"/>
      <c r="HH487" s="454"/>
      <c r="HI487" s="454"/>
      <c r="HJ487" s="454"/>
      <c r="HK487" s="454"/>
      <c r="HL487" s="454"/>
      <c r="HM487" s="454"/>
      <c r="HN487" s="454"/>
      <c r="HO487" s="454"/>
      <c r="HP487" s="454"/>
      <c r="HQ487" s="454"/>
      <c r="HR487" s="454"/>
      <c r="HS487" s="454"/>
      <c r="HT487" s="454"/>
      <c r="HU487" s="454"/>
      <c r="HV487" s="454"/>
      <c r="HW487" s="454"/>
      <c r="HX487" s="454"/>
      <c r="HY487" s="454"/>
      <c r="HZ487" s="454"/>
      <c r="IA487" s="454"/>
      <c r="IB487" s="454"/>
      <c r="IC487" s="454"/>
      <c r="ID487" s="454"/>
      <c r="IE487" s="454"/>
      <c r="IF487" s="454"/>
      <c r="IG487" s="454"/>
      <c r="IH487" s="454"/>
      <c r="II487" s="454"/>
      <c r="IJ487" s="454"/>
      <c r="IK487" s="454"/>
      <c r="IL487" s="454"/>
      <c r="IM487" s="454"/>
      <c r="IN487" s="454"/>
      <c r="IO487" s="454"/>
      <c r="IP487" s="454"/>
      <c r="IQ487" s="454"/>
      <c r="IR487" s="454"/>
      <c r="IS487" s="454"/>
      <c r="IT487" s="454"/>
      <c r="IU487" s="454"/>
      <c r="IV487" s="454"/>
      <c r="IW487" s="454"/>
    </row>
    <row r="488" customFormat="false" ht="12.75" hidden="false" customHeight="false" outlineLevel="1" collapsed="false">
      <c r="A488" s="436"/>
      <c r="B488" s="461"/>
      <c r="C488" s="461"/>
      <c r="D488" s="461"/>
      <c r="E488" s="461"/>
      <c r="F488" s="461"/>
      <c r="G488" s="461"/>
      <c r="H488" s="461"/>
      <c r="I488" s="461"/>
      <c r="J488" s="461"/>
      <c r="K488" s="461"/>
      <c r="L488" s="461"/>
      <c r="M488" s="461"/>
      <c r="N488" s="461"/>
      <c r="O488" s="461"/>
      <c r="P488" s="461"/>
      <c r="Q488" s="461"/>
      <c r="R488" s="461"/>
      <c r="S488" s="461"/>
      <c r="T488" s="461"/>
      <c r="U488" s="461"/>
      <c r="V488" s="454"/>
      <c r="W488" s="454"/>
      <c r="X488" s="454"/>
      <c r="Y488" s="454"/>
      <c r="Z488" s="454"/>
      <c r="AA488" s="454"/>
      <c r="AB488" s="454"/>
      <c r="AC488" s="454"/>
      <c r="AD488" s="454"/>
      <c r="AE488" s="454"/>
      <c r="AF488" s="454"/>
      <c r="AG488" s="454"/>
      <c r="AH488" s="454"/>
      <c r="AI488" s="454"/>
      <c r="AJ488" s="454"/>
      <c r="AK488" s="454"/>
      <c r="AL488" s="454"/>
      <c r="AM488" s="454"/>
      <c r="AN488" s="454"/>
      <c r="AO488" s="454"/>
      <c r="AP488" s="454"/>
      <c r="AQ488" s="454"/>
      <c r="AR488" s="454"/>
      <c r="AS488" s="454"/>
      <c r="AT488" s="454"/>
      <c r="AU488" s="454"/>
      <c r="AV488" s="454"/>
      <c r="AW488" s="454"/>
      <c r="AX488" s="454"/>
      <c r="AY488" s="454"/>
      <c r="AZ488" s="454"/>
      <c r="BA488" s="454"/>
      <c r="BB488" s="454"/>
      <c r="BC488" s="454"/>
      <c r="BD488" s="454"/>
      <c r="BE488" s="454"/>
      <c r="BF488" s="454"/>
      <c r="BG488" s="454"/>
      <c r="BH488" s="454"/>
      <c r="BI488" s="454"/>
      <c r="BJ488" s="454"/>
      <c r="BK488" s="454"/>
      <c r="BL488" s="454"/>
      <c r="BM488" s="454"/>
      <c r="BN488" s="454"/>
      <c r="BO488" s="454"/>
      <c r="BP488" s="454"/>
      <c r="BQ488" s="454"/>
      <c r="BR488" s="454"/>
      <c r="BS488" s="454"/>
      <c r="BT488" s="454"/>
      <c r="BU488" s="454"/>
      <c r="BV488" s="454"/>
      <c r="BW488" s="454"/>
      <c r="BX488" s="454"/>
      <c r="BY488" s="454"/>
      <c r="BZ488" s="454"/>
      <c r="CA488" s="454"/>
      <c r="CB488" s="454"/>
      <c r="CC488" s="454"/>
      <c r="CD488" s="454"/>
      <c r="CE488" s="454"/>
      <c r="CF488" s="454"/>
      <c r="CG488" s="454"/>
      <c r="CH488" s="454"/>
      <c r="CI488" s="454"/>
      <c r="CJ488" s="454"/>
      <c r="CK488" s="454"/>
      <c r="CL488" s="454"/>
      <c r="CM488" s="454"/>
      <c r="CN488" s="454"/>
      <c r="CO488" s="454"/>
      <c r="CP488" s="454"/>
      <c r="CQ488" s="454"/>
      <c r="CR488" s="454"/>
      <c r="CS488" s="454"/>
      <c r="CT488" s="454"/>
      <c r="CU488" s="454"/>
      <c r="CV488" s="454"/>
      <c r="CW488" s="454"/>
      <c r="CX488" s="454"/>
      <c r="CY488" s="454"/>
      <c r="CZ488" s="454"/>
      <c r="DA488" s="454"/>
      <c r="DB488" s="454"/>
      <c r="DC488" s="454"/>
      <c r="DD488" s="454"/>
      <c r="DE488" s="454"/>
      <c r="DF488" s="454"/>
      <c r="DG488" s="454"/>
      <c r="DH488" s="454"/>
      <c r="DI488" s="454"/>
      <c r="DJ488" s="454"/>
      <c r="DK488" s="454"/>
      <c r="DL488" s="454"/>
      <c r="DM488" s="454"/>
      <c r="DN488" s="454"/>
      <c r="DO488" s="454"/>
      <c r="DP488" s="454"/>
      <c r="DQ488" s="454"/>
      <c r="DR488" s="454"/>
      <c r="DS488" s="454"/>
      <c r="DT488" s="454"/>
      <c r="DU488" s="454"/>
      <c r="DV488" s="454"/>
      <c r="DW488" s="454"/>
      <c r="DX488" s="454"/>
      <c r="DY488" s="454"/>
      <c r="DZ488" s="454"/>
      <c r="EA488" s="454"/>
      <c r="EB488" s="454"/>
      <c r="EC488" s="454"/>
      <c r="ED488" s="454"/>
      <c r="EE488" s="454"/>
      <c r="EF488" s="454"/>
      <c r="EG488" s="454"/>
      <c r="EH488" s="454"/>
      <c r="EI488" s="454"/>
      <c r="EJ488" s="454"/>
      <c r="EK488" s="454"/>
      <c r="EL488" s="454"/>
      <c r="EM488" s="454"/>
      <c r="EN488" s="454"/>
      <c r="EO488" s="454"/>
      <c r="EP488" s="454"/>
      <c r="EQ488" s="454"/>
      <c r="ER488" s="454"/>
      <c r="ES488" s="454"/>
      <c r="ET488" s="454"/>
      <c r="EU488" s="454"/>
      <c r="EV488" s="454"/>
      <c r="EW488" s="454"/>
      <c r="EX488" s="454"/>
      <c r="EY488" s="454"/>
      <c r="EZ488" s="454"/>
      <c r="FA488" s="454"/>
      <c r="FB488" s="454"/>
      <c r="FC488" s="454"/>
      <c r="FD488" s="454"/>
      <c r="FE488" s="454"/>
      <c r="FF488" s="454"/>
      <c r="FG488" s="454"/>
      <c r="FH488" s="454"/>
      <c r="FI488" s="454"/>
      <c r="FJ488" s="454"/>
      <c r="FK488" s="454"/>
      <c r="FL488" s="454"/>
      <c r="FM488" s="454"/>
      <c r="FN488" s="454"/>
      <c r="FO488" s="454"/>
      <c r="FP488" s="454"/>
      <c r="FQ488" s="454"/>
      <c r="FR488" s="454"/>
      <c r="FS488" s="454"/>
      <c r="FT488" s="454"/>
      <c r="FU488" s="454"/>
      <c r="FV488" s="454"/>
      <c r="FW488" s="454"/>
      <c r="FX488" s="454"/>
      <c r="FY488" s="454"/>
      <c r="FZ488" s="454"/>
      <c r="GA488" s="454"/>
      <c r="GB488" s="454"/>
      <c r="GC488" s="454"/>
      <c r="GD488" s="454"/>
      <c r="GE488" s="454"/>
      <c r="GF488" s="454"/>
      <c r="GG488" s="454"/>
      <c r="GH488" s="454"/>
      <c r="GI488" s="454"/>
      <c r="GJ488" s="454"/>
      <c r="GK488" s="454"/>
      <c r="GL488" s="454"/>
      <c r="GM488" s="454"/>
      <c r="GN488" s="454"/>
      <c r="GO488" s="454"/>
      <c r="GP488" s="454"/>
      <c r="GQ488" s="454"/>
      <c r="GR488" s="454"/>
      <c r="GS488" s="454"/>
      <c r="GT488" s="454"/>
      <c r="GU488" s="454"/>
      <c r="GV488" s="454"/>
      <c r="GW488" s="454"/>
      <c r="GX488" s="454"/>
      <c r="GY488" s="454"/>
      <c r="GZ488" s="454"/>
      <c r="HA488" s="454"/>
      <c r="HB488" s="454"/>
      <c r="HC488" s="454"/>
      <c r="HD488" s="454"/>
      <c r="HE488" s="454"/>
      <c r="HF488" s="454"/>
      <c r="HG488" s="454"/>
      <c r="HH488" s="454"/>
      <c r="HI488" s="454"/>
      <c r="HJ488" s="454"/>
      <c r="HK488" s="454"/>
      <c r="HL488" s="454"/>
      <c r="HM488" s="454"/>
      <c r="HN488" s="454"/>
      <c r="HO488" s="454"/>
      <c r="HP488" s="454"/>
      <c r="HQ488" s="454"/>
      <c r="HR488" s="454"/>
      <c r="HS488" s="454"/>
      <c r="HT488" s="454"/>
      <c r="HU488" s="454"/>
      <c r="HV488" s="454"/>
      <c r="HW488" s="454"/>
      <c r="HX488" s="454"/>
      <c r="HY488" s="454"/>
      <c r="HZ488" s="454"/>
      <c r="IA488" s="454"/>
      <c r="IB488" s="454"/>
      <c r="IC488" s="454"/>
      <c r="ID488" s="454"/>
      <c r="IE488" s="454"/>
      <c r="IF488" s="454"/>
      <c r="IG488" s="454"/>
      <c r="IH488" s="454"/>
      <c r="II488" s="454"/>
      <c r="IJ488" s="454"/>
      <c r="IK488" s="454"/>
      <c r="IL488" s="454"/>
      <c r="IM488" s="454"/>
      <c r="IN488" s="454"/>
      <c r="IO488" s="454"/>
      <c r="IP488" s="454"/>
      <c r="IQ488" s="454"/>
      <c r="IR488" s="454"/>
      <c r="IS488" s="454"/>
      <c r="IT488" s="454"/>
      <c r="IU488" s="454"/>
      <c r="IV488" s="454"/>
      <c r="IW488" s="454"/>
    </row>
    <row r="489" customFormat="false" ht="12.75" hidden="false" customHeight="false" outlineLevel="1" collapsed="false">
      <c r="A489" s="336"/>
      <c r="B489" s="461"/>
      <c r="C489" s="461"/>
      <c r="D489" s="461"/>
      <c r="E489" s="461"/>
      <c r="F489" s="461"/>
      <c r="G489" s="461"/>
      <c r="H489" s="461"/>
      <c r="I489" s="461"/>
      <c r="J489" s="461"/>
      <c r="K489" s="461"/>
      <c r="L489" s="461"/>
      <c r="M489" s="461"/>
      <c r="N489" s="461"/>
      <c r="O489" s="461"/>
      <c r="P489" s="461"/>
      <c r="Q489" s="461"/>
      <c r="R489" s="461"/>
      <c r="S489" s="461"/>
      <c r="T489" s="461"/>
      <c r="U489" s="461"/>
      <c r="V489" s="454"/>
      <c r="W489" s="454"/>
      <c r="X489" s="454"/>
      <c r="Y489" s="454"/>
      <c r="Z489" s="454"/>
      <c r="AA489" s="454"/>
      <c r="AB489" s="454"/>
      <c r="AC489" s="454"/>
      <c r="AD489" s="454"/>
      <c r="AE489" s="454"/>
      <c r="AF489" s="454"/>
      <c r="AG489" s="454"/>
      <c r="AH489" s="454"/>
      <c r="AI489" s="454"/>
      <c r="AJ489" s="454"/>
      <c r="AK489" s="454"/>
      <c r="AL489" s="454"/>
      <c r="AM489" s="454"/>
      <c r="AN489" s="454"/>
      <c r="AO489" s="454"/>
      <c r="AP489" s="454"/>
      <c r="AQ489" s="454"/>
      <c r="AR489" s="454"/>
      <c r="AS489" s="454"/>
      <c r="AT489" s="454"/>
      <c r="AU489" s="454"/>
      <c r="AV489" s="454"/>
      <c r="AW489" s="454"/>
      <c r="AX489" s="454"/>
      <c r="AY489" s="454"/>
      <c r="AZ489" s="454"/>
      <c r="BA489" s="454"/>
      <c r="BB489" s="454"/>
      <c r="BC489" s="454"/>
      <c r="BD489" s="454"/>
      <c r="BE489" s="454"/>
      <c r="BF489" s="454"/>
      <c r="BG489" s="454"/>
      <c r="BH489" s="454"/>
      <c r="BI489" s="454"/>
      <c r="BJ489" s="454"/>
      <c r="BK489" s="454"/>
      <c r="BL489" s="454"/>
      <c r="BM489" s="454"/>
      <c r="BN489" s="454"/>
      <c r="BO489" s="454"/>
      <c r="BP489" s="454"/>
      <c r="BQ489" s="454"/>
      <c r="BR489" s="454"/>
      <c r="BS489" s="454"/>
      <c r="BT489" s="454"/>
      <c r="BU489" s="454"/>
      <c r="BV489" s="454"/>
      <c r="BW489" s="454"/>
      <c r="BX489" s="454"/>
      <c r="BY489" s="454"/>
      <c r="BZ489" s="454"/>
      <c r="CA489" s="454"/>
      <c r="CB489" s="454"/>
      <c r="CC489" s="454"/>
      <c r="CD489" s="454"/>
      <c r="CE489" s="454"/>
      <c r="CF489" s="454"/>
      <c r="CG489" s="454"/>
      <c r="CH489" s="454"/>
      <c r="CI489" s="454"/>
      <c r="CJ489" s="454"/>
      <c r="CK489" s="454"/>
      <c r="CL489" s="454"/>
      <c r="CM489" s="454"/>
      <c r="CN489" s="454"/>
      <c r="CO489" s="454"/>
      <c r="CP489" s="454"/>
      <c r="CQ489" s="454"/>
      <c r="CR489" s="454"/>
      <c r="CS489" s="454"/>
      <c r="CT489" s="454"/>
      <c r="CU489" s="454"/>
      <c r="CV489" s="454"/>
      <c r="CW489" s="454"/>
      <c r="CX489" s="454"/>
      <c r="CY489" s="454"/>
      <c r="CZ489" s="454"/>
      <c r="DA489" s="454"/>
      <c r="DB489" s="454"/>
      <c r="DC489" s="454"/>
      <c r="DD489" s="454"/>
      <c r="DE489" s="454"/>
      <c r="DF489" s="454"/>
      <c r="DG489" s="454"/>
      <c r="DH489" s="454"/>
      <c r="DI489" s="454"/>
      <c r="DJ489" s="454"/>
      <c r="DK489" s="454"/>
      <c r="DL489" s="454"/>
      <c r="DM489" s="454"/>
      <c r="DN489" s="454"/>
      <c r="DO489" s="454"/>
      <c r="DP489" s="454"/>
      <c r="DQ489" s="454"/>
      <c r="DR489" s="454"/>
      <c r="DS489" s="454"/>
      <c r="DT489" s="454"/>
      <c r="DU489" s="454"/>
      <c r="DV489" s="454"/>
      <c r="DW489" s="454"/>
      <c r="DX489" s="454"/>
      <c r="DY489" s="454"/>
      <c r="DZ489" s="454"/>
      <c r="EA489" s="454"/>
      <c r="EB489" s="454"/>
      <c r="EC489" s="454"/>
      <c r="ED489" s="454"/>
      <c r="EE489" s="454"/>
      <c r="EF489" s="454"/>
      <c r="EG489" s="454"/>
      <c r="EH489" s="454"/>
      <c r="EI489" s="454"/>
      <c r="EJ489" s="454"/>
      <c r="EK489" s="454"/>
      <c r="EL489" s="454"/>
      <c r="EM489" s="454"/>
      <c r="EN489" s="454"/>
      <c r="EO489" s="454"/>
      <c r="EP489" s="454"/>
      <c r="EQ489" s="454"/>
      <c r="ER489" s="454"/>
      <c r="ES489" s="454"/>
      <c r="ET489" s="454"/>
      <c r="EU489" s="454"/>
      <c r="EV489" s="454"/>
      <c r="EW489" s="454"/>
      <c r="EX489" s="454"/>
      <c r="EY489" s="454"/>
      <c r="EZ489" s="454"/>
      <c r="FA489" s="454"/>
      <c r="FB489" s="454"/>
      <c r="FC489" s="454"/>
      <c r="FD489" s="454"/>
      <c r="FE489" s="454"/>
      <c r="FF489" s="454"/>
      <c r="FG489" s="454"/>
      <c r="FH489" s="454"/>
      <c r="FI489" s="454"/>
      <c r="FJ489" s="454"/>
      <c r="FK489" s="454"/>
      <c r="FL489" s="454"/>
      <c r="FM489" s="454"/>
      <c r="FN489" s="454"/>
      <c r="FO489" s="454"/>
      <c r="FP489" s="454"/>
      <c r="FQ489" s="454"/>
      <c r="FR489" s="454"/>
      <c r="FS489" s="454"/>
      <c r="FT489" s="454"/>
      <c r="FU489" s="454"/>
      <c r="FV489" s="454"/>
      <c r="FW489" s="454"/>
      <c r="FX489" s="454"/>
      <c r="FY489" s="454"/>
      <c r="FZ489" s="454"/>
      <c r="GA489" s="454"/>
      <c r="GB489" s="454"/>
      <c r="GC489" s="454"/>
      <c r="GD489" s="454"/>
      <c r="GE489" s="454"/>
      <c r="GF489" s="454"/>
      <c r="GG489" s="454"/>
      <c r="GH489" s="454"/>
      <c r="GI489" s="454"/>
      <c r="GJ489" s="454"/>
      <c r="GK489" s="454"/>
      <c r="GL489" s="454"/>
      <c r="GM489" s="454"/>
      <c r="GN489" s="454"/>
      <c r="GO489" s="454"/>
      <c r="GP489" s="454"/>
      <c r="GQ489" s="454"/>
      <c r="GR489" s="454"/>
      <c r="GS489" s="454"/>
      <c r="GT489" s="454"/>
      <c r="GU489" s="454"/>
      <c r="GV489" s="454"/>
      <c r="GW489" s="454"/>
      <c r="GX489" s="454"/>
      <c r="GY489" s="454"/>
      <c r="GZ489" s="454"/>
      <c r="HA489" s="454"/>
      <c r="HB489" s="454"/>
      <c r="HC489" s="454"/>
      <c r="HD489" s="454"/>
      <c r="HE489" s="454"/>
      <c r="HF489" s="454"/>
      <c r="HG489" s="454"/>
      <c r="HH489" s="454"/>
      <c r="HI489" s="454"/>
      <c r="HJ489" s="454"/>
      <c r="HK489" s="454"/>
      <c r="HL489" s="454"/>
      <c r="HM489" s="454"/>
      <c r="HN489" s="454"/>
      <c r="HO489" s="454"/>
      <c r="HP489" s="454"/>
      <c r="HQ489" s="454"/>
      <c r="HR489" s="454"/>
      <c r="HS489" s="454"/>
      <c r="HT489" s="454"/>
      <c r="HU489" s="454"/>
      <c r="HV489" s="454"/>
      <c r="HW489" s="454"/>
      <c r="HX489" s="454"/>
      <c r="HY489" s="454"/>
      <c r="HZ489" s="454"/>
      <c r="IA489" s="454"/>
      <c r="IB489" s="454"/>
      <c r="IC489" s="454"/>
      <c r="ID489" s="454"/>
      <c r="IE489" s="454"/>
      <c r="IF489" s="454"/>
      <c r="IG489" s="454"/>
      <c r="IH489" s="454"/>
      <c r="II489" s="454"/>
      <c r="IJ489" s="454"/>
      <c r="IK489" s="454"/>
      <c r="IL489" s="454"/>
      <c r="IM489" s="454"/>
      <c r="IN489" s="454"/>
      <c r="IO489" s="454"/>
      <c r="IP489" s="454"/>
      <c r="IQ489" s="454"/>
      <c r="IR489" s="454"/>
      <c r="IS489" s="454"/>
      <c r="IT489" s="454"/>
      <c r="IU489" s="454"/>
      <c r="IV489" s="454"/>
      <c r="IW489" s="454"/>
    </row>
    <row r="490" customFormat="false" ht="12.75" hidden="false" customHeight="false" outlineLevel="1" collapsed="false">
      <c r="A490" s="466"/>
      <c r="B490" s="461"/>
      <c r="C490" s="461"/>
      <c r="D490" s="461"/>
      <c r="E490" s="461"/>
      <c r="F490" s="461"/>
      <c r="G490" s="461"/>
      <c r="H490" s="461"/>
      <c r="I490" s="461"/>
      <c r="J490" s="461"/>
      <c r="K490" s="461"/>
      <c r="L490" s="461"/>
      <c r="M490" s="461"/>
      <c r="N490" s="461"/>
      <c r="O490" s="461"/>
      <c r="P490" s="461"/>
      <c r="Q490" s="461"/>
      <c r="R490" s="461"/>
      <c r="S490" s="461"/>
      <c r="T490" s="461"/>
      <c r="U490" s="461"/>
      <c r="V490" s="465"/>
      <c r="W490" s="465"/>
      <c r="X490" s="465"/>
      <c r="Y490" s="465"/>
      <c r="Z490" s="465"/>
      <c r="AA490" s="465"/>
      <c r="AB490" s="465"/>
      <c r="AC490" s="465"/>
      <c r="AD490" s="465"/>
      <c r="AE490" s="465"/>
      <c r="AF490" s="465"/>
      <c r="AG490" s="465"/>
      <c r="AH490" s="465"/>
      <c r="AI490" s="465"/>
      <c r="AJ490" s="465"/>
      <c r="AK490" s="465"/>
      <c r="AL490" s="465"/>
      <c r="AM490" s="465"/>
      <c r="AN490" s="465"/>
      <c r="AO490" s="465"/>
      <c r="AP490" s="465"/>
      <c r="AQ490" s="465"/>
      <c r="AR490" s="465"/>
      <c r="AS490" s="465"/>
      <c r="AT490" s="465"/>
      <c r="AU490" s="465"/>
      <c r="AV490" s="465"/>
      <c r="AW490" s="465"/>
      <c r="AX490" s="465"/>
      <c r="AY490" s="465"/>
      <c r="AZ490" s="465"/>
      <c r="BA490" s="465"/>
      <c r="BB490" s="465"/>
      <c r="BC490" s="465"/>
      <c r="BD490" s="465"/>
      <c r="BE490" s="465"/>
      <c r="BF490" s="465"/>
      <c r="BG490" s="465"/>
      <c r="BH490" s="465"/>
      <c r="BI490" s="465"/>
      <c r="BJ490" s="465"/>
      <c r="BK490" s="465"/>
      <c r="BL490" s="465"/>
      <c r="BM490" s="465"/>
      <c r="BN490" s="465"/>
      <c r="BO490" s="465"/>
      <c r="BP490" s="465"/>
      <c r="BQ490" s="465"/>
      <c r="BR490" s="465"/>
      <c r="BS490" s="465"/>
      <c r="BT490" s="465"/>
      <c r="BU490" s="465"/>
      <c r="BV490" s="465"/>
      <c r="BW490" s="465"/>
      <c r="BX490" s="465"/>
      <c r="BY490" s="465"/>
      <c r="BZ490" s="465"/>
      <c r="CA490" s="465"/>
      <c r="CB490" s="465"/>
      <c r="CC490" s="465"/>
      <c r="CD490" s="465"/>
      <c r="CE490" s="465"/>
      <c r="CF490" s="465"/>
      <c r="CG490" s="465"/>
      <c r="CH490" s="465"/>
      <c r="CI490" s="465"/>
      <c r="CJ490" s="465"/>
      <c r="CK490" s="465"/>
      <c r="CL490" s="465"/>
      <c r="CM490" s="465"/>
      <c r="CN490" s="465"/>
      <c r="CO490" s="465"/>
      <c r="CP490" s="465"/>
      <c r="CQ490" s="465"/>
      <c r="CR490" s="465"/>
      <c r="CS490" s="465"/>
      <c r="CT490" s="465"/>
      <c r="CU490" s="465"/>
      <c r="CV490" s="465"/>
      <c r="CW490" s="465"/>
      <c r="CX490" s="465"/>
      <c r="CY490" s="465"/>
      <c r="CZ490" s="465"/>
      <c r="DA490" s="465"/>
      <c r="DB490" s="465"/>
      <c r="DC490" s="465"/>
      <c r="DD490" s="465"/>
      <c r="DE490" s="465"/>
      <c r="DF490" s="465"/>
      <c r="DG490" s="465"/>
      <c r="DH490" s="465"/>
      <c r="DI490" s="465"/>
      <c r="DJ490" s="465"/>
      <c r="DK490" s="465"/>
      <c r="DL490" s="465"/>
      <c r="DM490" s="465"/>
      <c r="DN490" s="465"/>
      <c r="DO490" s="465"/>
      <c r="DP490" s="465"/>
      <c r="DQ490" s="465"/>
      <c r="DR490" s="465"/>
      <c r="DS490" s="465"/>
      <c r="DT490" s="465"/>
      <c r="DU490" s="465"/>
      <c r="DV490" s="465"/>
      <c r="DW490" s="465"/>
      <c r="DX490" s="465"/>
      <c r="DY490" s="465"/>
      <c r="DZ490" s="465"/>
      <c r="EA490" s="465"/>
      <c r="EB490" s="465"/>
      <c r="EC490" s="465"/>
      <c r="ED490" s="465"/>
      <c r="EE490" s="465"/>
      <c r="EF490" s="465"/>
      <c r="EG490" s="465"/>
      <c r="EH490" s="465"/>
      <c r="EI490" s="465"/>
      <c r="EJ490" s="465"/>
      <c r="EK490" s="465"/>
      <c r="EL490" s="465"/>
      <c r="EM490" s="465"/>
      <c r="EN490" s="465"/>
      <c r="EO490" s="465"/>
      <c r="EP490" s="465"/>
      <c r="EQ490" s="465"/>
      <c r="ER490" s="465"/>
      <c r="ES490" s="465"/>
      <c r="ET490" s="465"/>
      <c r="EU490" s="465"/>
      <c r="EV490" s="465"/>
      <c r="EW490" s="465"/>
      <c r="EX490" s="465"/>
      <c r="EY490" s="465"/>
      <c r="EZ490" s="465"/>
      <c r="FA490" s="465"/>
      <c r="FB490" s="465"/>
      <c r="FC490" s="465"/>
      <c r="FD490" s="465"/>
      <c r="FE490" s="465"/>
      <c r="FF490" s="465"/>
      <c r="FG490" s="465"/>
      <c r="FH490" s="465"/>
      <c r="FI490" s="465"/>
      <c r="FJ490" s="465"/>
      <c r="FK490" s="465"/>
      <c r="FL490" s="465"/>
      <c r="FM490" s="465"/>
      <c r="FN490" s="465"/>
      <c r="FO490" s="465"/>
      <c r="FP490" s="465"/>
      <c r="FQ490" s="465"/>
      <c r="FR490" s="465"/>
      <c r="FS490" s="465"/>
      <c r="FT490" s="465"/>
      <c r="FU490" s="465"/>
      <c r="FV490" s="465"/>
      <c r="FW490" s="465"/>
      <c r="FX490" s="465"/>
      <c r="FY490" s="465"/>
      <c r="FZ490" s="465"/>
      <c r="GA490" s="465"/>
      <c r="GB490" s="465"/>
      <c r="GC490" s="465"/>
      <c r="GD490" s="465"/>
      <c r="GE490" s="465"/>
      <c r="GF490" s="465"/>
      <c r="GG490" s="465"/>
      <c r="GH490" s="465"/>
      <c r="GI490" s="465"/>
      <c r="GJ490" s="465"/>
      <c r="GK490" s="465"/>
      <c r="GL490" s="465"/>
      <c r="GM490" s="465"/>
      <c r="GN490" s="465"/>
      <c r="GO490" s="465"/>
      <c r="GP490" s="465"/>
      <c r="GQ490" s="465"/>
      <c r="GR490" s="465"/>
      <c r="GS490" s="465"/>
      <c r="GT490" s="465"/>
      <c r="GU490" s="465"/>
      <c r="GV490" s="465"/>
      <c r="GW490" s="465"/>
      <c r="GX490" s="465"/>
      <c r="GY490" s="465"/>
      <c r="GZ490" s="465"/>
      <c r="HA490" s="465"/>
      <c r="HB490" s="465"/>
      <c r="HC490" s="465"/>
      <c r="HD490" s="465"/>
      <c r="HE490" s="465"/>
      <c r="HF490" s="465"/>
      <c r="HG490" s="465"/>
      <c r="HH490" s="465"/>
      <c r="HI490" s="465"/>
      <c r="HJ490" s="465"/>
      <c r="HK490" s="465"/>
      <c r="HL490" s="465"/>
      <c r="HM490" s="465"/>
      <c r="HN490" s="465"/>
      <c r="HO490" s="465"/>
      <c r="HP490" s="465"/>
      <c r="HQ490" s="465"/>
      <c r="HR490" s="465"/>
      <c r="HS490" s="465"/>
      <c r="HT490" s="465"/>
      <c r="HU490" s="465"/>
      <c r="HV490" s="465"/>
      <c r="HW490" s="465"/>
      <c r="HX490" s="465"/>
      <c r="HY490" s="465"/>
      <c r="HZ490" s="465"/>
      <c r="IA490" s="465"/>
      <c r="IB490" s="465"/>
      <c r="IC490" s="465"/>
      <c r="ID490" s="465"/>
      <c r="IE490" s="465"/>
      <c r="IF490" s="465"/>
      <c r="IG490" s="465"/>
      <c r="IH490" s="465"/>
      <c r="II490" s="465"/>
      <c r="IJ490" s="465"/>
      <c r="IK490" s="465"/>
      <c r="IL490" s="465"/>
      <c r="IM490" s="465"/>
      <c r="IN490" s="465"/>
      <c r="IO490" s="465"/>
      <c r="IP490" s="465"/>
      <c r="IQ490" s="465"/>
      <c r="IR490" s="465"/>
      <c r="IS490" s="465"/>
      <c r="IT490" s="465"/>
      <c r="IU490" s="465"/>
      <c r="IV490" s="465"/>
      <c r="IW490" s="465"/>
    </row>
    <row r="491" customFormat="false" ht="12.75" hidden="false" customHeight="false" outlineLevel="1" collapsed="false">
      <c r="A491" s="419"/>
      <c r="B491" s="461"/>
      <c r="C491" s="461"/>
      <c r="D491" s="461"/>
      <c r="E491" s="461"/>
      <c r="F491" s="461"/>
      <c r="G491" s="461"/>
      <c r="H491" s="461"/>
      <c r="I491" s="461"/>
      <c r="J491" s="461"/>
      <c r="K491" s="461"/>
      <c r="L491" s="461"/>
      <c r="M491" s="461"/>
      <c r="N491" s="461"/>
      <c r="O491" s="461"/>
      <c r="P491" s="461"/>
      <c r="Q491" s="461"/>
      <c r="R491" s="461"/>
      <c r="S491" s="461"/>
      <c r="T491" s="461"/>
      <c r="U491" s="461"/>
      <c r="V491" s="454"/>
      <c r="W491" s="454"/>
      <c r="X491" s="454"/>
      <c r="Y491" s="454"/>
      <c r="Z491" s="454"/>
      <c r="AA491" s="454"/>
      <c r="AB491" s="454"/>
      <c r="AC491" s="454"/>
      <c r="AD491" s="454"/>
      <c r="AE491" s="454"/>
      <c r="AF491" s="454"/>
      <c r="AG491" s="454"/>
      <c r="AH491" s="454"/>
      <c r="AI491" s="454"/>
      <c r="AJ491" s="454"/>
      <c r="AK491" s="454"/>
      <c r="AL491" s="454"/>
      <c r="AM491" s="454"/>
      <c r="AN491" s="454"/>
      <c r="AO491" s="454"/>
      <c r="AP491" s="454"/>
      <c r="AQ491" s="454"/>
      <c r="AR491" s="454"/>
      <c r="AS491" s="454"/>
      <c r="AT491" s="454"/>
      <c r="AU491" s="454"/>
      <c r="AV491" s="454"/>
      <c r="AW491" s="454"/>
      <c r="AX491" s="454"/>
      <c r="AY491" s="454"/>
      <c r="AZ491" s="454"/>
      <c r="BA491" s="454"/>
      <c r="BB491" s="454"/>
      <c r="BC491" s="454"/>
      <c r="BD491" s="454"/>
      <c r="BE491" s="454"/>
      <c r="BF491" s="454"/>
      <c r="BG491" s="454"/>
      <c r="BH491" s="454"/>
      <c r="BI491" s="454"/>
      <c r="BJ491" s="454"/>
      <c r="BK491" s="454"/>
      <c r="BL491" s="454"/>
      <c r="BM491" s="454"/>
      <c r="BN491" s="454"/>
      <c r="BO491" s="454"/>
      <c r="BP491" s="454"/>
      <c r="BQ491" s="454"/>
      <c r="BR491" s="454"/>
      <c r="BS491" s="454"/>
      <c r="BT491" s="454"/>
      <c r="BU491" s="454"/>
      <c r="BV491" s="454"/>
      <c r="BW491" s="454"/>
      <c r="BX491" s="454"/>
      <c r="BY491" s="454"/>
      <c r="BZ491" s="454"/>
      <c r="CA491" s="454"/>
      <c r="CB491" s="454"/>
      <c r="CC491" s="454"/>
      <c r="CD491" s="454"/>
      <c r="CE491" s="454"/>
      <c r="CF491" s="454"/>
      <c r="CG491" s="454"/>
      <c r="CH491" s="454"/>
      <c r="CI491" s="454"/>
      <c r="CJ491" s="454"/>
      <c r="CK491" s="454"/>
      <c r="CL491" s="454"/>
      <c r="CM491" s="454"/>
      <c r="CN491" s="454"/>
      <c r="CO491" s="454"/>
      <c r="CP491" s="454"/>
      <c r="CQ491" s="454"/>
      <c r="CR491" s="454"/>
      <c r="CS491" s="454"/>
      <c r="CT491" s="454"/>
      <c r="CU491" s="454"/>
      <c r="CV491" s="454"/>
      <c r="CW491" s="454"/>
      <c r="CX491" s="454"/>
      <c r="CY491" s="454"/>
      <c r="CZ491" s="454"/>
      <c r="DA491" s="454"/>
      <c r="DB491" s="454"/>
      <c r="DC491" s="454"/>
      <c r="DD491" s="454"/>
      <c r="DE491" s="454"/>
      <c r="DF491" s="454"/>
      <c r="DG491" s="454"/>
      <c r="DH491" s="454"/>
      <c r="DI491" s="454"/>
      <c r="DJ491" s="454"/>
      <c r="DK491" s="454"/>
      <c r="DL491" s="454"/>
      <c r="DM491" s="454"/>
      <c r="DN491" s="454"/>
      <c r="DO491" s="454"/>
      <c r="DP491" s="454"/>
      <c r="DQ491" s="454"/>
      <c r="DR491" s="454"/>
      <c r="DS491" s="454"/>
      <c r="DT491" s="454"/>
      <c r="DU491" s="454"/>
      <c r="DV491" s="454"/>
      <c r="DW491" s="454"/>
      <c r="DX491" s="454"/>
      <c r="DY491" s="454"/>
      <c r="DZ491" s="454"/>
      <c r="EA491" s="454"/>
      <c r="EB491" s="454"/>
      <c r="EC491" s="454"/>
      <c r="ED491" s="454"/>
      <c r="EE491" s="454"/>
      <c r="EF491" s="454"/>
      <c r="EG491" s="454"/>
      <c r="EH491" s="454"/>
      <c r="EI491" s="454"/>
      <c r="EJ491" s="454"/>
      <c r="EK491" s="454"/>
      <c r="EL491" s="454"/>
      <c r="EM491" s="454"/>
      <c r="EN491" s="454"/>
      <c r="EO491" s="454"/>
      <c r="EP491" s="454"/>
      <c r="EQ491" s="454"/>
      <c r="ER491" s="454"/>
      <c r="ES491" s="454"/>
      <c r="ET491" s="454"/>
      <c r="EU491" s="454"/>
      <c r="EV491" s="454"/>
      <c r="EW491" s="454"/>
      <c r="EX491" s="454"/>
      <c r="EY491" s="454"/>
      <c r="EZ491" s="454"/>
      <c r="FA491" s="454"/>
      <c r="FB491" s="454"/>
      <c r="FC491" s="454"/>
      <c r="FD491" s="454"/>
      <c r="FE491" s="454"/>
      <c r="FF491" s="454"/>
      <c r="FG491" s="454"/>
      <c r="FH491" s="454"/>
      <c r="FI491" s="454"/>
      <c r="FJ491" s="454"/>
      <c r="FK491" s="454"/>
      <c r="FL491" s="454"/>
      <c r="FM491" s="454"/>
      <c r="FN491" s="454"/>
      <c r="FO491" s="454"/>
      <c r="FP491" s="454"/>
      <c r="FQ491" s="454"/>
      <c r="FR491" s="454"/>
      <c r="FS491" s="454"/>
      <c r="FT491" s="454"/>
      <c r="FU491" s="454"/>
      <c r="FV491" s="454"/>
      <c r="FW491" s="454"/>
      <c r="FX491" s="454"/>
      <c r="FY491" s="454"/>
      <c r="FZ491" s="454"/>
      <c r="GA491" s="454"/>
      <c r="GB491" s="454"/>
      <c r="GC491" s="454"/>
      <c r="GD491" s="454"/>
      <c r="GE491" s="454"/>
      <c r="GF491" s="454"/>
      <c r="GG491" s="454"/>
      <c r="GH491" s="454"/>
      <c r="GI491" s="454"/>
      <c r="GJ491" s="454"/>
      <c r="GK491" s="454"/>
      <c r="GL491" s="454"/>
      <c r="GM491" s="454"/>
      <c r="GN491" s="454"/>
      <c r="GO491" s="454"/>
      <c r="GP491" s="454"/>
      <c r="GQ491" s="454"/>
      <c r="GR491" s="454"/>
      <c r="GS491" s="454"/>
      <c r="GT491" s="454"/>
      <c r="GU491" s="454"/>
      <c r="GV491" s="454"/>
      <c r="GW491" s="454"/>
      <c r="GX491" s="454"/>
      <c r="GY491" s="454"/>
      <c r="GZ491" s="454"/>
      <c r="HA491" s="454"/>
      <c r="HB491" s="454"/>
      <c r="HC491" s="454"/>
      <c r="HD491" s="454"/>
      <c r="HE491" s="454"/>
      <c r="HF491" s="454"/>
      <c r="HG491" s="454"/>
      <c r="HH491" s="454"/>
      <c r="HI491" s="454"/>
      <c r="HJ491" s="454"/>
      <c r="HK491" s="454"/>
      <c r="HL491" s="454"/>
      <c r="HM491" s="454"/>
      <c r="HN491" s="454"/>
      <c r="HO491" s="454"/>
      <c r="HP491" s="454"/>
      <c r="HQ491" s="454"/>
      <c r="HR491" s="454"/>
      <c r="HS491" s="454"/>
      <c r="HT491" s="454"/>
      <c r="HU491" s="454"/>
      <c r="HV491" s="454"/>
      <c r="HW491" s="454"/>
      <c r="HX491" s="454"/>
      <c r="HY491" s="454"/>
      <c r="HZ491" s="454"/>
      <c r="IA491" s="454"/>
      <c r="IB491" s="454"/>
      <c r="IC491" s="454"/>
      <c r="ID491" s="454"/>
      <c r="IE491" s="454"/>
      <c r="IF491" s="454"/>
      <c r="IG491" s="454"/>
      <c r="IH491" s="454"/>
      <c r="II491" s="454"/>
      <c r="IJ491" s="454"/>
      <c r="IK491" s="454"/>
      <c r="IL491" s="454"/>
      <c r="IM491" s="454"/>
      <c r="IN491" s="454"/>
      <c r="IO491" s="454"/>
      <c r="IP491" s="454"/>
      <c r="IQ491" s="454"/>
      <c r="IR491" s="454"/>
      <c r="IS491" s="454"/>
      <c r="IT491" s="454"/>
      <c r="IU491" s="454"/>
      <c r="IV491" s="454"/>
      <c r="IW491" s="454"/>
    </row>
    <row r="492" customFormat="false" ht="12.75" hidden="false" customHeight="false" outlineLevel="1" collapsed="false">
      <c r="A492" s="466"/>
      <c r="B492" s="461"/>
      <c r="C492" s="461"/>
      <c r="D492" s="461"/>
      <c r="E492" s="461"/>
      <c r="F492" s="461"/>
      <c r="G492" s="461"/>
      <c r="H492" s="461"/>
      <c r="I492" s="461"/>
      <c r="J492" s="461"/>
      <c r="K492" s="461"/>
      <c r="L492" s="461"/>
      <c r="M492" s="461"/>
      <c r="N492" s="461"/>
      <c r="O492" s="461"/>
      <c r="P492" s="461"/>
      <c r="Q492" s="461"/>
      <c r="R492" s="461"/>
      <c r="S492" s="461"/>
      <c r="T492" s="461"/>
      <c r="U492" s="461"/>
      <c r="V492" s="465"/>
      <c r="W492" s="465"/>
      <c r="X492" s="465"/>
      <c r="Y492" s="465"/>
      <c r="Z492" s="465"/>
      <c r="AA492" s="465"/>
      <c r="AB492" s="465"/>
      <c r="AC492" s="465"/>
      <c r="AD492" s="465"/>
      <c r="AE492" s="465"/>
      <c r="AF492" s="465"/>
      <c r="AG492" s="465"/>
      <c r="AH492" s="465"/>
      <c r="AI492" s="465"/>
      <c r="AJ492" s="465"/>
      <c r="AK492" s="465"/>
      <c r="AL492" s="465"/>
      <c r="AM492" s="465"/>
      <c r="AN492" s="465"/>
      <c r="AO492" s="465"/>
      <c r="AP492" s="465"/>
      <c r="AQ492" s="465"/>
      <c r="AR492" s="465"/>
      <c r="AS492" s="465"/>
      <c r="AT492" s="465"/>
      <c r="AU492" s="465"/>
      <c r="AV492" s="465"/>
      <c r="AW492" s="465"/>
      <c r="AX492" s="465"/>
      <c r="AY492" s="465"/>
      <c r="AZ492" s="465"/>
      <c r="BA492" s="465"/>
      <c r="BB492" s="465"/>
      <c r="BC492" s="465"/>
      <c r="BD492" s="465"/>
      <c r="BE492" s="465"/>
      <c r="BF492" s="465"/>
      <c r="BG492" s="465"/>
      <c r="BH492" s="465"/>
      <c r="BI492" s="465"/>
      <c r="BJ492" s="465"/>
      <c r="BK492" s="465"/>
      <c r="BL492" s="465"/>
      <c r="BM492" s="465"/>
      <c r="BN492" s="465"/>
      <c r="BO492" s="465"/>
      <c r="BP492" s="465"/>
      <c r="BQ492" s="465"/>
      <c r="BR492" s="465"/>
      <c r="BS492" s="465"/>
      <c r="BT492" s="465"/>
      <c r="BU492" s="465"/>
      <c r="BV492" s="465"/>
      <c r="BW492" s="465"/>
      <c r="BX492" s="465"/>
      <c r="BY492" s="465"/>
      <c r="BZ492" s="465"/>
      <c r="CA492" s="465"/>
      <c r="CB492" s="465"/>
      <c r="CC492" s="465"/>
      <c r="CD492" s="465"/>
      <c r="CE492" s="465"/>
      <c r="CF492" s="465"/>
      <c r="CG492" s="465"/>
      <c r="CH492" s="465"/>
      <c r="CI492" s="465"/>
      <c r="CJ492" s="465"/>
      <c r="CK492" s="465"/>
      <c r="CL492" s="465"/>
      <c r="CM492" s="465"/>
      <c r="CN492" s="465"/>
      <c r="CO492" s="465"/>
      <c r="CP492" s="465"/>
      <c r="CQ492" s="465"/>
      <c r="CR492" s="465"/>
      <c r="CS492" s="465"/>
      <c r="CT492" s="465"/>
      <c r="CU492" s="465"/>
      <c r="CV492" s="465"/>
      <c r="CW492" s="465"/>
      <c r="CX492" s="465"/>
      <c r="CY492" s="465"/>
      <c r="CZ492" s="465"/>
      <c r="DA492" s="465"/>
      <c r="DB492" s="465"/>
      <c r="DC492" s="465"/>
      <c r="DD492" s="465"/>
      <c r="DE492" s="465"/>
      <c r="DF492" s="465"/>
      <c r="DG492" s="465"/>
      <c r="DH492" s="465"/>
      <c r="DI492" s="465"/>
      <c r="DJ492" s="465"/>
      <c r="DK492" s="465"/>
      <c r="DL492" s="465"/>
      <c r="DM492" s="465"/>
      <c r="DN492" s="465"/>
      <c r="DO492" s="465"/>
      <c r="DP492" s="465"/>
      <c r="DQ492" s="465"/>
      <c r="DR492" s="465"/>
      <c r="DS492" s="465"/>
      <c r="DT492" s="465"/>
      <c r="DU492" s="465"/>
      <c r="DV492" s="465"/>
      <c r="DW492" s="465"/>
      <c r="DX492" s="465"/>
      <c r="DY492" s="465"/>
      <c r="DZ492" s="465"/>
      <c r="EA492" s="465"/>
      <c r="EB492" s="465"/>
      <c r="EC492" s="465"/>
      <c r="ED492" s="465"/>
      <c r="EE492" s="465"/>
      <c r="EF492" s="465"/>
      <c r="EG492" s="465"/>
      <c r="EH492" s="465"/>
      <c r="EI492" s="465"/>
      <c r="EJ492" s="465"/>
      <c r="EK492" s="465"/>
      <c r="EL492" s="465"/>
      <c r="EM492" s="465"/>
      <c r="EN492" s="465"/>
      <c r="EO492" s="465"/>
      <c r="EP492" s="465"/>
      <c r="EQ492" s="465"/>
      <c r="ER492" s="465"/>
      <c r="ES492" s="465"/>
      <c r="ET492" s="465"/>
      <c r="EU492" s="465"/>
      <c r="EV492" s="465"/>
      <c r="EW492" s="465"/>
      <c r="EX492" s="465"/>
      <c r="EY492" s="465"/>
      <c r="EZ492" s="465"/>
      <c r="FA492" s="465"/>
      <c r="FB492" s="465"/>
      <c r="FC492" s="465"/>
      <c r="FD492" s="465"/>
      <c r="FE492" s="465"/>
      <c r="FF492" s="465"/>
      <c r="FG492" s="465"/>
      <c r="FH492" s="465"/>
      <c r="FI492" s="465"/>
      <c r="FJ492" s="465"/>
      <c r="FK492" s="465"/>
      <c r="FL492" s="465"/>
      <c r="FM492" s="465"/>
      <c r="FN492" s="465"/>
      <c r="FO492" s="465"/>
      <c r="FP492" s="465"/>
      <c r="FQ492" s="465"/>
      <c r="FR492" s="465"/>
      <c r="FS492" s="465"/>
      <c r="FT492" s="465"/>
      <c r="FU492" s="465"/>
      <c r="FV492" s="465"/>
      <c r="FW492" s="465"/>
      <c r="FX492" s="465"/>
      <c r="FY492" s="465"/>
      <c r="FZ492" s="465"/>
      <c r="GA492" s="465"/>
      <c r="GB492" s="465"/>
      <c r="GC492" s="465"/>
      <c r="GD492" s="465"/>
      <c r="GE492" s="465"/>
      <c r="GF492" s="465"/>
      <c r="GG492" s="465"/>
      <c r="GH492" s="465"/>
      <c r="GI492" s="465"/>
      <c r="GJ492" s="465"/>
      <c r="GK492" s="465"/>
      <c r="GL492" s="465"/>
      <c r="GM492" s="465"/>
      <c r="GN492" s="465"/>
      <c r="GO492" s="465"/>
      <c r="GP492" s="465"/>
      <c r="GQ492" s="465"/>
      <c r="GR492" s="465"/>
      <c r="GS492" s="465"/>
      <c r="GT492" s="465"/>
      <c r="GU492" s="465"/>
      <c r="GV492" s="465"/>
      <c r="GW492" s="465"/>
      <c r="GX492" s="465"/>
      <c r="GY492" s="465"/>
      <c r="GZ492" s="465"/>
      <c r="HA492" s="465"/>
      <c r="HB492" s="465"/>
      <c r="HC492" s="465"/>
      <c r="HD492" s="465"/>
      <c r="HE492" s="465"/>
      <c r="HF492" s="465"/>
      <c r="HG492" s="465"/>
      <c r="HH492" s="465"/>
      <c r="HI492" s="465"/>
      <c r="HJ492" s="465"/>
      <c r="HK492" s="465"/>
      <c r="HL492" s="465"/>
      <c r="HM492" s="465"/>
      <c r="HN492" s="465"/>
      <c r="HO492" s="465"/>
      <c r="HP492" s="465"/>
      <c r="HQ492" s="465"/>
      <c r="HR492" s="465"/>
      <c r="HS492" s="465"/>
      <c r="HT492" s="465"/>
      <c r="HU492" s="465"/>
      <c r="HV492" s="465"/>
      <c r="HW492" s="465"/>
      <c r="HX492" s="465"/>
      <c r="HY492" s="465"/>
      <c r="HZ492" s="465"/>
      <c r="IA492" s="465"/>
      <c r="IB492" s="465"/>
      <c r="IC492" s="465"/>
      <c r="ID492" s="465"/>
      <c r="IE492" s="465"/>
      <c r="IF492" s="465"/>
      <c r="IG492" s="465"/>
      <c r="IH492" s="465"/>
      <c r="II492" s="465"/>
      <c r="IJ492" s="465"/>
      <c r="IK492" s="465"/>
      <c r="IL492" s="465"/>
      <c r="IM492" s="465"/>
      <c r="IN492" s="465"/>
      <c r="IO492" s="465"/>
      <c r="IP492" s="465"/>
      <c r="IQ492" s="465"/>
      <c r="IR492" s="465"/>
      <c r="IS492" s="465"/>
      <c r="IT492" s="465"/>
      <c r="IU492" s="465"/>
      <c r="IV492" s="465"/>
      <c r="IW492" s="465"/>
    </row>
    <row r="493" customFormat="false" ht="12.75" hidden="false" customHeight="false" outlineLevel="1" collapsed="false">
      <c r="A493" s="419"/>
      <c r="B493" s="461"/>
      <c r="C493" s="461"/>
      <c r="D493" s="461"/>
      <c r="E493" s="461"/>
      <c r="F493" s="461"/>
      <c r="G493" s="461"/>
      <c r="H493" s="461"/>
      <c r="I493" s="461"/>
      <c r="J493" s="461"/>
      <c r="K493" s="461"/>
      <c r="L493" s="461"/>
      <c r="M493" s="461"/>
      <c r="N493" s="461"/>
      <c r="O493" s="461"/>
      <c r="P493" s="461"/>
      <c r="Q493" s="461"/>
      <c r="R493" s="461"/>
      <c r="S493" s="461"/>
      <c r="T493" s="461"/>
      <c r="U493" s="461"/>
      <c r="V493" s="454"/>
      <c r="W493" s="454"/>
      <c r="X493" s="454"/>
      <c r="Y493" s="454"/>
      <c r="Z493" s="454"/>
      <c r="AA493" s="454"/>
      <c r="AB493" s="454"/>
      <c r="AC493" s="454"/>
      <c r="AD493" s="454"/>
      <c r="AE493" s="454"/>
      <c r="AF493" s="454"/>
      <c r="AG493" s="454"/>
      <c r="AH493" s="454"/>
      <c r="AI493" s="454"/>
      <c r="AJ493" s="454"/>
      <c r="AK493" s="454"/>
      <c r="AL493" s="454"/>
      <c r="AM493" s="454"/>
      <c r="AN493" s="454"/>
      <c r="AO493" s="454"/>
      <c r="AP493" s="454"/>
      <c r="AQ493" s="454"/>
      <c r="AR493" s="454"/>
      <c r="AS493" s="454"/>
      <c r="AT493" s="454"/>
      <c r="AU493" s="454"/>
      <c r="AV493" s="454"/>
      <c r="AW493" s="454"/>
      <c r="AX493" s="454"/>
      <c r="AY493" s="454"/>
      <c r="AZ493" s="454"/>
      <c r="BA493" s="454"/>
      <c r="BB493" s="454"/>
      <c r="BC493" s="454"/>
      <c r="BD493" s="454"/>
      <c r="BE493" s="454"/>
      <c r="BF493" s="454"/>
      <c r="BG493" s="454"/>
      <c r="BH493" s="454"/>
      <c r="BI493" s="454"/>
      <c r="BJ493" s="454"/>
      <c r="BK493" s="454"/>
      <c r="BL493" s="454"/>
      <c r="BM493" s="454"/>
      <c r="BN493" s="454"/>
      <c r="BO493" s="454"/>
      <c r="BP493" s="454"/>
      <c r="BQ493" s="454"/>
      <c r="BR493" s="454"/>
      <c r="BS493" s="454"/>
      <c r="BT493" s="454"/>
      <c r="BU493" s="454"/>
      <c r="BV493" s="454"/>
      <c r="BW493" s="454"/>
      <c r="BX493" s="454"/>
      <c r="BY493" s="454"/>
      <c r="BZ493" s="454"/>
      <c r="CA493" s="454"/>
      <c r="CB493" s="454"/>
      <c r="CC493" s="454"/>
      <c r="CD493" s="454"/>
      <c r="CE493" s="454"/>
      <c r="CF493" s="454"/>
      <c r="CG493" s="454"/>
      <c r="CH493" s="454"/>
      <c r="CI493" s="454"/>
      <c r="CJ493" s="454"/>
      <c r="CK493" s="454"/>
      <c r="CL493" s="454"/>
      <c r="CM493" s="454"/>
      <c r="CN493" s="454"/>
      <c r="CO493" s="454"/>
      <c r="CP493" s="454"/>
      <c r="CQ493" s="454"/>
      <c r="CR493" s="454"/>
      <c r="CS493" s="454"/>
      <c r="CT493" s="454"/>
      <c r="CU493" s="454"/>
      <c r="CV493" s="454"/>
      <c r="CW493" s="454"/>
      <c r="CX493" s="454"/>
      <c r="CY493" s="454"/>
      <c r="CZ493" s="454"/>
      <c r="DA493" s="454"/>
      <c r="DB493" s="454"/>
      <c r="DC493" s="454"/>
      <c r="DD493" s="454"/>
      <c r="DE493" s="454"/>
      <c r="DF493" s="454"/>
      <c r="DG493" s="454"/>
      <c r="DH493" s="454"/>
      <c r="DI493" s="454"/>
      <c r="DJ493" s="454"/>
      <c r="DK493" s="454"/>
      <c r="DL493" s="454"/>
      <c r="DM493" s="454"/>
      <c r="DN493" s="454"/>
      <c r="DO493" s="454"/>
      <c r="DP493" s="454"/>
      <c r="DQ493" s="454"/>
      <c r="DR493" s="454"/>
      <c r="DS493" s="454"/>
      <c r="DT493" s="454"/>
      <c r="DU493" s="454"/>
      <c r="DV493" s="454"/>
      <c r="DW493" s="454"/>
      <c r="DX493" s="454"/>
      <c r="DY493" s="454"/>
      <c r="DZ493" s="454"/>
      <c r="EA493" s="454"/>
      <c r="EB493" s="454"/>
      <c r="EC493" s="454"/>
      <c r="ED493" s="454"/>
      <c r="EE493" s="454"/>
      <c r="EF493" s="454"/>
      <c r="EG493" s="454"/>
      <c r="EH493" s="454"/>
      <c r="EI493" s="454"/>
      <c r="EJ493" s="454"/>
      <c r="EK493" s="454"/>
      <c r="EL493" s="454"/>
      <c r="EM493" s="454"/>
      <c r="EN493" s="454"/>
      <c r="EO493" s="454"/>
      <c r="EP493" s="454"/>
      <c r="EQ493" s="454"/>
      <c r="ER493" s="454"/>
      <c r="ES493" s="454"/>
      <c r="ET493" s="454"/>
      <c r="EU493" s="454"/>
      <c r="EV493" s="454"/>
      <c r="EW493" s="454"/>
      <c r="EX493" s="454"/>
      <c r="EY493" s="454"/>
      <c r="EZ493" s="454"/>
      <c r="FA493" s="454"/>
      <c r="FB493" s="454"/>
      <c r="FC493" s="454"/>
      <c r="FD493" s="454"/>
      <c r="FE493" s="454"/>
      <c r="FF493" s="454"/>
      <c r="FG493" s="454"/>
      <c r="FH493" s="454"/>
      <c r="FI493" s="454"/>
      <c r="FJ493" s="454"/>
      <c r="FK493" s="454"/>
      <c r="FL493" s="454"/>
      <c r="FM493" s="454"/>
      <c r="FN493" s="454"/>
      <c r="FO493" s="454"/>
      <c r="FP493" s="454"/>
      <c r="FQ493" s="454"/>
      <c r="FR493" s="454"/>
      <c r="FS493" s="454"/>
      <c r="FT493" s="454"/>
      <c r="FU493" s="454"/>
      <c r="FV493" s="454"/>
      <c r="FW493" s="454"/>
      <c r="FX493" s="454"/>
      <c r="FY493" s="454"/>
      <c r="FZ493" s="454"/>
      <c r="GA493" s="454"/>
      <c r="GB493" s="454"/>
      <c r="GC493" s="454"/>
      <c r="GD493" s="454"/>
      <c r="GE493" s="454"/>
      <c r="GF493" s="454"/>
      <c r="GG493" s="454"/>
      <c r="GH493" s="454"/>
      <c r="GI493" s="454"/>
      <c r="GJ493" s="454"/>
      <c r="GK493" s="454"/>
      <c r="GL493" s="454"/>
      <c r="GM493" s="454"/>
      <c r="GN493" s="454"/>
      <c r="GO493" s="454"/>
      <c r="GP493" s="454"/>
      <c r="GQ493" s="454"/>
      <c r="GR493" s="454"/>
      <c r="GS493" s="454"/>
      <c r="GT493" s="454"/>
      <c r="GU493" s="454"/>
      <c r="GV493" s="454"/>
      <c r="GW493" s="454"/>
      <c r="GX493" s="454"/>
      <c r="GY493" s="454"/>
      <c r="GZ493" s="454"/>
      <c r="HA493" s="454"/>
      <c r="HB493" s="454"/>
      <c r="HC493" s="454"/>
      <c r="HD493" s="454"/>
      <c r="HE493" s="454"/>
      <c r="HF493" s="454"/>
      <c r="HG493" s="454"/>
      <c r="HH493" s="454"/>
      <c r="HI493" s="454"/>
      <c r="HJ493" s="454"/>
      <c r="HK493" s="454"/>
      <c r="HL493" s="454"/>
      <c r="HM493" s="454"/>
      <c r="HN493" s="454"/>
      <c r="HO493" s="454"/>
      <c r="HP493" s="454"/>
      <c r="HQ493" s="454"/>
      <c r="HR493" s="454"/>
      <c r="HS493" s="454"/>
      <c r="HT493" s="454"/>
      <c r="HU493" s="454"/>
      <c r="HV493" s="454"/>
      <c r="HW493" s="454"/>
      <c r="HX493" s="454"/>
      <c r="HY493" s="454"/>
      <c r="HZ493" s="454"/>
      <c r="IA493" s="454"/>
      <c r="IB493" s="454"/>
      <c r="IC493" s="454"/>
      <c r="ID493" s="454"/>
      <c r="IE493" s="454"/>
      <c r="IF493" s="454"/>
      <c r="IG493" s="454"/>
      <c r="IH493" s="454"/>
      <c r="II493" s="454"/>
      <c r="IJ493" s="454"/>
      <c r="IK493" s="454"/>
      <c r="IL493" s="454"/>
      <c r="IM493" s="454"/>
      <c r="IN493" s="454"/>
      <c r="IO493" s="454"/>
      <c r="IP493" s="454"/>
      <c r="IQ493" s="454"/>
      <c r="IR493" s="454"/>
      <c r="IS493" s="454"/>
      <c r="IT493" s="454"/>
      <c r="IU493" s="454"/>
      <c r="IV493" s="454"/>
      <c r="IW493" s="454"/>
    </row>
    <row r="494" customFormat="false" ht="12.75" hidden="false" customHeight="false" outlineLevel="1" collapsed="false">
      <c r="A494" s="419"/>
      <c r="B494" s="461"/>
      <c r="C494" s="461"/>
      <c r="D494" s="461"/>
      <c r="E494" s="461"/>
      <c r="F494" s="461"/>
      <c r="G494" s="461"/>
      <c r="H494" s="461"/>
      <c r="I494" s="461"/>
      <c r="J494" s="461"/>
      <c r="K494" s="461"/>
      <c r="L494" s="461"/>
      <c r="M494" s="461"/>
      <c r="N494" s="461"/>
      <c r="O494" s="461"/>
      <c r="P494" s="461"/>
      <c r="Q494" s="461"/>
      <c r="R494" s="461"/>
      <c r="S494" s="461"/>
      <c r="T494" s="461"/>
      <c r="U494" s="461"/>
      <c r="V494" s="454"/>
      <c r="W494" s="454"/>
      <c r="X494" s="454"/>
      <c r="Y494" s="454"/>
      <c r="Z494" s="454"/>
      <c r="AA494" s="454"/>
      <c r="AB494" s="454"/>
      <c r="AC494" s="454"/>
      <c r="AD494" s="454"/>
      <c r="AE494" s="454"/>
      <c r="AF494" s="454"/>
      <c r="AG494" s="454"/>
      <c r="AH494" s="454"/>
      <c r="AI494" s="454"/>
      <c r="AJ494" s="454"/>
      <c r="AK494" s="454"/>
      <c r="AL494" s="454"/>
      <c r="AM494" s="454"/>
      <c r="AN494" s="454"/>
      <c r="AO494" s="454"/>
      <c r="AP494" s="454"/>
      <c r="AQ494" s="454"/>
      <c r="AR494" s="454"/>
      <c r="AS494" s="454"/>
      <c r="AT494" s="454"/>
      <c r="AU494" s="454"/>
      <c r="AV494" s="454"/>
      <c r="AW494" s="454"/>
      <c r="AX494" s="454"/>
      <c r="AY494" s="454"/>
      <c r="AZ494" s="454"/>
      <c r="BA494" s="454"/>
      <c r="BB494" s="454"/>
      <c r="BC494" s="454"/>
      <c r="BD494" s="454"/>
      <c r="BE494" s="454"/>
      <c r="BF494" s="454"/>
      <c r="BG494" s="454"/>
      <c r="BH494" s="454"/>
      <c r="BI494" s="454"/>
      <c r="BJ494" s="454"/>
      <c r="BK494" s="454"/>
      <c r="BL494" s="454"/>
      <c r="BM494" s="454"/>
      <c r="BN494" s="454"/>
      <c r="BO494" s="454"/>
      <c r="BP494" s="454"/>
      <c r="BQ494" s="454"/>
      <c r="BR494" s="454"/>
      <c r="BS494" s="454"/>
      <c r="BT494" s="454"/>
      <c r="BU494" s="454"/>
      <c r="BV494" s="454"/>
      <c r="BW494" s="454"/>
      <c r="BX494" s="454"/>
      <c r="BY494" s="454"/>
      <c r="BZ494" s="454"/>
      <c r="CA494" s="454"/>
      <c r="CB494" s="454"/>
      <c r="CC494" s="454"/>
      <c r="CD494" s="454"/>
      <c r="CE494" s="454"/>
      <c r="CF494" s="454"/>
      <c r="CG494" s="454"/>
      <c r="CH494" s="454"/>
      <c r="CI494" s="454"/>
      <c r="CJ494" s="454"/>
      <c r="CK494" s="454"/>
      <c r="CL494" s="454"/>
      <c r="CM494" s="454"/>
      <c r="CN494" s="454"/>
      <c r="CO494" s="454"/>
      <c r="CP494" s="454"/>
      <c r="CQ494" s="454"/>
      <c r="CR494" s="454"/>
      <c r="CS494" s="454"/>
      <c r="CT494" s="454"/>
      <c r="CU494" s="454"/>
      <c r="CV494" s="454"/>
      <c r="CW494" s="454"/>
      <c r="CX494" s="454"/>
      <c r="CY494" s="454"/>
      <c r="CZ494" s="454"/>
      <c r="DA494" s="454"/>
      <c r="DB494" s="454"/>
      <c r="DC494" s="454"/>
      <c r="DD494" s="454"/>
      <c r="DE494" s="454"/>
      <c r="DF494" s="454"/>
      <c r="DG494" s="454"/>
      <c r="DH494" s="454"/>
      <c r="DI494" s="454"/>
      <c r="DJ494" s="454"/>
      <c r="DK494" s="454"/>
      <c r="DL494" s="454"/>
      <c r="DM494" s="454"/>
      <c r="DN494" s="454"/>
      <c r="DO494" s="454"/>
      <c r="DP494" s="454"/>
      <c r="DQ494" s="454"/>
      <c r="DR494" s="454"/>
      <c r="DS494" s="454"/>
      <c r="DT494" s="454"/>
      <c r="DU494" s="454"/>
      <c r="DV494" s="454"/>
      <c r="DW494" s="454"/>
      <c r="DX494" s="454"/>
      <c r="DY494" s="454"/>
      <c r="DZ494" s="454"/>
      <c r="EA494" s="454"/>
      <c r="EB494" s="454"/>
      <c r="EC494" s="454"/>
      <c r="ED494" s="454"/>
      <c r="EE494" s="454"/>
      <c r="EF494" s="454"/>
      <c r="EG494" s="454"/>
      <c r="EH494" s="454"/>
      <c r="EI494" s="454"/>
      <c r="EJ494" s="454"/>
      <c r="EK494" s="454"/>
      <c r="EL494" s="454"/>
      <c r="EM494" s="454"/>
      <c r="EN494" s="454"/>
      <c r="EO494" s="454"/>
      <c r="EP494" s="454"/>
      <c r="EQ494" s="454"/>
      <c r="ER494" s="454"/>
      <c r="ES494" s="454"/>
      <c r="ET494" s="454"/>
      <c r="EU494" s="454"/>
      <c r="EV494" s="454"/>
      <c r="EW494" s="454"/>
      <c r="EX494" s="454"/>
      <c r="EY494" s="454"/>
      <c r="EZ494" s="454"/>
      <c r="FA494" s="454"/>
      <c r="FB494" s="454"/>
      <c r="FC494" s="454"/>
      <c r="FD494" s="454"/>
      <c r="FE494" s="454"/>
      <c r="FF494" s="454"/>
      <c r="FG494" s="454"/>
      <c r="FH494" s="454"/>
      <c r="FI494" s="454"/>
      <c r="FJ494" s="454"/>
      <c r="FK494" s="454"/>
      <c r="FL494" s="454"/>
      <c r="FM494" s="454"/>
      <c r="FN494" s="454"/>
      <c r="FO494" s="454"/>
      <c r="FP494" s="454"/>
      <c r="FQ494" s="454"/>
      <c r="FR494" s="454"/>
      <c r="FS494" s="454"/>
      <c r="FT494" s="454"/>
      <c r="FU494" s="454"/>
      <c r="FV494" s="454"/>
      <c r="FW494" s="454"/>
      <c r="FX494" s="454"/>
      <c r="FY494" s="454"/>
      <c r="FZ494" s="454"/>
      <c r="GA494" s="454"/>
      <c r="GB494" s="454"/>
      <c r="GC494" s="454"/>
      <c r="GD494" s="454"/>
      <c r="GE494" s="454"/>
      <c r="GF494" s="454"/>
      <c r="GG494" s="454"/>
      <c r="GH494" s="454"/>
      <c r="GI494" s="454"/>
      <c r="GJ494" s="454"/>
      <c r="GK494" s="454"/>
      <c r="GL494" s="454"/>
      <c r="GM494" s="454"/>
      <c r="GN494" s="454"/>
      <c r="GO494" s="454"/>
      <c r="GP494" s="454"/>
      <c r="GQ494" s="454"/>
      <c r="GR494" s="454"/>
      <c r="GS494" s="454"/>
      <c r="GT494" s="454"/>
      <c r="GU494" s="454"/>
      <c r="GV494" s="454"/>
      <c r="GW494" s="454"/>
      <c r="GX494" s="454"/>
      <c r="GY494" s="454"/>
      <c r="GZ494" s="454"/>
      <c r="HA494" s="454"/>
      <c r="HB494" s="454"/>
      <c r="HC494" s="454"/>
      <c r="HD494" s="454"/>
      <c r="HE494" s="454"/>
      <c r="HF494" s="454"/>
      <c r="HG494" s="454"/>
      <c r="HH494" s="454"/>
      <c r="HI494" s="454"/>
      <c r="HJ494" s="454"/>
      <c r="HK494" s="454"/>
      <c r="HL494" s="454"/>
      <c r="HM494" s="454"/>
      <c r="HN494" s="454"/>
      <c r="HO494" s="454"/>
      <c r="HP494" s="454"/>
      <c r="HQ494" s="454"/>
      <c r="HR494" s="454"/>
      <c r="HS494" s="454"/>
      <c r="HT494" s="454"/>
      <c r="HU494" s="454"/>
      <c r="HV494" s="454"/>
      <c r="HW494" s="454"/>
      <c r="HX494" s="454"/>
      <c r="HY494" s="454"/>
      <c r="HZ494" s="454"/>
      <c r="IA494" s="454"/>
      <c r="IB494" s="454"/>
      <c r="IC494" s="454"/>
      <c r="ID494" s="454"/>
      <c r="IE494" s="454"/>
      <c r="IF494" s="454"/>
      <c r="IG494" s="454"/>
      <c r="IH494" s="454"/>
      <c r="II494" s="454"/>
      <c r="IJ494" s="454"/>
      <c r="IK494" s="454"/>
      <c r="IL494" s="454"/>
      <c r="IM494" s="454"/>
      <c r="IN494" s="454"/>
      <c r="IO494" s="454"/>
      <c r="IP494" s="454"/>
      <c r="IQ494" s="454"/>
      <c r="IR494" s="454"/>
      <c r="IS494" s="454"/>
      <c r="IT494" s="454"/>
      <c r="IU494" s="454"/>
      <c r="IV494" s="454"/>
      <c r="IW494" s="454"/>
    </row>
    <row r="495" customFormat="false" ht="12.75" hidden="false" customHeight="false" outlineLevel="1" collapsed="false">
      <c r="A495" s="419"/>
      <c r="B495" s="461"/>
      <c r="C495" s="461"/>
      <c r="D495" s="461"/>
      <c r="E495" s="461"/>
      <c r="F495" s="461"/>
      <c r="G495" s="461"/>
      <c r="H495" s="461"/>
      <c r="I495" s="461"/>
      <c r="J495" s="461"/>
      <c r="K495" s="461"/>
      <c r="L495" s="461"/>
      <c r="M495" s="461"/>
      <c r="N495" s="461"/>
      <c r="O495" s="461"/>
      <c r="P495" s="461"/>
      <c r="Q495" s="461"/>
      <c r="R495" s="461"/>
      <c r="S495" s="461"/>
      <c r="T495" s="461"/>
      <c r="U495" s="461"/>
      <c r="V495" s="454"/>
      <c r="W495" s="454"/>
      <c r="X495" s="454"/>
      <c r="Y495" s="454"/>
      <c r="Z495" s="454"/>
      <c r="AA495" s="454"/>
      <c r="AB495" s="454"/>
      <c r="AC495" s="454"/>
      <c r="AD495" s="454"/>
      <c r="AE495" s="454"/>
      <c r="AF495" s="454"/>
      <c r="AG495" s="454"/>
      <c r="AH495" s="454"/>
      <c r="AI495" s="454"/>
      <c r="AJ495" s="454"/>
      <c r="AK495" s="454"/>
      <c r="AL495" s="454"/>
      <c r="AM495" s="454"/>
      <c r="AN495" s="454"/>
      <c r="AO495" s="454"/>
      <c r="AP495" s="454"/>
      <c r="AQ495" s="454"/>
      <c r="AR495" s="454"/>
      <c r="AS495" s="454"/>
      <c r="AT495" s="454"/>
      <c r="AU495" s="454"/>
      <c r="AV495" s="454"/>
      <c r="AW495" s="454"/>
      <c r="AX495" s="454"/>
      <c r="AY495" s="454"/>
      <c r="AZ495" s="454"/>
      <c r="BA495" s="454"/>
      <c r="BB495" s="454"/>
      <c r="BC495" s="454"/>
      <c r="BD495" s="454"/>
      <c r="BE495" s="454"/>
      <c r="BF495" s="454"/>
      <c r="BG495" s="454"/>
      <c r="BH495" s="454"/>
      <c r="BI495" s="454"/>
      <c r="BJ495" s="454"/>
      <c r="BK495" s="454"/>
      <c r="BL495" s="454"/>
      <c r="BM495" s="454"/>
      <c r="BN495" s="454"/>
      <c r="BO495" s="454"/>
      <c r="BP495" s="454"/>
      <c r="BQ495" s="454"/>
      <c r="BR495" s="454"/>
      <c r="BS495" s="454"/>
      <c r="BT495" s="454"/>
      <c r="BU495" s="454"/>
      <c r="BV495" s="454"/>
      <c r="BW495" s="454"/>
      <c r="BX495" s="454"/>
      <c r="BY495" s="454"/>
      <c r="BZ495" s="454"/>
      <c r="CA495" s="454"/>
      <c r="CB495" s="454"/>
      <c r="CC495" s="454"/>
      <c r="CD495" s="454"/>
      <c r="CE495" s="454"/>
      <c r="CF495" s="454"/>
      <c r="CG495" s="454"/>
      <c r="CH495" s="454"/>
      <c r="CI495" s="454"/>
      <c r="CJ495" s="454"/>
      <c r="CK495" s="454"/>
      <c r="CL495" s="454"/>
      <c r="CM495" s="454"/>
      <c r="CN495" s="454"/>
      <c r="CO495" s="454"/>
      <c r="CP495" s="454"/>
      <c r="CQ495" s="454"/>
      <c r="CR495" s="454"/>
      <c r="CS495" s="454"/>
      <c r="CT495" s="454"/>
      <c r="CU495" s="454"/>
      <c r="CV495" s="454"/>
      <c r="CW495" s="454"/>
      <c r="CX495" s="454"/>
      <c r="CY495" s="454"/>
      <c r="CZ495" s="454"/>
      <c r="DA495" s="454"/>
      <c r="DB495" s="454"/>
      <c r="DC495" s="454"/>
      <c r="DD495" s="454"/>
      <c r="DE495" s="454"/>
      <c r="DF495" s="454"/>
      <c r="DG495" s="454"/>
      <c r="DH495" s="454"/>
      <c r="DI495" s="454"/>
      <c r="DJ495" s="454"/>
      <c r="DK495" s="454"/>
      <c r="DL495" s="454"/>
      <c r="DM495" s="454"/>
      <c r="DN495" s="454"/>
      <c r="DO495" s="454"/>
      <c r="DP495" s="454"/>
      <c r="DQ495" s="454"/>
      <c r="DR495" s="454"/>
      <c r="DS495" s="454"/>
      <c r="DT495" s="454"/>
      <c r="DU495" s="454"/>
      <c r="DV495" s="454"/>
      <c r="DW495" s="454"/>
      <c r="DX495" s="454"/>
      <c r="DY495" s="454"/>
      <c r="DZ495" s="454"/>
      <c r="EA495" s="454"/>
      <c r="EB495" s="454"/>
      <c r="EC495" s="454"/>
      <c r="ED495" s="454"/>
      <c r="EE495" s="454"/>
      <c r="EF495" s="454"/>
      <c r="EG495" s="454"/>
      <c r="EH495" s="454"/>
      <c r="EI495" s="454"/>
      <c r="EJ495" s="454"/>
      <c r="EK495" s="454"/>
      <c r="EL495" s="454"/>
      <c r="EM495" s="454"/>
      <c r="EN495" s="454"/>
      <c r="EO495" s="454"/>
      <c r="EP495" s="454"/>
      <c r="EQ495" s="454"/>
      <c r="ER495" s="454"/>
      <c r="ES495" s="454"/>
      <c r="ET495" s="454"/>
      <c r="EU495" s="454"/>
      <c r="EV495" s="454"/>
      <c r="EW495" s="454"/>
      <c r="EX495" s="454"/>
      <c r="EY495" s="454"/>
      <c r="EZ495" s="454"/>
      <c r="FA495" s="454"/>
      <c r="FB495" s="454"/>
      <c r="FC495" s="454"/>
      <c r="FD495" s="454"/>
      <c r="FE495" s="454"/>
      <c r="FF495" s="454"/>
      <c r="FG495" s="454"/>
      <c r="FH495" s="454"/>
      <c r="FI495" s="454"/>
      <c r="FJ495" s="454"/>
      <c r="FK495" s="454"/>
      <c r="FL495" s="454"/>
      <c r="FM495" s="454"/>
      <c r="FN495" s="454"/>
      <c r="FO495" s="454"/>
      <c r="FP495" s="454"/>
      <c r="FQ495" s="454"/>
      <c r="FR495" s="454"/>
      <c r="FS495" s="454"/>
      <c r="FT495" s="454"/>
      <c r="FU495" s="454"/>
      <c r="FV495" s="454"/>
      <c r="FW495" s="454"/>
      <c r="FX495" s="454"/>
      <c r="FY495" s="454"/>
      <c r="FZ495" s="454"/>
      <c r="GA495" s="454"/>
      <c r="GB495" s="454"/>
      <c r="GC495" s="454"/>
      <c r="GD495" s="454"/>
      <c r="GE495" s="454"/>
      <c r="GF495" s="454"/>
      <c r="GG495" s="454"/>
      <c r="GH495" s="454"/>
      <c r="GI495" s="454"/>
      <c r="GJ495" s="454"/>
      <c r="GK495" s="454"/>
      <c r="GL495" s="454"/>
      <c r="GM495" s="454"/>
      <c r="GN495" s="454"/>
      <c r="GO495" s="454"/>
      <c r="GP495" s="454"/>
      <c r="GQ495" s="454"/>
      <c r="GR495" s="454"/>
      <c r="GS495" s="454"/>
      <c r="GT495" s="454"/>
      <c r="GU495" s="454"/>
      <c r="GV495" s="454"/>
      <c r="GW495" s="454"/>
      <c r="GX495" s="454"/>
      <c r="GY495" s="454"/>
      <c r="GZ495" s="454"/>
      <c r="HA495" s="454"/>
      <c r="HB495" s="454"/>
      <c r="HC495" s="454"/>
      <c r="HD495" s="454"/>
      <c r="HE495" s="454"/>
      <c r="HF495" s="454"/>
      <c r="HG495" s="454"/>
      <c r="HH495" s="454"/>
      <c r="HI495" s="454"/>
      <c r="HJ495" s="454"/>
      <c r="HK495" s="454"/>
      <c r="HL495" s="454"/>
      <c r="HM495" s="454"/>
      <c r="HN495" s="454"/>
      <c r="HO495" s="454"/>
      <c r="HP495" s="454"/>
      <c r="HQ495" s="454"/>
      <c r="HR495" s="454"/>
      <c r="HS495" s="454"/>
      <c r="HT495" s="454"/>
      <c r="HU495" s="454"/>
      <c r="HV495" s="454"/>
      <c r="HW495" s="454"/>
      <c r="HX495" s="454"/>
      <c r="HY495" s="454"/>
      <c r="HZ495" s="454"/>
      <c r="IA495" s="454"/>
      <c r="IB495" s="454"/>
      <c r="IC495" s="454"/>
      <c r="ID495" s="454"/>
      <c r="IE495" s="454"/>
      <c r="IF495" s="454"/>
      <c r="IG495" s="454"/>
      <c r="IH495" s="454"/>
      <c r="II495" s="454"/>
      <c r="IJ495" s="454"/>
      <c r="IK495" s="454"/>
      <c r="IL495" s="454"/>
      <c r="IM495" s="454"/>
      <c r="IN495" s="454"/>
      <c r="IO495" s="454"/>
      <c r="IP495" s="454"/>
      <c r="IQ495" s="454"/>
      <c r="IR495" s="454"/>
      <c r="IS495" s="454"/>
      <c r="IT495" s="454"/>
      <c r="IU495" s="454"/>
      <c r="IV495" s="454"/>
      <c r="IW495" s="454"/>
    </row>
    <row r="496" customFormat="false" ht="12.75" hidden="false" customHeight="false" outlineLevel="1" collapsed="false">
      <c r="A496" s="142"/>
      <c r="B496" s="142"/>
      <c r="C496" s="142"/>
      <c r="D496" s="142"/>
      <c r="E496" s="142"/>
      <c r="F496" s="142"/>
      <c r="G496" s="142"/>
      <c r="H496" s="142"/>
      <c r="I496" s="142"/>
      <c r="J496" s="142"/>
      <c r="K496" s="142"/>
      <c r="L496" s="142"/>
      <c r="M496" s="142"/>
      <c r="N496" s="142"/>
      <c r="O496" s="142"/>
      <c r="P496" s="142"/>
      <c r="Q496" s="142"/>
      <c r="R496" s="142"/>
      <c r="S496" s="142"/>
      <c r="T496" s="142"/>
      <c r="U496" s="142"/>
    </row>
    <row r="497" customFormat="false" ht="12.75" hidden="false" customHeight="false" outlineLevel="1" collapsed="false">
      <c r="A497" s="142"/>
      <c r="B497" s="142"/>
      <c r="C497" s="142"/>
      <c r="D497" s="142"/>
      <c r="E497" s="142"/>
      <c r="F497" s="142"/>
      <c r="G497" s="142"/>
      <c r="H497" s="142"/>
      <c r="I497" s="142"/>
      <c r="J497" s="142"/>
      <c r="K497" s="142"/>
      <c r="L497" s="142"/>
      <c r="M497" s="142"/>
      <c r="N497" s="142"/>
      <c r="O497" s="142"/>
      <c r="P497" s="142"/>
      <c r="Q497" s="142"/>
      <c r="R497" s="142"/>
      <c r="S497" s="142"/>
      <c r="T497" s="142"/>
      <c r="U497" s="142"/>
    </row>
    <row r="498" customFormat="false" ht="12.75" hidden="false" customHeight="false" outlineLevel="1" collapsed="false">
      <c r="A498" s="142"/>
      <c r="B498" s="142"/>
      <c r="C498" s="142"/>
      <c r="D498" s="142"/>
      <c r="E498" s="142"/>
      <c r="F498" s="142"/>
      <c r="G498" s="142"/>
      <c r="H498" s="142"/>
      <c r="I498" s="142"/>
      <c r="J498" s="142"/>
      <c r="K498" s="142"/>
      <c r="L498" s="142"/>
      <c r="M498" s="142"/>
      <c r="N498" s="142"/>
      <c r="O498" s="142"/>
      <c r="P498" s="142"/>
      <c r="Q498" s="142"/>
      <c r="R498" s="142"/>
      <c r="S498" s="142"/>
      <c r="T498" s="142"/>
      <c r="U498" s="142"/>
    </row>
    <row r="499" customFormat="false" ht="18.75" hidden="false" customHeight="false" outlineLevel="1" collapsed="false">
      <c r="A499" s="438"/>
      <c r="B499" s="142"/>
      <c r="C499" s="142"/>
      <c r="D499" s="142"/>
      <c r="E499" s="142"/>
      <c r="F499" s="142"/>
      <c r="G499" s="142"/>
      <c r="H499" s="142"/>
      <c r="I499" s="142"/>
      <c r="J499" s="142"/>
      <c r="K499" s="142"/>
      <c r="L499" s="142"/>
      <c r="M499" s="142"/>
      <c r="N499" s="142"/>
      <c r="O499" s="142"/>
      <c r="P499" s="142"/>
      <c r="Q499" s="142"/>
      <c r="R499" s="142"/>
      <c r="S499" s="142"/>
      <c r="T499" s="142"/>
      <c r="U499" s="142"/>
    </row>
    <row r="500" customFormat="false" ht="12.75" hidden="false" customHeight="false" outlineLevel="1" collapsed="false">
      <c r="A500" s="376"/>
      <c r="B500" s="142"/>
      <c r="C500" s="142"/>
      <c r="D500" s="142"/>
      <c r="E500" s="142"/>
      <c r="F500" s="142"/>
      <c r="G500" s="142"/>
      <c r="H500" s="142"/>
      <c r="I500" s="142"/>
      <c r="J500" s="142"/>
      <c r="K500" s="142"/>
      <c r="L500" s="142"/>
      <c r="M500" s="142"/>
      <c r="N500" s="142"/>
      <c r="O500" s="142"/>
      <c r="P500" s="142"/>
      <c r="Q500" s="142"/>
      <c r="R500" s="142"/>
      <c r="S500" s="142"/>
      <c r="T500" s="142"/>
      <c r="U500" s="142"/>
    </row>
    <row r="501" customFormat="false" ht="12.75" hidden="false" customHeight="false" outlineLevel="1" collapsed="false">
      <c r="A501" s="467"/>
      <c r="B501" s="468"/>
      <c r="C501" s="468"/>
      <c r="D501" s="468"/>
      <c r="E501" s="468"/>
      <c r="F501" s="468"/>
      <c r="G501" s="468"/>
      <c r="H501" s="468"/>
      <c r="I501" s="468"/>
      <c r="J501" s="468"/>
      <c r="K501" s="468"/>
      <c r="L501" s="468"/>
      <c r="M501" s="142"/>
      <c r="N501" s="142"/>
      <c r="O501" s="142"/>
      <c r="P501" s="142"/>
      <c r="Q501" s="142"/>
      <c r="R501" s="142"/>
      <c r="S501" s="142"/>
      <c r="T501" s="142"/>
      <c r="U501" s="142"/>
    </row>
    <row r="502" customFormat="false" ht="12.75" hidden="false" customHeight="false" outlineLevel="1" collapsed="false">
      <c r="A502" s="142"/>
      <c r="B502" s="142"/>
      <c r="C502" s="142"/>
      <c r="D502" s="142"/>
      <c r="E502" s="142"/>
      <c r="F502" s="142"/>
      <c r="G502" s="142"/>
      <c r="H502" s="142"/>
      <c r="I502" s="142"/>
      <c r="J502" s="142"/>
      <c r="K502" s="142"/>
      <c r="L502" s="142"/>
      <c r="M502" s="142"/>
      <c r="N502" s="142"/>
      <c r="O502" s="142"/>
      <c r="P502" s="142"/>
      <c r="Q502" s="142"/>
      <c r="R502" s="142"/>
      <c r="S502" s="142"/>
      <c r="T502" s="142"/>
      <c r="U502" s="142"/>
    </row>
    <row r="503" customFormat="false" ht="12.75" hidden="false" customHeight="false" outlineLevel="1" collapsed="false">
      <c r="A503" s="227"/>
      <c r="B503" s="226"/>
      <c r="C503" s="226"/>
      <c r="D503" s="226"/>
      <c r="E503" s="226"/>
      <c r="F503" s="226"/>
      <c r="G503" s="226"/>
      <c r="H503" s="226"/>
      <c r="I503" s="226"/>
      <c r="J503" s="226"/>
      <c r="K503" s="226"/>
      <c r="L503" s="226"/>
      <c r="M503" s="142"/>
      <c r="N503" s="142"/>
      <c r="O503" s="142"/>
      <c r="P503" s="142"/>
      <c r="Q503" s="142"/>
      <c r="R503" s="142"/>
      <c r="S503" s="142"/>
      <c r="T503" s="142"/>
      <c r="U503" s="142"/>
    </row>
    <row r="504" customFormat="false" ht="12.75" hidden="true" customHeight="false" outlineLevel="2" collapsed="false">
      <c r="A504" s="376"/>
      <c r="B504" s="142"/>
      <c r="C504" s="142"/>
      <c r="D504" s="142"/>
      <c r="E504" s="142"/>
      <c r="F504" s="142"/>
      <c r="G504" s="142"/>
      <c r="H504" s="142"/>
      <c r="I504" s="142"/>
      <c r="J504" s="142"/>
      <c r="K504" s="142"/>
      <c r="L504" s="142"/>
      <c r="M504" s="142"/>
      <c r="N504" s="142"/>
      <c r="O504" s="142"/>
      <c r="P504" s="142"/>
      <c r="Q504" s="142"/>
      <c r="R504" s="142"/>
      <c r="S504" s="142"/>
      <c r="T504" s="142"/>
      <c r="U504" s="142"/>
    </row>
    <row r="505" customFormat="false" ht="12.75" hidden="true" customHeight="false" outlineLevel="2" collapsed="false">
      <c r="A505" s="188"/>
      <c r="B505" s="439"/>
      <c r="C505" s="439"/>
      <c r="D505" s="439"/>
      <c r="E505" s="439"/>
      <c r="F505" s="439"/>
      <c r="G505" s="439"/>
      <c r="H505" s="439"/>
      <c r="I505" s="439"/>
      <c r="J505" s="439"/>
      <c r="K505" s="439"/>
      <c r="L505" s="439"/>
      <c r="M505" s="142"/>
      <c r="N505" s="142"/>
      <c r="O505" s="142"/>
      <c r="P505" s="142"/>
      <c r="Q505" s="142"/>
      <c r="R505" s="142"/>
      <c r="S505" s="142"/>
      <c r="T505" s="142"/>
      <c r="U505" s="142"/>
    </row>
    <row r="506" customFormat="false" ht="12.75" hidden="true" customHeight="false" outlineLevel="2" collapsed="false">
      <c r="A506" s="188"/>
      <c r="B506" s="439"/>
      <c r="C506" s="439"/>
      <c r="D506" s="439"/>
      <c r="E506" s="439"/>
      <c r="F506" s="439"/>
      <c r="G506" s="439"/>
      <c r="H506" s="439"/>
      <c r="I506" s="439"/>
      <c r="J506" s="439"/>
      <c r="K506" s="439"/>
      <c r="L506" s="439"/>
      <c r="M506" s="142"/>
      <c r="N506" s="142"/>
      <c r="O506" s="142"/>
      <c r="P506" s="142"/>
      <c r="Q506" s="142"/>
      <c r="R506" s="142"/>
      <c r="S506" s="142"/>
      <c r="T506" s="142"/>
      <c r="U506" s="142"/>
    </row>
    <row r="507" customFormat="false" ht="12.75" hidden="true" customHeight="false" outlineLevel="2" collapsed="false">
      <c r="A507" s="469"/>
      <c r="B507" s="439"/>
      <c r="C507" s="439"/>
      <c r="D507" s="439"/>
      <c r="E507" s="439"/>
      <c r="F507" s="439"/>
      <c r="G507" s="439"/>
      <c r="H507" s="439"/>
      <c r="I507" s="439"/>
      <c r="J507" s="439"/>
      <c r="K507" s="439"/>
      <c r="L507" s="439"/>
      <c r="M507" s="142"/>
      <c r="N507" s="142"/>
      <c r="O507" s="142"/>
      <c r="P507" s="142"/>
      <c r="Q507" s="142"/>
      <c r="R507" s="142"/>
      <c r="S507" s="142"/>
      <c r="T507" s="142"/>
      <c r="U507" s="142"/>
    </row>
    <row r="508" customFormat="false" ht="12.75" hidden="true" customHeight="false" outlineLevel="2" collapsed="false">
      <c r="A508" s="188"/>
      <c r="B508" s="439"/>
      <c r="C508" s="439"/>
      <c r="D508" s="439"/>
      <c r="E508" s="439"/>
      <c r="F508" s="439"/>
      <c r="G508" s="439"/>
      <c r="H508" s="439"/>
      <c r="I508" s="439"/>
      <c r="J508" s="439"/>
      <c r="K508" s="439"/>
      <c r="L508" s="439"/>
      <c r="M508" s="142"/>
      <c r="N508" s="142"/>
      <c r="O508" s="142"/>
      <c r="P508" s="142"/>
      <c r="Q508" s="142"/>
      <c r="R508" s="142"/>
      <c r="S508" s="142"/>
      <c r="T508" s="142"/>
      <c r="U508" s="142"/>
    </row>
    <row r="509" customFormat="false" ht="12.75" hidden="true" customHeight="false" outlineLevel="2" collapsed="false">
      <c r="A509" s="142"/>
      <c r="B509" s="439"/>
      <c r="C509" s="439"/>
      <c r="D509" s="439"/>
      <c r="E509" s="439"/>
      <c r="F509" s="439"/>
      <c r="G509" s="439"/>
      <c r="H509" s="439"/>
      <c r="I509" s="439"/>
      <c r="J509" s="439"/>
      <c r="K509" s="439"/>
      <c r="L509" s="439"/>
      <c r="M509" s="142"/>
      <c r="N509" s="142"/>
      <c r="O509" s="142"/>
      <c r="P509" s="142"/>
      <c r="Q509" s="142"/>
      <c r="R509" s="142"/>
      <c r="S509" s="142"/>
      <c r="T509" s="142"/>
      <c r="U509" s="142"/>
    </row>
    <row r="510" customFormat="false" ht="12.75" hidden="true" customHeight="false" outlineLevel="2" collapsed="false">
      <c r="A510" s="376"/>
      <c r="B510" s="439"/>
      <c r="C510" s="439"/>
      <c r="D510" s="439"/>
      <c r="E510" s="439"/>
      <c r="F510" s="439"/>
      <c r="G510" s="439"/>
      <c r="H510" s="439"/>
      <c r="I510" s="439"/>
      <c r="J510" s="439"/>
      <c r="K510" s="439"/>
      <c r="L510" s="439"/>
      <c r="M510" s="142"/>
      <c r="N510" s="142"/>
      <c r="O510" s="142"/>
      <c r="P510" s="142"/>
      <c r="Q510" s="142"/>
      <c r="R510" s="142"/>
      <c r="S510" s="142"/>
      <c r="T510" s="142"/>
      <c r="U510" s="142"/>
    </row>
    <row r="511" customFormat="false" ht="12.75" hidden="true" customHeight="false" outlineLevel="2" collapsed="false">
      <c r="A511" s="188"/>
      <c r="B511" s="439"/>
      <c r="C511" s="439"/>
      <c r="D511" s="439"/>
      <c r="E511" s="439"/>
      <c r="F511" s="439"/>
      <c r="G511" s="439"/>
      <c r="H511" s="439"/>
      <c r="I511" s="439"/>
      <c r="J511" s="439"/>
      <c r="K511" s="439"/>
      <c r="L511" s="439"/>
      <c r="M511" s="142"/>
      <c r="N511" s="142"/>
      <c r="O511" s="142"/>
      <c r="P511" s="142"/>
      <c r="Q511" s="142"/>
      <c r="R511" s="142"/>
      <c r="S511" s="142"/>
      <c r="T511" s="142"/>
      <c r="U511" s="142"/>
    </row>
    <row r="512" customFormat="false" ht="12.75" hidden="true" customHeight="false" outlineLevel="2" collapsed="false">
      <c r="A512" s="188"/>
      <c r="B512" s="439"/>
      <c r="C512" s="439"/>
      <c r="D512" s="439"/>
      <c r="E512" s="439"/>
      <c r="F512" s="439"/>
      <c r="G512" s="439"/>
      <c r="H512" s="439"/>
      <c r="I512" s="439"/>
      <c r="J512" s="439"/>
      <c r="K512" s="439"/>
      <c r="L512" s="439"/>
      <c r="M512" s="142"/>
      <c r="N512" s="142"/>
      <c r="O512" s="142"/>
      <c r="P512" s="142"/>
      <c r="Q512" s="142"/>
      <c r="R512" s="142"/>
      <c r="S512" s="142"/>
      <c r="T512" s="142"/>
      <c r="U512" s="142"/>
    </row>
    <row r="513" customFormat="false" ht="12.75" hidden="true" customHeight="false" outlineLevel="2" collapsed="false">
      <c r="A513" s="188"/>
      <c r="B513" s="439"/>
      <c r="C513" s="439"/>
      <c r="D513" s="439"/>
      <c r="E513" s="439"/>
      <c r="F513" s="439"/>
      <c r="G513" s="439"/>
      <c r="H513" s="439"/>
      <c r="I513" s="439"/>
      <c r="J513" s="439"/>
      <c r="K513" s="439"/>
      <c r="L513" s="439"/>
      <c r="M513" s="142"/>
      <c r="N513" s="142"/>
      <c r="O513" s="142"/>
      <c r="P513" s="142"/>
      <c r="Q513" s="142"/>
      <c r="R513" s="142"/>
      <c r="S513" s="142"/>
      <c r="T513" s="142"/>
      <c r="U513" s="142"/>
    </row>
    <row r="514" customFormat="false" ht="12.75" hidden="true" customHeight="false" outlineLevel="2" collapsed="false">
      <c r="A514" s="188"/>
      <c r="B514" s="439"/>
      <c r="C514" s="439"/>
      <c r="D514" s="439"/>
      <c r="E514" s="439"/>
      <c r="F514" s="439"/>
      <c r="G514" s="439"/>
      <c r="H514" s="439"/>
      <c r="I514" s="439"/>
      <c r="J514" s="439"/>
      <c r="K514" s="439"/>
      <c r="L514" s="439"/>
      <c r="M514" s="142"/>
      <c r="N514" s="142"/>
      <c r="O514" s="142"/>
      <c r="P514" s="142"/>
      <c r="Q514" s="142"/>
      <c r="R514" s="142"/>
      <c r="S514" s="142"/>
      <c r="T514" s="142"/>
      <c r="U514" s="142"/>
    </row>
    <row r="515" customFormat="false" ht="12.75" hidden="true" customHeight="false" outlineLevel="2" collapsed="false">
      <c r="A515" s="188"/>
      <c r="B515" s="439"/>
      <c r="C515" s="439"/>
      <c r="D515" s="439"/>
      <c r="E515" s="439"/>
      <c r="F515" s="439"/>
      <c r="G515" s="439"/>
      <c r="H515" s="439"/>
      <c r="I515" s="439"/>
      <c r="J515" s="439"/>
      <c r="K515" s="439"/>
      <c r="L515" s="439"/>
      <c r="M515" s="142"/>
      <c r="N515" s="142"/>
      <c r="O515" s="142"/>
      <c r="P515" s="142"/>
      <c r="Q515" s="142"/>
      <c r="R515" s="142"/>
      <c r="S515" s="142"/>
      <c r="T515" s="142"/>
      <c r="U515" s="142"/>
    </row>
    <row r="516" customFormat="false" ht="12.75" hidden="true" customHeight="false" outlineLevel="2" collapsed="false">
      <c r="A516" s="188"/>
      <c r="B516" s="439"/>
      <c r="C516" s="439"/>
      <c r="D516" s="439"/>
      <c r="E516" s="439"/>
      <c r="F516" s="439"/>
      <c r="G516" s="439"/>
      <c r="H516" s="439"/>
      <c r="I516" s="439"/>
      <c r="J516" s="439"/>
      <c r="K516" s="439"/>
      <c r="L516" s="439"/>
      <c r="M516" s="142"/>
      <c r="N516" s="142"/>
      <c r="O516" s="142"/>
      <c r="P516" s="142"/>
      <c r="Q516" s="142"/>
      <c r="R516" s="142"/>
      <c r="S516" s="142"/>
      <c r="T516" s="142"/>
      <c r="U516" s="142"/>
    </row>
    <row r="517" customFormat="false" ht="12.75" hidden="true" customHeight="false" outlineLevel="2" collapsed="false">
      <c r="A517" s="188"/>
      <c r="B517" s="439"/>
      <c r="C517" s="439"/>
      <c r="D517" s="439"/>
      <c r="E517" s="439"/>
      <c r="F517" s="439"/>
      <c r="G517" s="439"/>
      <c r="H517" s="439"/>
      <c r="I517" s="439"/>
      <c r="J517" s="439"/>
      <c r="K517" s="439"/>
      <c r="L517" s="439"/>
      <c r="M517" s="142"/>
      <c r="N517" s="142"/>
      <c r="O517" s="142"/>
      <c r="P517" s="142"/>
      <c r="Q517" s="142"/>
      <c r="R517" s="142"/>
      <c r="S517" s="142"/>
      <c r="T517" s="142"/>
      <c r="U517" s="142"/>
    </row>
    <row r="518" customFormat="false" ht="12.75" hidden="true" customHeight="false" outlineLevel="2" collapsed="false">
      <c r="A518" s="188"/>
      <c r="B518" s="439"/>
      <c r="C518" s="439"/>
      <c r="D518" s="439"/>
      <c r="E518" s="439"/>
      <c r="F518" s="439"/>
      <c r="G518" s="439"/>
      <c r="H518" s="439"/>
      <c r="I518" s="439"/>
      <c r="J518" s="439"/>
      <c r="K518" s="439"/>
      <c r="L518" s="439"/>
      <c r="M518" s="142"/>
      <c r="N518" s="142"/>
      <c r="O518" s="142"/>
      <c r="P518" s="142"/>
      <c r="Q518" s="142"/>
      <c r="R518" s="142"/>
      <c r="S518" s="142"/>
      <c r="T518" s="142"/>
      <c r="U518" s="142"/>
    </row>
    <row r="519" customFormat="false" ht="12.75" hidden="true" customHeight="false" outlineLevel="2" collapsed="false">
      <c r="A519" s="188"/>
      <c r="B519" s="439"/>
      <c r="C519" s="439"/>
      <c r="D519" s="439"/>
      <c r="E519" s="439"/>
      <c r="F519" s="439"/>
      <c r="G519" s="439"/>
      <c r="H519" s="439"/>
      <c r="I519" s="439"/>
      <c r="J519" s="439"/>
      <c r="K519" s="439"/>
      <c r="L519" s="439"/>
      <c r="M519" s="142"/>
      <c r="N519" s="142"/>
      <c r="O519" s="142"/>
      <c r="P519" s="142"/>
      <c r="Q519" s="142"/>
      <c r="R519" s="142"/>
      <c r="S519" s="142"/>
      <c r="T519" s="142"/>
      <c r="U519" s="142"/>
    </row>
    <row r="520" customFormat="false" ht="12.75" hidden="true" customHeight="false" outlineLevel="2" collapsed="false">
      <c r="A520" s="188"/>
      <c r="B520" s="439"/>
      <c r="C520" s="439"/>
      <c r="D520" s="439"/>
      <c r="E520" s="439"/>
      <c r="F520" s="439"/>
      <c r="G520" s="439"/>
      <c r="H520" s="439"/>
      <c r="I520" s="439"/>
      <c r="J520" s="439"/>
      <c r="K520" s="439"/>
      <c r="L520" s="439"/>
      <c r="M520" s="142"/>
      <c r="N520" s="142"/>
      <c r="O520" s="142"/>
      <c r="P520" s="142"/>
      <c r="Q520" s="142"/>
      <c r="R520" s="142"/>
      <c r="S520" s="142"/>
      <c r="T520" s="142"/>
      <c r="U520" s="142"/>
    </row>
    <row r="521" customFormat="false" ht="12.75" hidden="true" customHeight="false" outlineLevel="2" collapsed="false">
      <c r="A521" s="142"/>
      <c r="B521" s="439"/>
      <c r="C521" s="439"/>
      <c r="D521" s="439"/>
      <c r="E521" s="439"/>
      <c r="F521" s="439"/>
      <c r="G521" s="439"/>
      <c r="H521" s="439"/>
      <c r="I521" s="439"/>
      <c r="J521" s="439"/>
      <c r="K521" s="439"/>
      <c r="L521" s="439"/>
      <c r="M521" s="142"/>
      <c r="N521" s="142"/>
      <c r="O521" s="142"/>
      <c r="P521" s="142"/>
      <c r="Q521" s="142"/>
      <c r="R521" s="142"/>
      <c r="S521" s="142"/>
      <c r="T521" s="142"/>
      <c r="U521" s="142"/>
    </row>
    <row r="522" customFormat="false" ht="12.75" hidden="true" customHeight="false" outlineLevel="2" collapsed="false">
      <c r="A522" s="142"/>
      <c r="B522" s="439"/>
      <c r="C522" s="439"/>
      <c r="D522" s="439"/>
      <c r="E522" s="439"/>
      <c r="F522" s="439"/>
      <c r="G522" s="439"/>
      <c r="H522" s="439"/>
      <c r="I522" s="439"/>
      <c r="J522" s="439"/>
      <c r="K522" s="439"/>
      <c r="L522" s="439"/>
      <c r="M522" s="142"/>
      <c r="N522" s="142"/>
      <c r="O522" s="142"/>
      <c r="P522" s="142"/>
      <c r="Q522" s="142"/>
      <c r="R522" s="142"/>
      <c r="S522" s="142"/>
      <c r="T522" s="142"/>
      <c r="U522" s="142"/>
    </row>
    <row r="523" customFormat="false" ht="12.75" hidden="true" customHeight="false" outlineLevel="2" collapsed="false">
      <c r="A523" s="142"/>
      <c r="B523" s="439"/>
      <c r="C523" s="439"/>
      <c r="D523" s="439"/>
      <c r="E523" s="439"/>
      <c r="F523" s="439"/>
      <c r="G523" s="439"/>
      <c r="H523" s="439"/>
      <c r="I523" s="439"/>
      <c r="J523" s="439"/>
      <c r="K523" s="439"/>
      <c r="L523" s="439"/>
      <c r="M523" s="142"/>
      <c r="N523" s="142"/>
      <c r="O523" s="142"/>
      <c r="P523" s="142"/>
      <c r="Q523" s="142"/>
      <c r="R523" s="142"/>
      <c r="S523" s="142"/>
      <c r="T523" s="142"/>
      <c r="U523" s="142"/>
    </row>
    <row r="524" customFormat="false" ht="12.75" hidden="true" customHeight="false" outlineLevel="2" collapsed="false">
      <c r="A524" s="188"/>
      <c r="B524" s="439"/>
      <c r="C524" s="439"/>
      <c r="D524" s="439"/>
      <c r="E524" s="439"/>
      <c r="F524" s="439"/>
      <c r="G524" s="439"/>
      <c r="H524" s="439"/>
      <c r="I524" s="439"/>
      <c r="J524" s="439"/>
      <c r="K524" s="439"/>
      <c r="L524" s="439"/>
      <c r="M524" s="142"/>
      <c r="N524" s="142"/>
      <c r="O524" s="142"/>
      <c r="P524" s="142"/>
      <c r="Q524" s="142"/>
      <c r="R524" s="142"/>
      <c r="S524" s="142"/>
      <c r="T524" s="142"/>
      <c r="U524" s="142"/>
    </row>
    <row r="525" customFormat="false" ht="12.75" hidden="true" customHeight="false" outlineLevel="2" collapsed="false">
      <c r="A525" s="142"/>
      <c r="B525" s="439"/>
      <c r="C525" s="439"/>
      <c r="D525" s="439"/>
      <c r="E525" s="439"/>
      <c r="F525" s="439"/>
      <c r="G525" s="439"/>
      <c r="H525" s="439"/>
      <c r="I525" s="439"/>
      <c r="J525" s="439"/>
      <c r="K525" s="439"/>
      <c r="L525" s="439"/>
      <c r="M525" s="142"/>
      <c r="N525" s="142"/>
      <c r="O525" s="142"/>
      <c r="P525" s="142"/>
      <c r="Q525" s="142"/>
      <c r="R525" s="142"/>
      <c r="S525" s="142"/>
      <c r="T525" s="142"/>
      <c r="U525" s="142"/>
    </row>
    <row r="526" customFormat="false" ht="12.75" hidden="true" customHeight="false" outlineLevel="2" collapsed="false">
      <c r="A526" s="142"/>
      <c r="B526" s="439"/>
      <c r="C526" s="439"/>
      <c r="D526" s="439"/>
      <c r="E526" s="439"/>
      <c r="F526" s="439"/>
      <c r="G526" s="439"/>
      <c r="H526" s="439"/>
      <c r="I526" s="439"/>
      <c r="J526" s="439"/>
      <c r="K526" s="439"/>
      <c r="L526" s="439"/>
      <c r="M526" s="142"/>
      <c r="N526" s="142"/>
      <c r="O526" s="142"/>
      <c r="P526" s="142"/>
      <c r="Q526" s="142"/>
      <c r="R526" s="142"/>
      <c r="S526" s="142"/>
      <c r="T526" s="142"/>
      <c r="U526" s="142"/>
    </row>
    <row r="527" customFormat="false" ht="12.75" hidden="true" customHeight="false" outlineLevel="2" collapsed="false">
      <c r="A527" s="376"/>
      <c r="B527" s="439"/>
      <c r="C527" s="439"/>
      <c r="D527" s="439"/>
      <c r="E527" s="439"/>
      <c r="F527" s="439"/>
      <c r="G527" s="439"/>
      <c r="H527" s="439"/>
      <c r="I527" s="439"/>
      <c r="J527" s="439"/>
      <c r="K527" s="439"/>
      <c r="L527" s="439"/>
      <c r="M527" s="142"/>
      <c r="N527" s="142"/>
      <c r="O527" s="142"/>
      <c r="P527" s="142"/>
      <c r="Q527" s="142"/>
      <c r="R527" s="142"/>
      <c r="S527" s="142"/>
      <c r="T527" s="142"/>
      <c r="U527" s="142"/>
    </row>
    <row r="528" customFormat="false" ht="12.75" hidden="true" customHeight="false" outlineLevel="2" collapsed="false">
      <c r="A528" s="188"/>
      <c r="B528" s="439"/>
      <c r="C528" s="439"/>
      <c r="D528" s="439"/>
      <c r="E528" s="439"/>
      <c r="F528" s="439"/>
      <c r="G528" s="439"/>
      <c r="H528" s="439"/>
      <c r="I528" s="439"/>
      <c r="J528" s="439"/>
      <c r="K528" s="439"/>
      <c r="L528" s="439"/>
      <c r="M528" s="142"/>
      <c r="N528" s="142"/>
      <c r="O528" s="142"/>
      <c r="P528" s="142"/>
      <c r="Q528" s="142"/>
      <c r="R528" s="142"/>
      <c r="S528" s="142"/>
      <c r="T528" s="142"/>
      <c r="U528" s="142"/>
    </row>
    <row r="529" customFormat="false" ht="12.75" hidden="false" customHeight="false" outlineLevel="1" collapsed="true">
      <c r="A529" s="376"/>
      <c r="B529" s="439"/>
      <c r="C529" s="439"/>
      <c r="D529" s="439"/>
      <c r="E529" s="439"/>
      <c r="F529" s="439"/>
      <c r="G529" s="439"/>
      <c r="H529" s="439"/>
      <c r="I529" s="439"/>
      <c r="J529" s="439"/>
      <c r="K529" s="439"/>
      <c r="L529" s="439"/>
      <c r="M529" s="142"/>
      <c r="N529" s="142"/>
      <c r="O529" s="142"/>
      <c r="P529" s="142"/>
      <c r="Q529" s="142"/>
      <c r="R529" s="142"/>
      <c r="S529" s="142"/>
      <c r="T529" s="142"/>
      <c r="U529" s="142"/>
    </row>
    <row r="530" customFormat="false" ht="12.75" hidden="false" customHeight="false" outlineLevel="1" collapsed="false">
      <c r="A530" s="376"/>
      <c r="B530" s="439"/>
      <c r="C530" s="439"/>
      <c r="D530" s="439"/>
      <c r="E530" s="439"/>
      <c r="F530" s="439"/>
      <c r="G530" s="439"/>
      <c r="H530" s="439"/>
      <c r="I530" s="439"/>
      <c r="J530" s="439"/>
      <c r="K530" s="439"/>
      <c r="L530" s="439"/>
      <c r="M530" s="142"/>
      <c r="N530" s="142"/>
      <c r="O530" s="142"/>
      <c r="P530" s="142"/>
      <c r="Q530" s="142"/>
      <c r="R530" s="142"/>
      <c r="S530" s="142"/>
      <c r="T530" s="142"/>
      <c r="U530" s="142"/>
    </row>
    <row r="531" customFormat="false" ht="12.75" hidden="false" customHeight="false" outlineLevel="1" collapsed="false">
      <c r="A531" s="376"/>
      <c r="B531" s="439"/>
      <c r="C531" s="439"/>
      <c r="D531" s="439"/>
      <c r="E531" s="439"/>
      <c r="F531" s="439"/>
      <c r="G531" s="439"/>
      <c r="H531" s="439"/>
      <c r="I531" s="439"/>
      <c r="J531" s="439"/>
      <c r="K531" s="439"/>
      <c r="L531" s="439"/>
      <c r="M531" s="142"/>
      <c r="N531" s="142"/>
      <c r="O531" s="142"/>
      <c r="P531" s="142"/>
      <c r="Q531" s="142"/>
      <c r="R531" s="142"/>
      <c r="S531" s="142"/>
      <c r="T531" s="142"/>
      <c r="U531" s="142"/>
    </row>
    <row r="532" customFormat="false" ht="12.75" hidden="false" customHeight="false" outlineLevel="1" collapsed="false">
      <c r="A532" s="142"/>
      <c r="B532" s="439"/>
      <c r="C532" s="439"/>
      <c r="D532" s="439"/>
      <c r="E532" s="439"/>
      <c r="F532" s="439"/>
      <c r="G532" s="439"/>
      <c r="H532" s="439"/>
      <c r="I532" s="439"/>
      <c r="J532" s="439"/>
      <c r="K532" s="439"/>
      <c r="L532" s="439"/>
      <c r="M532" s="142"/>
      <c r="N532" s="142"/>
      <c r="O532" s="142"/>
      <c r="P532" s="142"/>
      <c r="Q532" s="142"/>
      <c r="R532" s="142"/>
      <c r="S532" s="142"/>
      <c r="T532" s="142"/>
      <c r="U532" s="142"/>
    </row>
    <row r="533" customFormat="false" ht="12.75" hidden="false" customHeight="false" outlineLevel="1" collapsed="false">
      <c r="A533" s="142"/>
      <c r="B533" s="439"/>
      <c r="C533" s="439"/>
      <c r="D533" s="439"/>
      <c r="E533" s="439"/>
      <c r="F533" s="439"/>
      <c r="G533" s="439"/>
      <c r="H533" s="439"/>
      <c r="I533" s="439"/>
      <c r="J533" s="439"/>
      <c r="K533" s="439"/>
      <c r="L533" s="439"/>
      <c r="M533" s="142"/>
      <c r="N533" s="142"/>
      <c r="O533" s="142"/>
      <c r="P533" s="142"/>
      <c r="Q533" s="142"/>
      <c r="R533" s="142"/>
      <c r="S533" s="142"/>
      <c r="T533" s="142"/>
      <c r="U533" s="142"/>
    </row>
    <row r="534" customFormat="false" ht="12.75" hidden="false" customHeight="false" outlineLevel="1" collapsed="false">
      <c r="A534" s="376"/>
      <c r="B534" s="439"/>
      <c r="C534" s="439"/>
      <c r="D534" s="439"/>
      <c r="E534" s="439"/>
      <c r="F534" s="439"/>
      <c r="G534" s="439"/>
      <c r="H534" s="439"/>
      <c r="I534" s="439"/>
      <c r="J534" s="439"/>
      <c r="K534" s="439"/>
      <c r="L534" s="439"/>
      <c r="M534" s="142"/>
      <c r="N534" s="142"/>
      <c r="O534" s="142"/>
      <c r="P534" s="142"/>
      <c r="Q534" s="142"/>
      <c r="R534" s="142"/>
      <c r="S534" s="142"/>
      <c r="T534" s="142"/>
      <c r="U534" s="142"/>
    </row>
    <row r="535" customFormat="false" ht="12.75" hidden="false" customHeight="false" outlineLevel="1" collapsed="false">
      <c r="A535" s="376"/>
      <c r="B535" s="439"/>
      <c r="C535" s="439"/>
      <c r="D535" s="439"/>
      <c r="E535" s="439"/>
      <c r="F535" s="439"/>
      <c r="G535" s="439"/>
      <c r="H535" s="439"/>
      <c r="I535" s="439"/>
      <c r="J535" s="439"/>
      <c r="K535" s="439"/>
      <c r="L535" s="439"/>
      <c r="M535" s="142"/>
      <c r="N535" s="142"/>
      <c r="O535" s="142"/>
      <c r="P535" s="142"/>
      <c r="Q535" s="142"/>
      <c r="R535" s="142"/>
      <c r="S535" s="142"/>
      <c r="T535" s="142"/>
      <c r="U535" s="142"/>
    </row>
    <row r="536" customFormat="false" ht="12.75" hidden="false" customHeight="false" outlineLevel="1" collapsed="false">
      <c r="A536" s="376"/>
      <c r="B536" s="439"/>
      <c r="C536" s="439"/>
      <c r="D536" s="439"/>
      <c r="E536" s="439"/>
      <c r="F536" s="439"/>
      <c r="G536" s="439"/>
      <c r="H536" s="439"/>
      <c r="I536" s="439"/>
      <c r="J536" s="439"/>
      <c r="K536" s="439"/>
      <c r="L536" s="439"/>
      <c r="M536" s="142"/>
      <c r="N536" s="142"/>
      <c r="O536" s="142"/>
      <c r="P536" s="142"/>
      <c r="Q536" s="142"/>
      <c r="R536" s="142"/>
      <c r="S536" s="142"/>
      <c r="T536" s="142"/>
      <c r="U536" s="142"/>
    </row>
    <row r="537" customFormat="false" ht="12.75" hidden="false" customHeight="false" outlineLevel="1" collapsed="false">
      <c r="A537" s="376"/>
      <c r="B537" s="439"/>
      <c r="C537" s="439"/>
      <c r="D537" s="439"/>
      <c r="E537" s="439"/>
      <c r="F537" s="439"/>
      <c r="G537" s="439"/>
      <c r="H537" s="439"/>
      <c r="I537" s="439"/>
      <c r="J537" s="439"/>
      <c r="K537" s="439"/>
      <c r="L537" s="439"/>
      <c r="M537" s="142"/>
      <c r="N537" s="142"/>
      <c r="O537" s="142"/>
      <c r="P537" s="142"/>
      <c r="Q537" s="142"/>
      <c r="R537" s="142"/>
      <c r="S537" s="142"/>
      <c r="T537" s="142"/>
      <c r="U537" s="142"/>
    </row>
    <row r="538" customFormat="false" ht="12.75" hidden="false" customHeight="false" outlineLevel="0" collapsed="false">
      <c r="A538" s="142"/>
      <c r="B538" s="142"/>
      <c r="C538" s="142"/>
      <c r="D538" s="439"/>
      <c r="E538" s="439"/>
      <c r="F538" s="439"/>
      <c r="G538" s="439"/>
      <c r="H538" s="439"/>
      <c r="I538" s="439"/>
      <c r="J538" s="439"/>
      <c r="K538" s="439"/>
      <c r="L538" s="439"/>
      <c r="M538" s="142"/>
      <c r="N538" s="142"/>
      <c r="O538" s="142"/>
      <c r="P538" s="142"/>
      <c r="Q538" s="142"/>
      <c r="R538" s="142"/>
      <c r="S538" s="142"/>
      <c r="T538" s="142"/>
      <c r="U538" s="142"/>
    </row>
    <row r="539" customFormat="false" ht="12.75" hidden="false" customHeight="false" outlineLevel="0" collapsed="false">
      <c r="A539" s="142"/>
      <c r="B539" s="142"/>
      <c r="C539" s="142"/>
      <c r="D539" s="439"/>
      <c r="E539" s="439"/>
      <c r="F539" s="439"/>
      <c r="G539" s="439"/>
      <c r="H539" s="439"/>
      <c r="I539" s="439"/>
      <c r="J539" s="439"/>
      <c r="K539" s="439"/>
      <c r="L539" s="439"/>
      <c r="M539" s="142"/>
      <c r="N539" s="142"/>
      <c r="O539" s="142"/>
      <c r="P539" s="142"/>
      <c r="Q539" s="142"/>
      <c r="R539" s="142"/>
      <c r="S539" s="142"/>
      <c r="T539" s="142"/>
      <c r="U539" s="142"/>
    </row>
    <row r="540" customFormat="false" ht="12.75" hidden="false" customHeight="false" outlineLevel="0" collapsed="false">
      <c r="A540" s="142"/>
      <c r="B540" s="142"/>
      <c r="C540" s="142"/>
      <c r="D540" s="439"/>
      <c r="E540" s="439"/>
      <c r="F540" s="439"/>
      <c r="G540" s="439"/>
      <c r="H540" s="439"/>
      <c r="I540" s="439"/>
      <c r="J540" s="439"/>
      <c r="K540" s="439"/>
      <c r="L540" s="439"/>
      <c r="M540" s="142"/>
      <c r="N540" s="142"/>
      <c r="O540" s="142"/>
      <c r="P540" s="142"/>
      <c r="Q540" s="142"/>
      <c r="R540" s="142"/>
      <c r="S540" s="142"/>
      <c r="T540" s="142"/>
      <c r="U540" s="142"/>
    </row>
    <row r="541" customFormat="false" ht="12.75" hidden="false" customHeight="false" outlineLevel="0" collapsed="false">
      <c r="A541" s="142"/>
      <c r="B541" s="142"/>
      <c r="C541" s="142"/>
      <c r="D541" s="439"/>
      <c r="E541" s="439"/>
      <c r="F541" s="439"/>
      <c r="G541" s="439"/>
      <c r="H541" s="439"/>
      <c r="I541" s="439"/>
      <c r="J541" s="439"/>
      <c r="K541" s="439"/>
      <c r="L541" s="439"/>
      <c r="M541" s="142"/>
      <c r="N541" s="142"/>
      <c r="O541" s="142"/>
      <c r="P541" s="142"/>
      <c r="Q541" s="142"/>
      <c r="R541" s="142"/>
      <c r="S541" s="142"/>
      <c r="T541" s="142"/>
      <c r="U541" s="142"/>
    </row>
    <row r="542" customFormat="false" ht="12.75" hidden="false" customHeight="false" outlineLevel="0" collapsed="false">
      <c r="A542" s="142"/>
      <c r="B542" s="142"/>
      <c r="C542" s="142"/>
      <c r="D542" s="439"/>
      <c r="E542" s="439"/>
      <c r="F542" s="439"/>
      <c r="G542" s="439"/>
      <c r="H542" s="439"/>
      <c r="I542" s="439"/>
      <c r="J542" s="439"/>
      <c r="K542" s="439"/>
      <c r="L542" s="439"/>
      <c r="M542" s="142"/>
      <c r="N542" s="142"/>
      <c r="O542" s="142"/>
      <c r="P542" s="142"/>
      <c r="Q542" s="142"/>
      <c r="R542" s="142"/>
      <c r="S542" s="142"/>
      <c r="T542" s="142"/>
      <c r="U542" s="142"/>
    </row>
    <row r="543" customFormat="false" ht="12.75" hidden="false" customHeight="false" outlineLevel="0" collapsed="false">
      <c r="A543" s="142"/>
      <c r="B543" s="142"/>
      <c r="C543" s="142"/>
      <c r="D543" s="142"/>
      <c r="E543" s="142"/>
      <c r="F543" s="142"/>
      <c r="G543" s="142"/>
      <c r="H543" s="142"/>
      <c r="I543" s="142"/>
      <c r="J543" s="142"/>
      <c r="K543" s="142"/>
      <c r="L543" s="142"/>
      <c r="M543" s="142"/>
      <c r="N543" s="142"/>
      <c r="O543" s="142"/>
      <c r="P543" s="142"/>
      <c r="Q543" s="142"/>
      <c r="R543" s="142"/>
      <c r="S543" s="142"/>
      <c r="T543" s="142"/>
      <c r="U543" s="142"/>
    </row>
    <row r="544" customFormat="false" ht="12.75" hidden="false" customHeight="false" outlineLevel="0" collapsed="false">
      <c r="A544" s="142"/>
      <c r="B544" s="142"/>
      <c r="C544" s="142"/>
      <c r="D544" s="142"/>
      <c r="E544" s="142"/>
      <c r="F544" s="142"/>
      <c r="G544" s="142"/>
      <c r="H544" s="142"/>
      <c r="I544" s="142"/>
      <c r="J544" s="142"/>
      <c r="K544" s="142"/>
      <c r="L544" s="142"/>
      <c r="M544" s="142"/>
      <c r="N544" s="142"/>
      <c r="O544" s="142"/>
      <c r="P544" s="142"/>
      <c r="Q544" s="142"/>
      <c r="R544" s="142"/>
      <c r="S544" s="142"/>
      <c r="T544" s="142"/>
      <c r="U544" s="142"/>
    </row>
    <row r="545" customFormat="false" ht="12.75" hidden="false" customHeight="false" outlineLevel="0" collapsed="false">
      <c r="A545" s="142"/>
      <c r="B545" s="142"/>
      <c r="C545" s="142"/>
      <c r="D545" s="142"/>
      <c r="E545" s="142"/>
      <c r="F545" s="142"/>
      <c r="G545" s="142"/>
      <c r="H545" s="142"/>
      <c r="I545" s="142"/>
      <c r="J545" s="142"/>
      <c r="K545" s="142"/>
      <c r="L545" s="142"/>
      <c r="M545" s="142"/>
      <c r="N545" s="142"/>
      <c r="O545" s="142"/>
      <c r="P545" s="142"/>
      <c r="Q545" s="142"/>
      <c r="R545" s="142"/>
      <c r="S545" s="142"/>
      <c r="T545" s="142"/>
      <c r="U545" s="142"/>
    </row>
    <row r="546" customFormat="false" ht="12.75" hidden="false" customHeight="false" outlineLevel="0" collapsed="false">
      <c r="A546" s="142"/>
      <c r="B546" s="142"/>
      <c r="C546" s="142"/>
      <c r="D546" s="142"/>
      <c r="E546" s="142"/>
      <c r="F546" s="142"/>
      <c r="G546" s="142"/>
      <c r="H546" s="142"/>
      <c r="I546" s="142"/>
      <c r="J546" s="142"/>
      <c r="K546" s="142"/>
      <c r="L546" s="142"/>
      <c r="M546" s="142"/>
      <c r="N546" s="142"/>
      <c r="O546" s="142"/>
      <c r="P546" s="142"/>
      <c r="Q546" s="142"/>
      <c r="R546" s="142"/>
      <c r="S546" s="142"/>
      <c r="T546" s="142"/>
      <c r="U546" s="142"/>
    </row>
    <row r="547" customFormat="false" ht="12.75" hidden="false" customHeight="false" outlineLevel="0" collapsed="false">
      <c r="A547" s="142"/>
      <c r="B547" s="142"/>
      <c r="C547" s="142"/>
      <c r="D547" s="142"/>
      <c r="E547" s="142"/>
      <c r="F547" s="142"/>
      <c r="G547" s="142"/>
      <c r="H547" s="142"/>
      <c r="I547" s="142"/>
      <c r="J547" s="142"/>
      <c r="K547" s="142"/>
      <c r="L547" s="142"/>
      <c r="M547" s="142"/>
      <c r="N547" s="142"/>
      <c r="O547" s="142"/>
      <c r="P547" s="142"/>
      <c r="Q547" s="142"/>
      <c r="R547" s="142"/>
      <c r="S547" s="142"/>
      <c r="T547" s="142"/>
      <c r="U547" s="142"/>
    </row>
    <row r="548" customFormat="false" ht="12.75" hidden="false" customHeight="false" outlineLevel="0" collapsed="false">
      <c r="A548" s="142"/>
      <c r="B548" s="142"/>
      <c r="C548" s="142"/>
      <c r="D548" s="142"/>
      <c r="E548" s="142"/>
      <c r="F548" s="142"/>
      <c r="G548" s="142"/>
      <c r="H548" s="142"/>
      <c r="I548" s="142"/>
      <c r="J548" s="142"/>
      <c r="K548" s="142"/>
      <c r="L548" s="142"/>
      <c r="M548" s="142"/>
      <c r="N548" s="142"/>
      <c r="O548" s="142"/>
      <c r="P548" s="142"/>
      <c r="Q548" s="142"/>
      <c r="R548" s="142"/>
      <c r="S548" s="142"/>
      <c r="T548" s="142"/>
      <c r="U548" s="142"/>
    </row>
    <row r="549" customFormat="false" ht="12.75" hidden="false" customHeight="false" outlineLevel="0" collapsed="false">
      <c r="A549" s="142"/>
      <c r="B549" s="142"/>
      <c r="C549" s="142"/>
      <c r="D549" s="142"/>
      <c r="E549" s="142"/>
      <c r="F549" s="142"/>
      <c r="G549" s="142"/>
      <c r="H549" s="142"/>
      <c r="I549" s="142"/>
      <c r="J549" s="142"/>
      <c r="K549" s="142"/>
      <c r="L549" s="142"/>
      <c r="M549" s="142"/>
      <c r="N549" s="142"/>
      <c r="O549" s="142"/>
      <c r="P549" s="142"/>
      <c r="Q549" s="142"/>
      <c r="R549" s="142"/>
      <c r="S549" s="142"/>
      <c r="T549" s="142"/>
      <c r="U549" s="142"/>
    </row>
    <row r="550" customFormat="false" ht="12.75" hidden="false" customHeight="false" outlineLevel="0" collapsed="false">
      <c r="A550" s="142"/>
      <c r="B550" s="142"/>
      <c r="C550" s="142"/>
      <c r="D550" s="142"/>
      <c r="E550" s="142"/>
      <c r="F550" s="142"/>
      <c r="G550" s="142"/>
      <c r="H550" s="142"/>
      <c r="I550" s="142"/>
      <c r="J550" s="142"/>
      <c r="K550" s="142"/>
      <c r="L550" s="142"/>
      <c r="M550" s="142"/>
      <c r="N550" s="142"/>
      <c r="O550" s="142"/>
      <c r="P550" s="142"/>
      <c r="Q550" s="142"/>
      <c r="R550" s="142"/>
      <c r="S550" s="142"/>
      <c r="T550" s="142"/>
      <c r="U550" s="142"/>
    </row>
    <row r="551" customFormat="false" ht="12.75" hidden="false" customHeight="false" outlineLevel="0" collapsed="false">
      <c r="A551" s="142"/>
      <c r="B551" s="142"/>
      <c r="C551" s="142"/>
      <c r="D551" s="142"/>
      <c r="E551" s="142"/>
      <c r="F551" s="142"/>
      <c r="G551" s="142"/>
      <c r="H551" s="142"/>
      <c r="I551" s="142"/>
      <c r="J551" s="142"/>
      <c r="K551" s="142"/>
      <c r="L551" s="142"/>
      <c r="M551" s="142"/>
      <c r="N551" s="142"/>
      <c r="O551" s="142"/>
      <c r="P551" s="142"/>
      <c r="Q551" s="142"/>
      <c r="R551" s="142"/>
      <c r="S551" s="142"/>
      <c r="T551" s="142"/>
      <c r="U551" s="142"/>
    </row>
    <row r="552" customFormat="false" ht="12.75" hidden="false" customHeight="false" outlineLevel="0" collapsed="false">
      <c r="A552" s="142"/>
      <c r="B552" s="142"/>
      <c r="C552" s="142"/>
      <c r="D552" s="142"/>
      <c r="E552" s="142"/>
      <c r="F552" s="142"/>
      <c r="G552" s="142"/>
      <c r="H552" s="142"/>
      <c r="I552" s="142"/>
      <c r="J552" s="142"/>
      <c r="K552" s="142"/>
      <c r="L552" s="142"/>
      <c r="M552" s="142"/>
      <c r="N552" s="142"/>
      <c r="O552" s="142"/>
      <c r="P552" s="142"/>
      <c r="Q552" s="142"/>
      <c r="R552" s="142"/>
      <c r="S552" s="142"/>
      <c r="T552" s="142"/>
      <c r="U552" s="142"/>
    </row>
    <row r="553" customFormat="false" ht="12.75" hidden="false" customHeight="false" outlineLevel="0" collapsed="false">
      <c r="A553" s="142"/>
      <c r="B553" s="142"/>
      <c r="C553" s="142"/>
      <c r="D553" s="142"/>
      <c r="E553" s="142"/>
      <c r="F553" s="142"/>
      <c r="G553" s="142"/>
      <c r="H553" s="142"/>
      <c r="I553" s="142"/>
      <c r="J553" s="142"/>
      <c r="K553" s="142"/>
      <c r="L553" s="142"/>
      <c r="M553" s="142"/>
      <c r="N553" s="142"/>
      <c r="O553" s="142"/>
      <c r="P553" s="142"/>
      <c r="Q553" s="142"/>
      <c r="R553" s="142"/>
      <c r="S553" s="142"/>
      <c r="T553" s="142"/>
      <c r="U553" s="142"/>
    </row>
    <row r="554" customFormat="false" ht="12.75" hidden="false" customHeight="false" outlineLevel="0" collapsed="false">
      <c r="A554" s="142"/>
      <c r="B554" s="142"/>
      <c r="C554" s="142"/>
      <c r="D554" s="142"/>
      <c r="E554" s="142"/>
      <c r="F554" s="142"/>
      <c r="G554" s="142"/>
      <c r="H554" s="142"/>
      <c r="I554" s="142"/>
      <c r="J554" s="142"/>
      <c r="K554" s="142"/>
      <c r="L554" s="142"/>
      <c r="M554" s="142"/>
      <c r="N554" s="142"/>
      <c r="O554" s="142"/>
      <c r="P554" s="142"/>
      <c r="Q554" s="142"/>
      <c r="R554" s="142"/>
      <c r="S554" s="142"/>
      <c r="T554" s="142"/>
      <c r="U554" s="142"/>
    </row>
    <row r="555" customFormat="false" ht="12.75" hidden="false" customHeight="false" outlineLevel="0" collapsed="false">
      <c r="A555" s="142"/>
      <c r="B555" s="142"/>
      <c r="C555" s="142"/>
      <c r="D555" s="142"/>
      <c r="E555" s="142"/>
      <c r="F555" s="142"/>
      <c r="G555" s="142"/>
      <c r="H555" s="142"/>
      <c r="I555" s="142"/>
      <c r="J555" s="142"/>
      <c r="K555" s="142"/>
      <c r="L555" s="142"/>
      <c r="M555" s="142"/>
      <c r="N555" s="142"/>
      <c r="O555" s="142"/>
      <c r="P555" s="142"/>
      <c r="Q555" s="142"/>
      <c r="R555" s="142"/>
      <c r="S555" s="142"/>
      <c r="T555" s="142"/>
      <c r="U555" s="142"/>
    </row>
    <row r="556" customFormat="false" ht="12.75" hidden="false" customHeight="false" outlineLevel="0" collapsed="false">
      <c r="A556" s="142"/>
      <c r="B556" s="142"/>
      <c r="C556" s="142"/>
      <c r="D556" s="142"/>
      <c r="E556" s="142"/>
      <c r="F556" s="142"/>
      <c r="G556" s="142"/>
      <c r="H556" s="142"/>
      <c r="I556" s="142"/>
      <c r="J556" s="142"/>
      <c r="K556" s="142"/>
      <c r="L556" s="142"/>
      <c r="M556" s="142"/>
      <c r="N556" s="142"/>
      <c r="O556" s="142"/>
      <c r="P556" s="142"/>
      <c r="Q556" s="142"/>
      <c r="R556" s="142"/>
      <c r="S556" s="142"/>
      <c r="T556" s="142"/>
      <c r="U556" s="142"/>
    </row>
    <row r="557" customFormat="false" ht="12.75" hidden="false" customHeight="false" outlineLevel="0" collapsed="false">
      <c r="A557" s="142"/>
      <c r="B557" s="142"/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</row>
    <row r="558" customFormat="false" ht="12.75" hidden="false" customHeight="false" outlineLevel="0" collapsed="false">
      <c r="A558" s="142"/>
      <c r="B558" s="142"/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</row>
    <row r="559" customFormat="false" ht="12.75" hidden="false" customHeight="false" outlineLevel="0" collapsed="false">
      <c r="A559" s="142"/>
      <c r="B559" s="142"/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</row>
    <row r="560" customFormat="false" ht="12.75" hidden="false" customHeight="false" outlineLevel="0" collapsed="false">
      <c r="A560" s="142"/>
      <c r="B560" s="142"/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</row>
    <row r="561" customFormat="false" ht="12.75" hidden="false" customHeight="false" outlineLevel="0" collapsed="false">
      <c r="A561" s="142"/>
      <c r="B561" s="142"/>
      <c r="C561" s="142"/>
      <c r="D561" s="142"/>
      <c r="E561" s="142"/>
      <c r="F561" s="142"/>
      <c r="G561" s="142"/>
      <c r="H561" s="142"/>
      <c r="I561" s="142"/>
      <c r="J561" s="142"/>
      <c r="K561" s="142"/>
      <c r="L561" s="142"/>
      <c r="M561" s="142"/>
      <c r="N561" s="142"/>
      <c r="O561" s="142"/>
      <c r="P561" s="142"/>
      <c r="Q561" s="142"/>
      <c r="R561" s="142"/>
      <c r="S561" s="142"/>
      <c r="T561" s="142"/>
      <c r="U561" s="142"/>
    </row>
    <row r="562" customFormat="false" ht="12.75" hidden="false" customHeight="false" outlineLevel="0" collapsed="false">
      <c r="A562" s="142"/>
      <c r="B562" s="142"/>
      <c r="C562" s="142"/>
      <c r="D562" s="142"/>
      <c r="E562" s="142"/>
      <c r="F562" s="142"/>
      <c r="G562" s="142"/>
      <c r="H562" s="142"/>
      <c r="I562" s="142"/>
      <c r="J562" s="142"/>
      <c r="K562" s="142"/>
      <c r="L562" s="142"/>
      <c r="M562" s="142"/>
      <c r="N562" s="142"/>
      <c r="O562" s="142"/>
      <c r="P562" s="142"/>
      <c r="Q562" s="142"/>
      <c r="R562" s="142"/>
      <c r="S562" s="142"/>
      <c r="T562" s="142"/>
      <c r="U562" s="142"/>
    </row>
    <row r="563" customFormat="false" ht="12.75" hidden="false" customHeight="false" outlineLevel="0" collapsed="false">
      <c r="A563" s="142"/>
      <c r="B563" s="142"/>
      <c r="C563" s="142"/>
      <c r="D563" s="142"/>
      <c r="E563" s="142"/>
      <c r="F563" s="142"/>
      <c r="G563" s="142"/>
      <c r="H563" s="142"/>
      <c r="I563" s="142"/>
      <c r="J563" s="142"/>
      <c r="K563" s="142"/>
      <c r="L563" s="142"/>
      <c r="M563" s="142"/>
      <c r="N563" s="142"/>
      <c r="O563" s="142"/>
      <c r="P563" s="142"/>
      <c r="Q563" s="142"/>
      <c r="R563" s="142"/>
      <c r="S563" s="142"/>
      <c r="T563" s="142"/>
      <c r="U563" s="142"/>
    </row>
    <row r="564" customFormat="false" ht="12.75" hidden="false" customHeight="false" outlineLevel="0" collapsed="false">
      <c r="A564" s="142"/>
      <c r="B564" s="142"/>
      <c r="C564" s="142"/>
      <c r="D564" s="142"/>
      <c r="E564" s="142"/>
      <c r="F564" s="142"/>
      <c r="G564" s="142"/>
      <c r="H564" s="142"/>
      <c r="I564" s="142"/>
      <c r="J564" s="142"/>
      <c r="K564" s="142"/>
      <c r="L564" s="142"/>
      <c r="M564" s="142"/>
      <c r="N564" s="142"/>
      <c r="O564" s="142"/>
      <c r="P564" s="142"/>
      <c r="Q564" s="142"/>
      <c r="R564" s="142"/>
      <c r="S564" s="142"/>
      <c r="T564" s="142"/>
      <c r="U564" s="142"/>
    </row>
    <row r="565" customFormat="false" ht="12.75" hidden="false" customHeight="false" outlineLevel="0" collapsed="false">
      <c r="A565" s="142"/>
      <c r="B565" s="142"/>
      <c r="C565" s="142"/>
      <c r="D565" s="142"/>
      <c r="E565" s="142"/>
      <c r="F565" s="142"/>
      <c r="G565" s="142"/>
      <c r="H565" s="142"/>
      <c r="I565" s="142"/>
      <c r="J565" s="142"/>
      <c r="K565" s="142"/>
      <c r="L565" s="142"/>
      <c r="M565" s="142"/>
      <c r="N565" s="142"/>
      <c r="O565" s="142"/>
      <c r="P565" s="142"/>
      <c r="Q565" s="142"/>
      <c r="R565" s="142"/>
      <c r="S565" s="142"/>
      <c r="T565" s="142"/>
      <c r="U565" s="142"/>
    </row>
    <row r="566" customFormat="false" ht="12.75" hidden="false" customHeight="false" outlineLevel="0" collapsed="false">
      <c r="A566" s="142"/>
      <c r="B566" s="142"/>
      <c r="C566" s="142"/>
      <c r="D566" s="142"/>
      <c r="E566" s="142"/>
      <c r="F566" s="142"/>
      <c r="G566" s="142"/>
      <c r="H566" s="142"/>
      <c r="I566" s="142"/>
      <c r="J566" s="142"/>
      <c r="K566" s="142"/>
      <c r="L566" s="142"/>
      <c r="M566" s="142"/>
      <c r="N566" s="142"/>
      <c r="O566" s="142"/>
      <c r="P566" s="142"/>
      <c r="Q566" s="142"/>
      <c r="R566" s="142"/>
      <c r="S566" s="142"/>
      <c r="T566" s="142"/>
      <c r="U566" s="142"/>
    </row>
    <row r="567" customFormat="false" ht="12.75" hidden="false" customHeight="false" outlineLevel="0" collapsed="false">
      <c r="A567" s="142"/>
      <c r="B567" s="142"/>
      <c r="C567" s="142"/>
      <c r="D567" s="142"/>
      <c r="E567" s="142"/>
      <c r="F567" s="142"/>
      <c r="G567" s="142"/>
      <c r="H567" s="142"/>
      <c r="I567" s="142"/>
      <c r="J567" s="142"/>
      <c r="K567" s="142"/>
      <c r="L567" s="142"/>
      <c r="M567" s="142"/>
      <c r="N567" s="142"/>
      <c r="O567" s="142"/>
      <c r="P567" s="142"/>
      <c r="Q567" s="142"/>
      <c r="R567" s="142"/>
      <c r="S567" s="142"/>
      <c r="T567" s="142"/>
      <c r="U567" s="142"/>
    </row>
    <row r="568" customFormat="false" ht="12.75" hidden="false" customHeight="false" outlineLevel="0" collapsed="false">
      <c r="A568" s="142"/>
      <c r="B568" s="142"/>
      <c r="C568" s="142"/>
      <c r="D568" s="142"/>
      <c r="E568" s="142"/>
      <c r="F568" s="142"/>
      <c r="G568" s="142"/>
      <c r="H568" s="142"/>
      <c r="I568" s="142"/>
      <c r="J568" s="142"/>
      <c r="K568" s="142"/>
      <c r="L568" s="142"/>
      <c r="M568" s="142"/>
      <c r="N568" s="142"/>
      <c r="O568" s="142"/>
      <c r="P568" s="142"/>
      <c r="Q568" s="142"/>
      <c r="R568" s="142"/>
      <c r="S568" s="142"/>
      <c r="T568" s="142"/>
      <c r="U568" s="142"/>
    </row>
    <row r="569" customFormat="false" ht="12.75" hidden="false" customHeight="false" outlineLevel="0" collapsed="false">
      <c r="A569" s="142"/>
      <c r="B569" s="142"/>
      <c r="C569" s="142"/>
      <c r="D569" s="142"/>
      <c r="E569" s="142"/>
      <c r="F569" s="142"/>
      <c r="G569" s="142"/>
      <c r="H569" s="142"/>
      <c r="I569" s="142"/>
      <c r="J569" s="142"/>
      <c r="K569" s="142"/>
      <c r="L569" s="142"/>
      <c r="M569" s="142"/>
      <c r="N569" s="142"/>
      <c r="O569" s="142"/>
      <c r="P569" s="142"/>
      <c r="Q569" s="142"/>
      <c r="R569" s="142"/>
      <c r="S569" s="142"/>
      <c r="T569" s="142"/>
      <c r="U569" s="142"/>
    </row>
    <row r="570" customFormat="false" ht="12.75" hidden="false" customHeight="false" outlineLevel="0" collapsed="false">
      <c r="A570" s="142"/>
      <c r="B570" s="142"/>
      <c r="C570" s="142"/>
      <c r="D570" s="142"/>
      <c r="E570" s="142"/>
      <c r="F570" s="142"/>
      <c r="G570" s="142"/>
      <c r="H570" s="142"/>
      <c r="I570" s="142"/>
      <c r="J570" s="142"/>
      <c r="K570" s="142"/>
      <c r="L570" s="142"/>
      <c r="M570" s="142"/>
      <c r="N570" s="142"/>
      <c r="O570" s="142"/>
      <c r="P570" s="142"/>
      <c r="Q570" s="142"/>
      <c r="R570" s="142"/>
      <c r="S570" s="142"/>
      <c r="T570" s="142"/>
      <c r="U570" s="142"/>
    </row>
    <row r="571" customFormat="false" ht="12.75" hidden="false" customHeight="false" outlineLevel="0" collapsed="false">
      <c r="A571" s="142"/>
      <c r="B571" s="142"/>
      <c r="C571" s="142"/>
      <c r="D571" s="142"/>
      <c r="E571" s="142"/>
      <c r="F571" s="142"/>
      <c r="G571" s="142"/>
      <c r="H571" s="142"/>
      <c r="I571" s="142"/>
      <c r="J571" s="142"/>
      <c r="K571" s="142"/>
      <c r="L571" s="142"/>
      <c r="M571" s="142"/>
      <c r="N571" s="142"/>
      <c r="O571" s="142"/>
      <c r="P571" s="142"/>
      <c r="Q571" s="142"/>
      <c r="R571" s="142"/>
      <c r="S571" s="142"/>
      <c r="T571" s="142"/>
      <c r="U571" s="142"/>
    </row>
    <row r="572" customFormat="false" ht="12.75" hidden="false" customHeight="false" outlineLevel="0" collapsed="false">
      <c r="A572" s="142"/>
      <c r="B572" s="142"/>
      <c r="C572" s="142"/>
      <c r="D572" s="142"/>
      <c r="E572" s="142"/>
      <c r="F572" s="142"/>
      <c r="G572" s="142"/>
      <c r="H572" s="142"/>
      <c r="I572" s="142"/>
      <c r="J572" s="142"/>
      <c r="K572" s="142"/>
      <c r="L572" s="142"/>
      <c r="M572" s="142"/>
      <c r="N572" s="142"/>
      <c r="O572" s="142"/>
      <c r="P572" s="142"/>
      <c r="Q572" s="142"/>
      <c r="R572" s="142"/>
      <c r="S572" s="142"/>
      <c r="T572" s="142"/>
      <c r="U572" s="142"/>
    </row>
    <row r="573" customFormat="false" ht="12.75" hidden="false" customHeight="false" outlineLevel="0" collapsed="false">
      <c r="A573" s="142"/>
      <c r="B573" s="142"/>
      <c r="C573" s="142"/>
      <c r="D573" s="142"/>
      <c r="E573" s="142"/>
      <c r="F573" s="142"/>
      <c r="G573" s="142"/>
      <c r="H573" s="142"/>
      <c r="I573" s="142"/>
      <c r="J573" s="142"/>
      <c r="K573" s="142"/>
      <c r="L573" s="142"/>
      <c r="M573" s="142"/>
      <c r="N573" s="142"/>
      <c r="O573" s="142"/>
      <c r="P573" s="142"/>
      <c r="Q573" s="142"/>
      <c r="R573" s="142"/>
      <c r="S573" s="142"/>
      <c r="T573" s="142"/>
      <c r="U573" s="142"/>
    </row>
    <row r="574" customFormat="false" ht="12.75" hidden="false" customHeight="false" outlineLevel="0" collapsed="false">
      <c r="A574" s="142"/>
      <c r="B574" s="142"/>
      <c r="C574" s="142"/>
      <c r="D574" s="142"/>
      <c r="E574" s="142"/>
      <c r="F574" s="142"/>
      <c r="G574" s="142"/>
      <c r="H574" s="142"/>
      <c r="I574" s="142"/>
      <c r="J574" s="142"/>
      <c r="K574" s="142"/>
      <c r="L574" s="142"/>
      <c r="M574" s="142"/>
      <c r="N574" s="142"/>
      <c r="O574" s="142"/>
      <c r="P574" s="142"/>
      <c r="Q574" s="142"/>
      <c r="R574" s="142"/>
      <c r="S574" s="142"/>
      <c r="T574" s="142"/>
      <c r="U574" s="142"/>
    </row>
    <row r="575" customFormat="false" ht="12.75" hidden="false" customHeight="false" outlineLevel="0" collapsed="false">
      <c r="A575" s="142"/>
      <c r="B575" s="142"/>
      <c r="C575" s="142"/>
      <c r="D575" s="142"/>
      <c r="E575" s="142"/>
      <c r="F575" s="142"/>
      <c r="G575" s="142"/>
      <c r="H575" s="142"/>
      <c r="I575" s="142"/>
      <c r="J575" s="142"/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</row>
    <row r="576" customFormat="false" ht="12.75" hidden="false" customHeight="false" outlineLevel="0" collapsed="false">
      <c r="A576" s="142"/>
      <c r="B576" s="142"/>
      <c r="C576" s="142"/>
      <c r="D576" s="142"/>
      <c r="E576" s="142"/>
      <c r="F576" s="142"/>
      <c r="G576" s="142"/>
      <c r="H576" s="142"/>
      <c r="I576" s="142"/>
      <c r="J576" s="142"/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</row>
    <row r="577" customFormat="false" ht="12.75" hidden="false" customHeight="false" outlineLevel="0" collapsed="false">
      <c r="A577" s="142"/>
      <c r="B577" s="142"/>
      <c r="C577" s="142"/>
      <c r="D577" s="142"/>
      <c r="E577" s="142"/>
      <c r="F577" s="142"/>
      <c r="G577" s="142"/>
      <c r="H577" s="142"/>
      <c r="I577" s="142"/>
      <c r="J577" s="142"/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</row>
    <row r="578" customFormat="false" ht="12.75" hidden="false" customHeight="false" outlineLevel="0" collapsed="false">
      <c r="A578" s="142"/>
      <c r="B578" s="142"/>
      <c r="C578" s="142"/>
      <c r="D578" s="142"/>
      <c r="E578" s="142"/>
      <c r="F578" s="142"/>
      <c r="G578" s="142"/>
      <c r="H578" s="142"/>
      <c r="I578" s="142"/>
      <c r="J578" s="142"/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</row>
    <row r="579" customFormat="false" ht="12.75" hidden="false" customHeight="false" outlineLevel="0" collapsed="false">
      <c r="A579" s="142"/>
      <c r="B579" s="142"/>
      <c r="C579" s="142"/>
      <c r="D579" s="142"/>
      <c r="E579" s="142"/>
      <c r="F579" s="142"/>
      <c r="G579" s="142"/>
      <c r="H579" s="142"/>
      <c r="I579" s="142"/>
      <c r="J579" s="142"/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</row>
    <row r="580" customFormat="false" ht="12.75" hidden="false" customHeight="false" outlineLevel="0" collapsed="false">
      <c r="A580" s="142"/>
      <c r="B580" s="142"/>
      <c r="C580" s="142"/>
      <c r="D580" s="142"/>
      <c r="E580" s="142"/>
      <c r="F580" s="142"/>
      <c r="G580" s="142"/>
      <c r="H580" s="142"/>
      <c r="I580" s="142"/>
      <c r="J580" s="142"/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</row>
    <row r="581" customFormat="false" ht="12.75" hidden="false" customHeight="false" outlineLevel="0" collapsed="false">
      <c r="A581" s="142"/>
      <c r="B581" s="142"/>
      <c r="C581" s="142"/>
      <c r="D581" s="142"/>
      <c r="E581" s="142"/>
      <c r="F581" s="142"/>
      <c r="G581" s="142"/>
      <c r="H581" s="142"/>
      <c r="I581" s="142"/>
      <c r="J581" s="142"/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</row>
    <row r="582" customFormat="false" ht="12.75" hidden="false" customHeight="false" outlineLevel="0" collapsed="false">
      <c r="A582" s="142"/>
      <c r="B582" s="142"/>
      <c r="C582" s="142"/>
      <c r="D582" s="142"/>
      <c r="E582" s="142"/>
      <c r="F582" s="142"/>
      <c r="G582" s="142"/>
      <c r="H582" s="142"/>
      <c r="I582" s="142"/>
      <c r="J582" s="142"/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</row>
    <row r="583" customFormat="false" ht="12.75" hidden="false" customHeight="false" outlineLevel="0" collapsed="false">
      <c r="A583" s="142"/>
      <c r="B583" s="142"/>
      <c r="C583" s="142"/>
      <c r="D583" s="142"/>
      <c r="E583" s="142"/>
      <c r="F583" s="142"/>
      <c r="G583" s="142"/>
      <c r="H583" s="142"/>
      <c r="I583" s="142"/>
      <c r="J583" s="142"/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</row>
    <row r="584" customFormat="false" ht="12.75" hidden="false" customHeight="false" outlineLevel="0" collapsed="false">
      <c r="A584" s="142"/>
      <c r="B584" s="142"/>
      <c r="C584" s="142"/>
      <c r="D584" s="142"/>
      <c r="E584" s="142"/>
      <c r="F584" s="142"/>
      <c r="G584" s="142"/>
      <c r="H584" s="142"/>
      <c r="I584" s="142"/>
      <c r="J584" s="142"/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</row>
    <row r="585" customFormat="false" ht="12.75" hidden="false" customHeight="false" outlineLevel="0" collapsed="false">
      <c r="A585" s="142"/>
      <c r="B585" s="142"/>
      <c r="C585" s="142"/>
      <c r="D585" s="142"/>
      <c r="E585" s="142"/>
      <c r="F585" s="142"/>
      <c r="G585" s="142"/>
      <c r="H585" s="142"/>
      <c r="I585" s="142"/>
      <c r="J585" s="142"/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</row>
    <row r="586" customFormat="false" ht="12.75" hidden="false" customHeight="false" outlineLevel="0" collapsed="false">
      <c r="A586" s="142"/>
      <c r="B586" s="142"/>
      <c r="C586" s="142"/>
      <c r="D586" s="142"/>
      <c r="E586" s="142"/>
      <c r="F586" s="142"/>
      <c r="G586" s="142"/>
      <c r="H586" s="142"/>
      <c r="I586" s="142"/>
      <c r="J586" s="142"/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</row>
    <row r="587" customFormat="false" ht="12.75" hidden="false" customHeight="false" outlineLevel="0" collapsed="false">
      <c r="A587" s="142"/>
      <c r="B587" s="142"/>
      <c r="C587" s="142"/>
      <c r="D587" s="142"/>
      <c r="E587" s="142"/>
      <c r="F587" s="142"/>
      <c r="G587" s="142"/>
      <c r="H587" s="142"/>
      <c r="I587" s="142"/>
      <c r="J587" s="142"/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</row>
    <row r="588" customFormat="false" ht="12.75" hidden="false" customHeight="false" outlineLevel="0" collapsed="false">
      <c r="A588" s="142"/>
      <c r="B588" s="142"/>
      <c r="C588" s="142"/>
      <c r="D588" s="142"/>
      <c r="E588" s="142"/>
      <c r="F588" s="142"/>
      <c r="G588" s="142"/>
      <c r="H588" s="142"/>
      <c r="I588" s="142"/>
      <c r="J588" s="142"/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</row>
    <row r="589" customFormat="false" ht="12.75" hidden="false" customHeight="false" outlineLevel="0" collapsed="false">
      <c r="A589" s="142"/>
      <c r="B589" s="142"/>
      <c r="C589" s="142"/>
      <c r="D589" s="142"/>
      <c r="E589" s="142"/>
      <c r="F589" s="142"/>
      <c r="G589" s="142"/>
      <c r="H589" s="142"/>
      <c r="I589" s="142"/>
      <c r="J589" s="142"/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</row>
    <row r="590" customFormat="false" ht="12.75" hidden="false" customHeight="false" outlineLevel="0" collapsed="false">
      <c r="A590" s="142"/>
      <c r="B590" s="142"/>
      <c r="C590" s="142"/>
      <c r="D590" s="142"/>
      <c r="E590" s="142"/>
      <c r="F590" s="142"/>
      <c r="G590" s="142"/>
      <c r="H590" s="142"/>
      <c r="I590" s="142"/>
      <c r="J590" s="142"/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</row>
    <row r="591" customFormat="false" ht="12.75" hidden="false" customHeight="false" outlineLevel="0" collapsed="false">
      <c r="A591" s="142"/>
      <c r="B591" s="142"/>
      <c r="C591" s="142"/>
      <c r="D591" s="142"/>
      <c r="E591" s="142"/>
      <c r="F591" s="142"/>
      <c r="G591" s="142"/>
      <c r="H591" s="142"/>
      <c r="I591" s="142"/>
      <c r="J591" s="142"/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</row>
    <row r="592" customFormat="false" ht="12.75" hidden="false" customHeight="false" outlineLevel="0" collapsed="false">
      <c r="A592" s="142"/>
      <c r="B592" s="142"/>
      <c r="C592" s="142"/>
      <c r="D592" s="142"/>
      <c r="E592" s="142"/>
      <c r="F592" s="142"/>
      <c r="G592" s="142"/>
      <c r="H592" s="142"/>
      <c r="I592" s="142"/>
      <c r="J592" s="142"/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</row>
    <row r="593" customFormat="false" ht="12.75" hidden="false" customHeight="false" outlineLevel="0" collapsed="false">
      <c r="A593" s="142"/>
      <c r="B593" s="142"/>
      <c r="C593" s="142"/>
      <c r="D593" s="142"/>
      <c r="E593" s="142"/>
      <c r="F593" s="142"/>
      <c r="G593" s="142"/>
      <c r="H593" s="142"/>
      <c r="I593" s="142"/>
      <c r="J593" s="142"/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</row>
    <row r="594" customFormat="false" ht="12.75" hidden="false" customHeight="false" outlineLevel="0" collapsed="false">
      <c r="A594" s="142"/>
      <c r="B594" s="142"/>
      <c r="C594" s="142"/>
      <c r="D594" s="142"/>
      <c r="E594" s="142"/>
      <c r="F594" s="142"/>
      <c r="G594" s="142"/>
      <c r="H594" s="142"/>
      <c r="I594" s="142"/>
      <c r="J594" s="142"/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</row>
    <row r="595" customFormat="false" ht="12.75" hidden="false" customHeight="false" outlineLevel="0" collapsed="false">
      <c r="A595" s="142"/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</row>
    <row r="596" customFormat="false" ht="12.75" hidden="false" customHeight="false" outlineLevel="0" collapsed="false">
      <c r="A596" s="142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</row>
    <row r="597" customFormat="false" ht="12.75" hidden="false" customHeight="false" outlineLevel="0" collapsed="false">
      <c r="A597" s="142"/>
      <c r="B597" s="142"/>
      <c r="C597" s="142"/>
      <c r="D597" s="142"/>
      <c r="E597" s="142"/>
      <c r="F597" s="142"/>
      <c r="G597" s="142"/>
      <c r="H597" s="142"/>
      <c r="I597" s="142"/>
      <c r="J597" s="142"/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</row>
    <row r="598" customFormat="false" ht="12.75" hidden="false" customHeight="false" outlineLevel="0" collapsed="false">
      <c r="A598" s="142"/>
      <c r="B598" s="142"/>
      <c r="C598" s="142"/>
      <c r="D598" s="142"/>
      <c r="E598" s="142"/>
      <c r="F598" s="142"/>
      <c r="G598" s="142"/>
      <c r="H598" s="142"/>
      <c r="I598" s="142"/>
      <c r="J598" s="142"/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</row>
    <row r="599" customFormat="false" ht="12.75" hidden="false" customHeight="false" outlineLevel="0" collapsed="false">
      <c r="A599" s="142"/>
      <c r="B599" s="142"/>
      <c r="C599" s="142"/>
      <c r="D599" s="142"/>
      <c r="E599" s="142"/>
      <c r="F599" s="142"/>
      <c r="G599" s="142"/>
      <c r="H599" s="142"/>
      <c r="I599" s="142"/>
      <c r="J599" s="142"/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</row>
    <row r="600" customFormat="false" ht="12.75" hidden="false" customHeight="false" outlineLevel="0" collapsed="false">
      <c r="A600" s="142"/>
      <c r="B600" s="142"/>
      <c r="C600" s="142"/>
      <c r="D600" s="142"/>
      <c r="E600" s="142"/>
      <c r="F600" s="142"/>
      <c r="G600" s="142"/>
      <c r="H600" s="142"/>
      <c r="I600" s="142"/>
      <c r="J600" s="142"/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</row>
    <row r="601" customFormat="false" ht="12.75" hidden="false" customHeight="false" outlineLevel="0" collapsed="false">
      <c r="A601" s="142"/>
      <c r="B601" s="142"/>
      <c r="C601" s="142"/>
      <c r="D601" s="142"/>
      <c r="E601" s="142"/>
      <c r="F601" s="142"/>
      <c r="G601" s="142"/>
      <c r="H601" s="142"/>
      <c r="I601" s="142"/>
      <c r="J601" s="142"/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</row>
    <row r="602" customFormat="false" ht="12.75" hidden="false" customHeight="false" outlineLevel="0" collapsed="false">
      <c r="A602" s="142"/>
      <c r="B602" s="142"/>
      <c r="C602" s="142"/>
      <c r="D602" s="142"/>
      <c r="E602" s="142"/>
      <c r="F602" s="142"/>
      <c r="G602" s="142"/>
      <c r="H602" s="142"/>
      <c r="I602" s="142"/>
      <c r="J602" s="142"/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</row>
    <row r="603" customFormat="false" ht="12.75" hidden="false" customHeight="false" outlineLevel="0" collapsed="false">
      <c r="A603" s="142"/>
      <c r="B603" s="142"/>
      <c r="C603" s="142"/>
      <c r="D603" s="142"/>
      <c r="E603" s="142"/>
      <c r="F603" s="142"/>
      <c r="G603" s="142"/>
      <c r="H603" s="142"/>
      <c r="I603" s="142"/>
      <c r="J603" s="142"/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</row>
    <row r="604" customFormat="false" ht="12.75" hidden="false" customHeight="false" outlineLevel="0" collapsed="false">
      <c r="A604" s="142"/>
      <c r="B604" s="142"/>
      <c r="C604" s="142"/>
      <c r="D604" s="142"/>
      <c r="E604" s="142"/>
      <c r="F604" s="142"/>
      <c r="G604" s="142"/>
      <c r="H604" s="142"/>
      <c r="I604" s="142"/>
      <c r="J604" s="142"/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</row>
    <row r="605" customFormat="false" ht="12.75" hidden="false" customHeight="false" outlineLevel="0" collapsed="false">
      <c r="A605" s="142"/>
      <c r="B605" s="142"/>
      <c r="C605" s="142"/>
      <c r="D605" s="142"/>
      <c r="E605" s="142"/>
      <c r="F605" s="142"/>
      <c r="G605" s="142"/>
      <c r="H605" s="142"/>
      <c r="I605" s="142"/>
      <c r="J605" s="142"/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</row>
    <row r="606" customFormat="false" ht="12.75" hidden="false" customHeight="false" outlineLevel="0" collapsed="false">
      <c r="A606" s="142"/>
      <c r="B606" s="142"/>
      <c r="C606" s="142"/>
      <c r="D606" s="142"/>
      <c r="E606" s="142"/>
      <c r="F606" s="142"/>
      <c r="G606" s="142"/>
      <c r="H606" s="142"/>
      <c r="I606" s="142"/>
      <c r="J606" s="142"/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</row>
    <row r="607" customFormat="false" ht="12.75" hidden="false" customHeight="false" outlineLevel="0" collapsed="false">
      <c r="A607" s="142"/>
      <c r="B607" s="142"/>
      <c r="C607" s="142"/>
      <c r="D607" s="142"/>
      <c r="E607" s="142"/>
      <c r="F607" s="142"/>
      <c r="G607" s="142"/>
      <c r="H607" s="142"/>
      <c r="I607" s="142"/>
      <c r="J607" s="142"/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</row>
    <row r="608" customFormat="false" ht="12.75" hidden="false" customHeight="false" outlineLevel="0" collapsed="false">
      <c r="A608" s="142"/>
      <c r="B608" s="142"/>
      <c r="C608" s="142"/>
      <c r="D608" s="142"/>
      <c r="E608" s="142"/>
      <c r="F608" s="142"/>
      <c r="G608" s="142"/>
      <c r="H608" s="142"/>
      <c r="I608" s="142"/>
      <c r="J608" s="142"/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</row>
    <row r="609" customFormat="false" ht="12.75" hidden="false" customHeight="false" outlineLevel="0" collapsed="false">
      <c r="A609" s="142"/>
      <c r="B609" s="142"/>
      <c r="C609" s="142"/>
      <c r="D609" s="142"/>
      <c r="E609" s="142"/>
      <c r="F609" s="142"/>
      <c r="G609" s="142"/>
      <c r="H609" s="142"/>
      <c r="I609" s="142"/>
      <c r="J609" s="142"/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</row>
    <row r="610" customFormat="false" ht="12.75" hidden="false" customHeight="false" outlineLevel="0" collapsed="false">
      <c r="A610" s="142"/>
      <c r="B610" s="142"/>
      <c r="C610" s="142"/>
      <c r="D610" s="142"/>
      <c r="E610" s="142"/>
      <c r="F610" s="142"/>
      <c r="G610" s="142"/>
      <c r="H610" s="142"/>
      <c r="I610" s="142"/>
      <c r="J610" s="142"/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</row>
    <row r="611" customFormat="false" ht="12.75" hidden="false" customHeight="false" outlineLevel="0" collapsed="false">
      <c r="A611" s="142"/>
      <c r="B611" s="142"/>
      <c r="C611" s="142"/>
      <c r="D611" s="142"/>
      <c r="E611" s="142"/>
      <c r="F611" s="142"/>
      <c r="G611" s="142"/>
      <c r="H611" s="142"/>
      <c r="I611" s="142"/>
      <c r="J611" s="142"/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</row>
    <row r="612" customFormat="false" ht="12.75" hidden="false" customHeight="false" outlineLevel="0" collapsed="false">
      <c r="A612" s="142"/>
      <c r="B612" s="142"/>
      <c r="C612" s="142"/>
      <c r="D612" s="142"/>
      <c r="E612" s="142"/>
      <c r="F612" s="142"/>
      <c r="G612" s="142"/>
      <c r="H612" s="142"/>
      <c r="I612" s="142"/>
      <c r="J612" s="142"/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</row>
    <row r="613" customFormat="false" ht="12.75" hidden="false" customHeight="false" outlineLevel="0" collapsed="false">
      <c r="A613" s="142"/>
      <c r="B613" s="142"/>
      <c r="C613" s="142"/>
      <c r="D613" s="142"/>
      <c r="E613" s="142"/>
      <c r="F613" s="142"/>
      <c r="G613" s="142"/>
      <c r="H613" s="142"/>
      <c r="I613" s="142"/>
      <c r="J613" s="142"/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</row>
    <row r="614" customFormat="false" ht="12.75" hidden="false" customHeight="false" outlineLevel="0" collapsed="false">
      <c r="A614" s="142"/>
      <c r="B614" s="142"/>
      <c r="C614" s="142"/>
      <c r="D614" s="142"/>
      <c r="E614" s="142"/>
      <c r="F614" s="142"/>
      <c r="G614" s="142"/>
      <c r="H614" s="142"/>
      <c r="I614" s="142"/>
      <c r="J614" s="142"/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</row>
    <row r="615" customFormat="false" ht="12.75" hidden="false" customHeight="false" outlineLevel="0" collapsed="false">
      <c r="A615" s="142"/>
      <c r="B615" s="142"/>
      <c r="C615" s="142"/>
      <c r="D615" s="142"/>
      <c r="E615" s="142"/>
      <c r="F615" s="142"/>
      <c r="G615" s="142"/>
      <c r="H615" s="142"/>
      <c r="I615" s="142"/>
      <c r="J615" s="142"/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</row>
    <row r="616" customFormat="false" ht="12.75" hidden="false" customHeight="false" outlineLevel="0" collapsed="false">
      <c r="A616" s="142"/>
      <c r="B616" s="142"/>
      <c r="C616" s="142"/>
      <c r="D616" s="142"/>
      <c r="E616" s="142"/>
      <c r="F616" s="142"/>
      <c r="G616" s="142"/>
      <c r="H616" s="142"/>
      <c r="I616" s="142"/>
      <c r="J616" s="142"/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</row>
    <row r="617" customFormat="false" ht="12.75" hidden="false" customHeight="false" outlineLevel="0" collapsed="false">
      <c r="A617" s="142"/>
      <c r="B617" s="142"/>
      <c r="C617" s="142"/>
      <c r="D617" s="142"/>
      <c r="E617" s="142"/>
      <c r="F617" s="142"/>
      <c r="G617" s="142"/>
      <c r="H617" s="142"/>
      <c r="I617" s="142"/>
      <c r="J617" s="142"/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</row>
    <row r="618" customFormat="false" ht="12.75" hidden="false" customHeight="false" outlineLevel="0" collapsed="false">
      <c r="A618" s="142"/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</row>
    <row r="619" customFormat="false" ht="12.75" hidden="false" customHeight="false" outlineLevel="0" collapsed="false">
      <c r="A619" s="142"/>
      <c r="B619" s="142"/>
      <c r="C619" s="142"/>
      <c r="D619" s="142"/>
      <c r="E619" s="142"/>
      <c r="F619" s="142"/>
      <c r="G619" s="142"/>
      <c r="H619" s="142"/>
      <c r="I619" s="142"/>
      <c r="J619" s="142"/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</row>
    <row r="620" customFormat="false" ht="12.75" hidden="false" customHeight="false" outlineLevel="0" collapsed="false">
      <c r="A620" s="142"/>
      <c r="B620" s="142"/>
      <c r="C620" s="142"/>
      <c r="D620" s="142"/>
      <c r="E620" s="142"/>
      <c r="F620" s="142"/>
      <c r="G620" s="142"/>
      <c r="H620" s="142"/>
      <c r="I620" s="142"/>
      <c r="J620" s="142"/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</row>
    <row r="621" customFormat="false" ht="12.75" hidden="false" customHeight="false" outlineLevel="0" collapsed="false">
      <c r="A621" s="142"/>
      <c r="B621" s="142"/>
      <c r="C621" s="142"/>
      <c r="D621" s="142"/>
      <c r="E621" s="142"/>
      <c r="F621" s="142"/>
      <c r="G621" s="142"/>
      <c r="H621" s="142"/>
      <c r="I621" s="142"/>
      <c r="J621" s="142"/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</row>
    <row r="622" customFormat="false" ht="12.75" hidden="false" customHeight="false" outlineLevel="0" collapsed="false">
      <c r="A622" s="142"/>
      <c r="B622" s="142"/>
      <c r="C622" s="142"/>
      <c r="D622" s="142"/>
      <c r="E622" s="142"/>
      <c r="F622" s="142"/>
      <c r="G622" s="142"/>
      <c r="H622" s="142"/>
      <c r="I622" s="142"/>
      <c r="J622" s="142"/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</row>
    <row r="623" customFormat="false" ht="12.75" hidden="false" customHeight="false" outlineLevel="0" collapsed="false">
      <c r="A623" s="142"/>
      <c r="B623" s="142"/>
      <c r="C623" s="142"/>
      <c r="D623" s="142"/>
      <c r="E623" s="142"/>
      <c r="F623" s="142"/>
      <c r="G623" s="142"/>
      <c r="H623" s="142"/>
      <c r="I623" s="142"/>
      <c r="J623" s="142"/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</row>
    <row r="624" customFormat="false" ht="12.75" hidden="false" customHeight="false" outlineLevel="0" collapsed="false">
      <c r="A624" s="142"/>
      <c r="B624" s="142"/>
      <c r="C624" s="142"/>
      <c r="D624" s="142"/>
      <c r="E624" s="142"/>
      <c r="F624" s="142"/>
      <c r="G624" s="142"/>
      <c r="H624" s="142"/>
      <c r="I624" s="142"/>
      <c r="J624" s="142"/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</row>
    <row r="625" customFormat="false" ht="12.75" hidden="false" customHeight="false" outlineLevel="0" collapsed="false">
      <c r="A625" s="142"/>
      <c r="B625" s="142"/>
      <c r="C625" s="142"/>
      <c r="D625" s="142"/>
      <c r="E625" s="142"/>
      <c r="F625" s="142"/>
      <c r="G625" s="142"/>
      <c r="H625" s="142"/>
      <c r="I625" s="142"/>
      <c r="J625" s="142"/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</row>
    <row r="626" customFormat="false" ht="12.75" hidden="false" customHeight="false" outlineLevel="0" collapsed="false">
      <c r="A626" s="142"/>
      <c r="B626" s="142"/>
      <c r="C626" s="142"/>
      <c r="D626" s="142"/>
      <c r="E626" s="142"/>
      <c r="F626" s="142"/>
      <c r="G626" s="142"/>
      <c r="H626" s="142"/>
      <c r="I626" s="142"/>
      <c r="J626" s="142"/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</row>
    <row r="627" customFormat="false" ht="12.75" hidden="false" customHeight="false" outlineLevel="0" collapsed="false">
      <c r="A627" s="142"/>
      <c r="B627" s="142"/>
      <c r="C627" s="142"/>
      <c r="D627" s="142"/>
      <c r="E627" s="142"/>
      <c r="F627" s="142"/>
      <c r="G627" s="142"/>
      <c r="H627" s="142"/>
      <c r="I627" s="142"/>
      <c r="J627" s="142"/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</row>
    <row r="628" customFormat="false" ht="12.75" hidden="false" customHeight="false" outlineLevel="0" collapsed="false">
      <c r="A628" s="142"/>
      <c r="B628" s="142"/>
      <c r="C628" s="142"/>
      <c r="D628" s="142"/>
      <c r="E628" s="142"/>
      <c r="F628" s="142"/>
      <c r="G628" s="142"/>
      <c r="H628" s="142"/>
      <c r="I628" s="142"/>
      <c r="J628" s="142"/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</row>
    <row r="629" customFormat="false" ht="12.75" hidden="false" customHeight="false" outlineLevel="0" collapsed="false">
      <c r="A629" s="142"/>
      <c r="B629" s="142"/>
      <c r="C629" s="142"/>
      <c r="D629" s="142"/>
      <c r="E629" s="142"/>
      <c r="F629" s="142"/>
      <c r="G629" s="142"/>
      <c r="H629" s="142"/>
      <c r="I629" s="142"/>
      <c r="J629" s="142"/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</row>
    <row r="630" customFormat="false" ht="12.75" hidden="false" customHeight="false" outlineLevel="0" collapsed="false">
      <c r="A630" s="142"/>
      <c r="B630" s="142"/>
      <c r="C630" s="142"/>
      <c r="D630" s="142"/>
      <c r="E630" s="142"/>
      <c r="F630" s="142"/>
      <c r="G630" s="142"/>
      <c r="H630" s="142"/>
      <c r="I630" s="142"/>
      <c r="J630" s="142"/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</row>
    <row r="631" customFormat="false" ht="12.75" hidden="false" customHeight="false" outlineLevel="0" collapsed="false">
      <c r="A631" s="142"/>
      <c r="B631" s="142"/>
      <c r="C631" s="142"/>
      <c r="D631" s="142"/>
      <c r="E631" s="142"/>
      <c r="F631" s="142"/>
      <c r="G631" s="142"/>
      <c r="H631" s="142"/>
      <c r="I631" s="142"/>
      <c r="J631" s="142"/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</row>
    <row r="632" customFormat="false" ht="12.75" hidden="false" customHeight="false" outlineLevel="0" collapsed="false">
      <c r="A632" s="142"/>
      <c r="B632" s="142"/>
      <c r="C632" s="142"/>
      <c r="D632" s="142"/>
      <c r="E632" s="142"/>
      <c r="F632" s="142"/>
      <c r="G632" s="142"/>
      <c r="H632" s="142"/>
      <c r="I632" s="142"/>
      <c r="J632" s="142"/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</row>
    <row r="633" customFormat="false" ht="12.75" hidden="false" customHeight="false" outlineLevel="0" collapsed="false">
      <c r="A633" s="142"/>
      <c r="B633" s="142"/>
      <c r="C633" s="142"/>
      <c r="D633" s="142"/>
      <c r="E633" s="142"/>
      <c r="F633" s="142"/>
      <c r="G633" s="142"/>
      <c r="H633" s="142"/>
      <c r="I633" s="142"/>
      <c r="J633" s="142"/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</row>
    <row r="634" customFormat="false" ht="12.75" hidden="false" customHeight="false" outlineLevel="0" collapsed="false">
      <c r="A634" s="142"/>
      <c r="B634" s="142"/>
      <c r="C634" s="142"/>
      <c r="D634" s="142"/>
      <c r="E634" s="142"/>
      <c r="F634" s="142"/>
      <c r="G634" s="142"/>
      <c r="H634" s="142"/>
      <c r="I634" s="142"/>
      <c r="J634" s="142"/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</row>
    <row r="635" customFormat="false" ht="12.75" hidden="false" customHeight="false" outlineLevel="0" collapsed="false">
      <c r="A635" s="142"/>
      <c r="B635" s="142"/>
      <c r="C635" s="142"/>
      <c r="D635" s="142"/>
      <c r="E635" s="142"/>
      <c r="F635" s="142"/>
      <c r="G635" s="142"/>
      <c r="H635" s="142"/>
      <c r="I635" s="142"/>
      <c r="J635" s="142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</row>
    <row r="636" customFormat="false" ht="12.75" hidden="false" customHeight="false" outlineLevel="0" collapsed="false">
      <c r="A636" s="142"/>
      <c r="B636" s="142"/>
      <c r="C636" s="142"/>
      <c r="D636" s="142"/>
      <c r="E636" s="142"/>
      <c r="F636" s="142"/>
      <c r="G636" s="142"/>
      <c r="H636" s="142"/>
      <c r="I636" s="142"/>
      <c r="J636" s="142"/>
      <c r="K636" s="142"/>
      <c r="L636" s="142"/>
      <c r="M636" s="142"/>
      <c r="N636" s="142"/>
      <c r="O636" s="142"/>
      <c r="P636" s="142"/>
      <c r="Q636" s="142"/>
      <c r="R636" s="142"/>
      <c r="S636" s="142"/>
      <c r="T636" s="142"/>
      <c r="U636" s="142"/>
    </row>
    <row r="637" customFormat="false" ht="12.75" hidden="false" customHeight="false" outlineLevel="0" collapsed="false">
      <c r="A637" s="142"/>
      <c r="B637" s="142"/>
      <c r="C637" s="142"/>
      <c r="D637" s="142"/>
      <c r="E637" s="142"/>
      <c r="F637" s="142"/>
      <c r="G637" s="142"/>
      <c r="H637" s="142"/>
      <c r="I637" s="142"/>
      <c r="J637" s="142"/>
      <c r="K637" s="142"/>
      <c r="L637" s="142"/>
      <c r="M637" s="142"/>
      <c r="N637" s="142"/>
      <c r="O637" s="142"/>
      <c r="P637" s="142"/>
      <c r="Q637" s="142"/>
      <c r="R637" s="142"/>
      <c r="S637" s="142"/>
      <c r="T637" s="142"/>
      <c r="U637" s="142"/>
    </row>
    <row r="638" customFormat="false" ht="12.75" hidden="false" customHeight="false" outlineLevel="0" collapsed="false">
      <c r="A638" s="142"/>
      <c r="B638" s="142"/>
      <c r="C638" s="142"/>
      <c r="D638" s="142"/>
      <c r="E638" s="142"/>
      <c r="F638" s="142"/>
      <c r="G638" s="142"/>
      <c r="H638" s="142"/>
      <c r="I638" s="142"/>
      <c r="J638" s="142"/>
      <c r="K638" s="142"/>
      <c r="L638" s="142"/>
      <c r="M638" s="142"/>
      <c r="N638" s="142"/>
      <c r="O638" s="142"/>
      <c r="P638" s="142"/>
      <c r="Q638" s="142"/>
      <c r="R638" s="142"/>
      <c r="S638" s="142"/>
      <c r="T638" s="142"/>
      <c r="U638" s="142"/>
    </row>
    <row r="639" customFormat="false" ht="12.75" hidden="false" customHeight="false" outlineLevel="0" collapsed="false">
      <c r="A639" s="142"/>
      <c r="B639" s="142"/>
      <c r="C639" s="142"/>
      <c r="D639" s="142"/>
      <c r="E639" s="142"/>
      <c r="F639" s="142"/>
      <c r="G639" s="142"/>
      <c r="H639" s="142"/>
      <c r="I639" s="142"/>
      <c r="J639" s="142"/>
      <c r="K639" s="142"/>
      <c r="L639" s="142"/>
      <c r="M639" s="142"/>
      <c r="N639" s="142"/>
      <c r="O639" s="142"/>
      <c r="P639" s="142"/>
      <c r="Q639" s="142"/>
      <c r="R639" s="142"/>
      <c r="S639" s="142"/>
      <c r="T639" s="142"/>
      <c r="U639" s="142"/>
    </row>
    <row r="640" customFormat="false" ht="12.75" hidden="false" customHeight="false" outlineLevel="0" collapsed="false">
      <c r="A640" s="142"/>
      <c r="B640" s="142"/>
      <c r="C640" s="142"/>
      <c r="D640" s="142"/>
      <c r="E640" s="142"/>
      <c r="F640" s="142"/>
      <c r="G640" s="142"/>
      <c r="H640" s="142"/>
      <c r="I640" s="142"/>
      <c r="J640" s="142"/>
      <c r="K640" s="142"/>
      <c r="L640" s="142"/>
      <c r="M640" s="142"/>
      <c r="N640" s="142"/>
      <c r="O640" s="142"/>
      <c r="P640" s="142"/>
      <c r="Q640" s="142"/>
      <c r="R640" s="142"/>
      <c r="S640" s="142"/>
      <c r="T640" s="142"/>
      <c r="U640" s="142"/>
    </row>
    <row r="641" customFormat="false" ht="12.75" hidden="false" customHeight="false" outlineLevel="0" collapsed="false">
      <c r="A641" s="142"/>
      <c r="B641" s="142"/>
      <c r="C641" s="142"/>
      <c r="D641" s="142"/>
      <c r="E641" s="142"/>
      <c r="F641" s="142"/>
      <c r="G641" s="142"/>
      <c r="H641" s="142"/>
      <c r="I641" s="142"/>
      <c r="J641" s="142"/>
      <c r="K641" s="142"/>
      <c r="L641" s="142"/>
      <c r="M641" s="142"/>
      <c r="N641" s="142"/>
      <c r="O641" s="142"/>
      <c r="P641" s="142"/>
      <c r="Q641" s="142"/>
      <c r="R641" s="142"/>
      <c r="S641" s="142"/>
      <c r="T641" s="142"/>
      <c r="U641" s="142"/>
    </row>
    <row r="642" customFormat="false" ht="12.75" hidden="false" customHeight="false" outlineLevel="0" collapsed="false">
      <c r="A642" s="142"/>
      <c r="B642" s="142"/>
      <c r="C642" s="142"/>
      <c r="D642" s="142"/>
      <c r="E642" s="142"/>
      <c r="F642" s="142"/>
      <c r="G642" s="142"/>
      <c r="H642" s="142"/>
      <c r="I642" s="142"/>
      <c r="J642" s="142"/>
      <c r="K642" s="142"/>
      <c r="L642" s="142"/>
      <c r="M642" s="142"/>
      <c r="N642" s="142"/>
      <c r="O642" s="142"/>
      <c r="P642" s="142"/>
      <c r="Q642" s="142"/>
      <c r="R642" s="142"/>
      <c r="S642" s="142"/>
      <c r="T642" s="142"/>
      <c r="U642" s="142"/>
    </row>
    <row r="643" customFormat="false" ht="12.75" hidden="false" customHeight="false" outlineLevel="0" collapsed="false">
      <c r="A643" s="142"/>
      <c r="B643" s="142"/>
      <c r="C643" s="142"/>
      <c r="D643" s="142"/>
      <c r="E643" s="142"/>
      <c r="F643" s="142"/>
      <c r="G643" s="142"/>
      <c r="H643" s="142"/>
      <c r="I643" s="142"/>
      <c r="J643" s="142"/>
      <c r="K643" s="142"/>
      <c r="L643" s="142"/>
      <c r="M643" s="142"/>
      <c r="N643" s="142"/>
      <c r="O643" s="142"/>
      <c r="P643" s="142"/>
      <c r="Q643" s="142"/>
      <c r="R643" s="142"/>
      <c r="S643" s="142"/>
      <c r="T643" s="142"/>
      <c r="U643" s="142"/>
    </row>
    <row r="644" customFormat="false" ht="12.75" hidden="false" customHeight="false" outlineLevel="0" collapsed="false">
      <c r="A644" s="142"/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142"/>
      <c r="M644" s="142"/>
      <c r="N644" s="142"/>
      <c r="O644" s="142"/>
      <c r="P644" s="142"/>
      <c r="Q644" s="142"/>
      <c r="R644" s="142"/>
      <c r="S644" s="142"/>
      <c r="T644" s="142"/>
      <c r="U644" s="142"/>
    </row>
    <row r="645" customFormat="false" ht="12.75" hidden="false" customHeight="false" outlineLevel="0" collapsed="false">
      <c r="A645" s="142"/>
      <c r="B645" s="142"/>
      <c r="C645" s="142"/>
      <c r="D645" s="142"/>
      <c r="E645" s="142"/>
      <c r="F645" s="142"/>
      <c r="G645" s="142"/>
      <c r="H645" s="142"/>
      <c r="I645" s="142"/>
      <c r="J645" s="142"/>
      <c r="K645" s="142"/>
      <c r="L645" s="142"/>
      <c r="M645" s="142"/>
      <c r="N645" s="142"/>
      <c r="O645" s="142"/>
      <c r="P645" s="142"/>
      <c r="Q645" s="142"/>
      <c r="R645" s="142"/>
      <c r="S645" s="142"/>
      <c r="T645" s="142"/>
      <c r="U645" s="142"/>
    </row>
    <row r="646" customFormat="false" ht="12.75" hidden="false" customHeight="false" outlineLevel="0" collapsed="false">
      <c r="A646" s="142"/>
      <c r="B646" s="142"/>
      <c r="C646" s="142"/>
      <c r="D646" s="142"/>
      <c r="E646" s="142"/>
      <c r="F646" s="142"/>
      <c r="G646" s="142"/>
      <c r="H646" s="142"/>
      <c r="I646" s="142"/>
      <c r="J646" s="142"/>
      <c r="K646" s="142"/>
      <c r="L646" s="142"/>
      <c r="M646" s="142"/>
      <c r="N646" s="142"/>
      <c r="O646" s="142"/>
      <c r="P646" s="142"/>
      <c r="Q646" s="142"/>
      <c r="R646" s="142"/>
      <c r="S646" s="142"/>
      <c r="T646" s="142"/>
      <c r="U646" s="142"/>
    </row>
    <row r="647" customFormat="false" ht="12.75" hidden="false" customHeight="false" outlineLevel="0" collapsed="false">
      <c r="A647" s="142"/>
      <c r="B647" s="142"/>
      <c r="C647" s="142"/>
      <c r="D647" s="142"/>
      <c r="E647" s="142"/>
      <c r="F647" s="142"/>
      <c r="G647" s="142"/>
      <c r="H647" s="142"/>
      <c r="I647" s="142"/>
      <c r="J647" s="142"/>
      <c r="K647" s="142"/>
      <c r="L647" s="142"/>
      <c r="M647" s="142"/>
      <c r="N647" s="142"/>
      <c r="O647" s="142"/>
      <c r="P647" s="142"/>
      <c r="Q647" s="142"/>
      <c r="R647" s="142"/>
      <c r="S647" s="142"/>
      <c r="T647" s="142"/>
      <c r="U647" s="142"/>
    </row>
    <row r="648" customFormat="false" ht="12.75" hidden="false" customHeight="false" outlineLevel="0" collapsed="false">
      <c r="A648" s="142"/>
      <c r="B648" s="142"/>
      <c r="C648" s="142"/>
      <c r="D648" s="142"/>
      <c r="E648" s="142"/>
      <c r="F648" s="142"/>
      <c r="G648" s="142"/>
      <c r="H648" s="142"/>
      <c r="I648" s="142"/>
      <c r="J648" s="142"/>
      <c r="K648" s="142"/>
      <c r="L648" s="142"/>
      <c r="M648" s="142"/>
      <c r="N648" s="142"/>
      <c r="O648" s="142"/>
      <c r="P648" s="142"/>
      <c r="Q648" s="142"/>
      <c r="R648" s="142"/>
      <c r="S648" s="142"/>
      <c r="T648" s="142"/>
      <c r="U648" s="142"/>
    </row>
    <row r="649" customFormat="false" ht="12.75" hidden="false" customHeight="false" outlineLevel="0" collapsed="false">
      <c r="A649" s="142"/>
      <c r="B649" s="142"/>
      <c r="C649" s="142"/>
      <c r="D649" s="142"/>
      <c r="E649" s="142"/>
      <c r="F649" s="142"/>
      <c r="G649" s="142"/>
      <c r="H649" s="142"/>
      <c r="I649" s="142"/>
      <c r="J649" s="142"/>
      <c r="K649" s="142"/>
      <c r="L649" s="142"/>
      <c r="M649" s="142"/>
      <c r="N649" s="142"/>
      <c r="O649" s="142"/>
      <c r="P649" s="142"/>
      <c r="Q649" s="142"/>
      <c r="R649" s="142"/>
      <c r="S649" s="142"/>
      <c r="T649" s="142"/>
      <c r="U649" s="142"/>
    </row>
    <row r="650" customFormat="false" ht="12.75" hidden="false" customHeight="false" outlineLevel="0" collapsed="false">
      <c r="A650" s="142"/>
      <c r="B650" s="142"/>
      <c r="C650" s="142"/>
      <c r="D650" s="142"/>
      <c r="E650" s="142"/>
      <c r="F650" s="142"/>
      <c r="G650" s="142"/>
      <c r="H650" s="142"/>
      <c r="I650" s="142"/>
      <c r="J650" s="142"/>
      <c r="K650" s="142"/>
      <c r="L650" s="142"/>
      <c r="M650" s="142"/>
      <c r="N650" s="142"/>
      <c r="O650" s="142"/>
      <c r="P650" s="142"/>
      <c r="Q650" s="142"/>
      <c r="R650" s="142"/>
      <c r="S650" s="142"/>
      <c r="T650" s="142"/>
      <c r="U650" s="142"/>
    </row>
    <row r="651" customFormat="false" ht="12.75" hidden="false" customHeight="false" outlineLevel="0" collapsed="false">
      <c r="A651" s="142"/>
      <c r="B651" s="142"/>
      <c r="C651" s="142"/>
      <c r="D651" s="142"/>
      <c r="E651" s="142"/>
      <c r="F651" s="142"/>
      <c r="G651" s="142"/>
      <c r="H651" s="142"/>
      <c r="I651" s="142"/>
      <c r="J651" s="142"/>
      <c r="K651" s="142"/>
      <c r="L651" s="142"/>
      <c r="M651" s="142"/>
      <c r="N651" s="142"/>
      <c r="O651" s="142"/>
      <c r="P651" s="142"/>
      <c r="Q651" s="142"/>
      <c r="R651" s="142"/>
      <c r="S651" s="142"/>
      <c r="T651" s="142"/>
      <c r="U651" s="142"/>
    </row>
    <row r="652" customFormat="false" ht="12.75" hidden="false" customHeight="false" outlineLevel="0" collapsed="false">
      <c r="A652" s="142"/>
      <c r="B652" s="142"/>
      <c r="C652" s="142"/>
      <c r="D652" s="142"/>
      <c r="E652" s="142"/>
      <c r="F652" s="142"/>
      <c r="G652" s="142"/>
      <c r="H652" s="142"/>
      <c r="I652" s="142"/>
      <c r="J652" s="142"/>
      <c r="K652" s="142"/>
      <c r="L652" s="142"/>
      <c r="M652" s="142"/>
      <c r="N652" s="142"/>
      <c r="O652" s="142"/>
      <c r="P652" s="142"/>
      <c r="Q652" s="142"/>
      <c r="R652" s="142"/>
      <c r="S652" s="142"/>
      <c r="T652" s="142"/>
      <c r="U652" s="142"/>
    </row>
    <row r="653" customFormat="false" ht="12.75" hidden="false" customHeight="false" outlineLevel="0" collapsed="false">
      <c r="A653" s="142"/>
      <c r="B653" s="142"/>
      <c r="C653" s="142"/>
      <c r="D653" s="142"/>
      <c r="E653" s="142"/>
      <c r="F653" s="142"/>
      <c r="G653" s="142"/>
      <c r="H653" s="142"/>
      <c r="I653" s="142"/>
      <c r="J653" s="142"/>
      <c r="K653" s="142"/>
      <c r="L653" s="142"/>
      <c r="M653" s="142"/>
      <c r="N653" s="142"/>
      <c r="O653" s="142"/>
      <c r="P653" s="142"/>
      <c r="Q653" s="142"/>
      <c r="R653" s="142"/>
      <c r="S653" s="142"/>
      <c r="T653" s="142"/>
      <c r="U653" s="142"/>
    </row>
    <row r="654" customFormat="false" ht="12.75" hidden="false" customHeight="false" outlineLevel="0" collapsed="false">
      <c r="A654" s="142"/>
      <c r="B654" s="142"/>
      <c r="C654" s="142"/>
      <c r="D654" s="142"/>
      <c r="E654" s="142"/>
      <c r="F654" s="142"/>
      <c r="G654" s="142"/>
      <c r="H654" s="142"/>
      <c r="I654" s="142"/>
      <c r="J654" s="142"/>
      <c r="K654" s="142"/>
      <c r="L654" s="142"/>
      <c r="M654" s="142"/>
      <c r="N654" s="142"/>
      <c r="O654" s="142"/>
      <c r="P654" s="142"/>
      <c r="Q654" s="142"/>
      <c r="R654" s="142"/>
      <c r="S654" s="142"/>
      <c r="T654" s="142"/>
      <c r="U654" s="142"/>
    </row>
    <row r="655" customFormat="false" ht="12.75" hidden="false" customHeight="false" outlineLevel="0" collapsed="false">
      <c r="A655" s="142"/>
      <c r="B655" s="142"/>
      <c r="C655" s="142"/>
      <c r="D655" s="142"/>
      <c r="E655" s="142"/>
      <c r="F655" s="142"/>
      <c r="G655" s="142"/>
      <c r="H655" s="142"/>
      <c r="I655" s="142"/>
      <c r="J655" s="142"/>
      <c r="K655" s="142"/>
      <c r="L655" s="142"/>
      <c r="M655" s="142"/>
      <c r="N655" s="142"/>
      <c r="O655" s="142"/>
      <c r="P655" s="142"/>
      <c r="Q655" s="142"/>
      <c r="R655" s="142"/>
      <c r="S655" s="142"/>
      <c r="T655" s="142"/>
      <c r="U655" s="142"/>
    </row>
    <row r="656" customFormat="false" ht="12.75" hidden="false" customHeight="false" outlineLevel="0" collapsed="false">
      <c r="A656" s="142"/>
      <c r="B656" s="142"/>
      <c r="C656" s="142"/>
      <c r="D656" s="142"/>
      <c r="E656" s="142"/>
      <c r="F656" s="142"/>
      <c r="G656" s="142"/>
      <c r="H656" s="142"/>
      <c r="I656" s="142"/>
      <c r="J656" s="142"/>
      <c r="K656" s="142"/>
      <c r="L656" s="142"/>
      <c r="M656" s="142"/>
      <c r="N656" s="142"/>
      <c r="O656" s="142"/>
      <c r="P656" s="142"/>
      <c r="Q656" s="142"/>
      <c r="R656" s="142"/>
      <c r="S656" s="142"/>
      <c r="T656" s="142"/>
      <c r="U656" s="142"/>
    </row>
    <row r="657" customFormat="false" ht="12.75" hidden="false" customHeight="false" outlineLevel="0" collapsed="false">
      <c r="A657" s="142"/>
      <c r="B657" s="142"/>
      <c r="C657" s="142"/>
      <c r="D657" s="142"/>
      <c r="E657" s="142"/>
      <c r="F657" s="142"/>
      <c r="G657" s="142"/>
      <c r="H657" s="142"/>
      <c r="I657" s="142"/>
      <c r="J657" s="142"/>
      <c r="K657" s="142"/>
      <c r="L657" s="142"/>
      <c r="M657" s="142"/>
      <c r="N657" s="142"/>
      <c r="O657" s="142"/>
      <c r="P657" s="142"/>
      <c r="Q657" s="142"/>
      <c r="R657" s="142"/>
      <c r="S657" s="142"/>
      <c r="T657" s="142"/>
      <c r="U657" s="142"/>
    </row>
    <row r="658" customFormat="false" ht="12.75" hidden="false" customHeight="false" outlineLevel="0" collapsed="false">
      <c r="A658" s="142"/>
      <c r="B658" s="142"/>
      <c r="C658" s="142"/>
      <c r="D658" s="142"/>
      <c r="E658" s="142"/>
      <c r="F658" s="142"/>
      <c r="G658" s="142"/>
      <c r="H658" s="142"/>
      <c r="I658" s="142"/>
      <c r="J658" s="142"/>
      <c r="K658" s="142"/>
      <c r="L658" s="142"/>
      <c r="M658" s="142"/>
      <c r="N658" s="142"/>
      <c r="O658" s="142"/>
      <c r="P658" s="142"/>
      <c r="Q658" s="142"/>
      <c r="R658" s="142"/>
      <c r="S658" s="142"/>
      <c r="T658" s="142"/>
      <c r="U658" s="142"/>
    </row>
    <row r="659" customFormat="false" ht="12.75" hidden="false" customHeight="false" outlineLevel="0" collapsed="false">
      <c r="A659" s="142"/>
      <c r="B659" s="142"/>
      <c r="C659" s="142"/>
      <c r="D659" s="142"/>
      <c r="E659" s="142"/>
      <c r="F659" s="142"/>
      <c r="G659" s="142"/>
      <c r="H659" s="142"/>
      <c r="I659" s="142"/>
      <c r="J659" s="142"/>
      <c r="K659" s="142"/>
      <c r="L659" s="142"/>
      <c r="M659" s="142"/>
      <c r="N659" s="142"/>
      <c r="O659" s="142"/>
      <c r="P659" s="142"/>
      <c r="Q659" s="142"/>
      <c r="R659" s="142"/>
      <c r="S659" s="142"/>
      <c r="T659" s="142"/>
      <c r="U659" s="142"/>
    </row>
    <row r="660" customFormat="false" ht="12.75" hidden="false" customHeight="false" outlineLevel="0" collapsed="false">
      <c r="A660" s="142"/>
      <c r="B660" s="142"/>
      <c r="C660" s="142"/>
      <c r="D660" s="142"/>
      <c r="E660" s="142"/>
      <c r="F660" s="142"/>
      <c r="G660" s="142"/>
      <c r="H660" s="142"/>
      <c r="I660" s="142"/>
      <c r="J660" s="142"/>
      <c r="K660" s="142"/>
      <c r="L660" s="142"/>
      <c r="M660" s="142"/>
      <c r="N660" s="142"/>
      <c r="O660" s="142"/>
      <c r="P660" s="142"/>
      <c r="Q660" s="142"/>
      <c r="R660" s="142"/>
      <c r="S660" s="142"/>
      <c r="T660" s="142"/>
      <c r="U660" s="142"/>
    </row>
    <row r="661" customFormat="false" ht="12.75" hidden="false" customHeight="false" outlineLevel="0" collapsed="false">
      <c r="A661" s="142"/>
      <c r="B661" s="142"/>
      <c r="C661" s="142"/>
      <c r="D661" s="142"/>
      <c r="E661" s="142"/>
      <c r="F661" s="142"/>
      <c r="G661" s="142"/>
      <c r="H661" s="142"/>
      <c r="I661" s="142"/>
      <c r="J661" s="142"/>
      <c r="K661" s="142"/>
      <c r="L661" s="142"/>
      <c r="M661" s="142"/>
      <c r="N661" s="142"/>
      <c r="O661" s="142"/>
      <c r="P661" s="142"/>
      <c r="Q661" s="142"/>
      <c r="R661" s="142"/>
      <c r="S661" s="142"/>
      <c r="T661" s="142"/>
      <c r="U661" s="142"/>
    </row>
    <row r="662" customFormat="false" ht="12.75" hidden="false" customHeight="false" outlineLevel="0" collapsed="false">
      <c r="A662" s="142"/>
      <c r="B662" s="142"/>
      <c r="C662" s="142"/>
      <c r="D662" s="142"/>
      <c r="E662" s="142"/>
      <c r="F662" s="142"/>
      <c r="G662" s="142"/>
      <c r="H662" s="142"/>
      <c r="I662" s="142"/>
      <c r="J662" s="142"/>
      <c r="K662" s="142"/>
      <c r="L662" s="142"/>
      <c r="M662" s="142"/>
      <c r="N662" s="142"/>
      <c r="O662" s="142"/>
      <c r="P662" s="142"/>
      <c r="Q662" s="142"/>
      <c r="R662" s="142"/>
      <c r="S662" s="142"/>
      <c r="T662" s="142"/>
      <c r="U662" s="142"/>
    </row>
    <row r="663" customFormat="false" ht="12.75" hidden="false" customHeight="false" outlineLevel="0" collapsed="false">
      <c r="A663" s="142"/>
      <c r="B663" s="142"/>
      <c r="C663" s="142"/>
      <c r="D663" s="142"/>
      <c r="E663" s="142"/>
      <c r="F663" s="142"/>
      <c r="G663" s="142"/>
      <c r="H663" s="142"/>
      <c r="I663" s="142"/>
      <c r="J663" s="142"/>
      <c r="K663" s="142"/>
      <c r="L663" s="142"/>
      <c r="M663" s="142"/>
      <c r="N663" s="142"/>
      <c r="O663" s="142"/>
      <c r="P663" s="142"/>
      <c r="Q663" s="142"/>
      <c r="R663" s="142"/>
      <c r="S663" s="142"/>
      <c r="T663" s="142"/>
      <c r="U663" s="142"/>
    </row>
    <row r="664" customFormat="false" ht="12.75" hidden="false" customHeight="false" outlineLevel="0" collapsed="false">
      <c r="A664" s="142"/>
      <c r="B664" s="142"/>
      <c r="C664" s="142"/>
      <c r="D664" s="142"/>
      <c r="E664" s="142"/>
      <c r="F664" s="142"/>
      <c r="G664" s="142"/>
      <c r="H664" s="142"/>
      <c r="I664" s="142"/>
      <c r="J664" s="142"/>
      <c r="K664" s="142"/>
      <c r="L664" s="142"/>
      <c r="M664" s="142"/>
      <c r="N664" s="142"/>
      <c r="O664" s="142"/>
      <c r="P664" s="142"/>
      <c r="Q664" s="142"/>
      <c r="R664" s="142"/>
      <c r="S664" s="142"/>
      <c r="T664" s="142"/>
      <c r="U664" s="142"/>
    </row>
    <row r="665" customFormat="false" ht="12.75" hidden="false" customHeight="false" outlineLevel="0" collapsed="false">
      <c r="A665" s="142"/>
      <c r="B665" s="142"/>
      <c r="C665" s="142"/>
      <c r="D665" s="142"/>
      <c r="E665" s="142"/>
      <c r="F665" s="142"/>
      <c r="G665" s="142"/>
      <c r="H665" s="142"/>
      <c r="I665" s="142"/>
      <c r="J665" s="142"/>
      <c r="K665" s="142"/>
      <c r="L665" s="142"/>
      <c r="M665" s="142"/>
      <c r="N665" s="142"/>
      <c r="O665" s="142"/>
      <c r="P665" s="142"/>
      <c r="Q665" s="142"/>
      <c r="R665" s="142"/>
      <c r="S665" s="142"/>
      <c r="T665" s="142"/>
      <c r="U665" s="142"/>
    </row>
    <row r="666" customFormat="false" ht="12.75" hidden="false" customHeight="false" outlineLevel="0" collapsed="false">
      <c r="A666" s="142"/>
      <c r="B666" s="142"/>
      <c r="C666" s="142"/>
      <c r="D666" s="142"/>
      <c r="E666" s="142"/>
      <c r="F666" s="142"/>
      <c r="G666" s="142"/>
      <c r="H666" s="142"/>
      <c r="I666" s="142"/>
      <c r="J666" s="142"/>
      <c r="K666" s="142"/>
      <c r="L666" s="142"/>
      <c r="M666" s="142"/>
      <c r="N666" s="142"/>
      <c r="O666" s="142"/>
      <c r="P666" s="142"/>
      <c r="Q666" s="142"/>
      <c r="R666" s="142"/>
      <c r="S666" s="142"/>
      <c r="T666" s="142"/>
      <c r="U666" s="142"/>
    </row>
    <row r="667" customFormat="false" ht="12.75" hidden="false" customHeight="false" outlineLevel="0" collapsed="false">
      <c r="A667" s="142"/>
      <c r="B667" s="142"/>
      <c r="C667" s="142"/>
      <c r="D667" s="142"/>
      <c r="E667" s="142"/>
      <c r="F667" s="142"/>
      <c r="G667" s="142"/>
      <c r="H667" s="142"/>
      <c r="I667" s="142"/>
      <c r="J667" s="142"/>
      <c r="K667" s="142"/>
      <c r="L667" s="142"/>
      <c r="M667" s="142"/>
      <c r="N667" s="142"/>
      <c r="O667" s="142"/>
      <c r="P667" s="142"/>
      <c r="Q667" s="142"/>
      <c r="R667" s="142"/>
      <c r="S667" s="142"/>
      <c r="T667" s="142"/>
      <c r="U667" s="142"/>
    </row>
    <row r="668" customFormat="false" ht="12.75" hidden="false" customHeight="false" outlineLevel="0" collapsed="false">
      <c r="A668" s="142"/>
      <c r="B668" s="142"/>
      <c r="C668" s="142"/>
      <c r="D668" s="142"/>
      <c r="E668" s="142"/>
      <c r="F668" s="142"/>
      <c r="G668" s="142"/>
      <c r="H668" s="142"/>
      <c r="I668" s="142"/>
      <c r="J668" s="142"/>
      <c r="K668" s="142"/>
      <c r="L668" s="142"/>
      <c r="M668" s="142"/>
      <c r="N668" s="142"/>
      <c r="O668" s="142"/>
      <c r="P668" s="142"/>
      <c r="Q668" s="142"/>
      <c r="R668" s="142"/>
      <c r="S668" s="142"/>
      <c r="T668" s="142"/>
      <c r="U668" s="142"/>
    </row>
    <row r="669" customFormat="false" ht="12.75" hidden="false" customHeight="false" outlineLevel="0" collapsed="false">
      <c r="A669" s="142"/>
      <c r="B669" s="142"/>
      <c r="C669" s="142"/>
      <c r="D669" s="142"/>
      <c r="E669" s="142"/>
      <c r="F669" s="142"/>
      <c r="G669" s="142"/>
      <c r="H669" s="142"/>
      <c r="I669" s="142"/>
      <c r="J669" s="142"/>
      <c r="K669" s="142"/>
      <c r="L669" s="142"/>
      <c r="M669" s="142"/>
      <c r="N669" s="142"/>
      <c r="O669" s="142"/>
      <c r="P669" s="142"/>
      <c r="Q669" s="142"/>
      <c r="R669" s="142"/>
      <c r="S669" s="142"/>
      <c r="T669" s="142"/>
      <c r="U669" s="142"/>
    </row>
    <row r="670" customFormat="false" ht="12.75" hidden="false" customHeight="false" outlineLevel="0" collapsed="false">
      <c r="A670" s="142"/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142"/>
      <c r="M670" s="142"/>
      <c r="N670" s="142"/>
      <c r="O670" s="142"/>
      <c r="P670" s="142"/>
      <c r="Q670" s="142"/>
      <c r="R670" s="142"/>
      <c r="S670" s="142"/>
      <c r="T670" s="142"/>
      <c r="U670" s="142"/>
    </row>
    <row r="671" customFormat="false" ht="12.75" hidden="false" customHeight="false" outlineLevel="0" collapsed="false">
      <c r="A671" s="142"/>
      <c r="B671" s="142"/>
      <c r="C671" s="142"/>
      <c r="D671" s="142"/>
      <c r="E671" s="142"/>
      <c r="F671" s="142"/>
      <c r="G671" s="142"/>
      <c r="H671" s="142"/>
      <c r="I671" s="142"/>
      <c r="J671" s="142"/>
      <c r="K671" s="142"/>
      <c r="L671" s="142"/>
      <c r="M671" s="142"/>
      <c r="N671" s="142"/>
      <c r="O671" s="142"/>
      <c r="P671" s="142"/>
      <c r="Q671" s="142"/>
      <c r="R671" s="142"/>
      <c r="S671" s="142"/>
      <c r="T671" s="142"/>
      <c r="U671" s="142"/>
    </row>
    <row r="672" customFormat="false" ht="12.75" hidden="false" customHeight="false" outlineLevel="0" collapsed="false">
      <c r="A672" s="142"/>
      <c r="B672" s="142"/>
      <c r="C672" s="142"/>
      <c r="D672" s="142"/>
      <c r="E672" s="142"/>
      <c r="F672" s="142"/>
      <c r="G672" s="142"/>
      <c r="H672" s="142"/>
      <c r="I672" s="142"/>
      <c r="J672" s="142"/>
      <c r="K672" s="142"/>
      <c r="L672" s="142"/>
      <c r="M672" s="142"/>
      <c r="N672" s="142"/>
      <c r="O672" s="142"/>
      <c r="P672" s="142"/>
      <c r="Q672" s="142"/>
      <c r="R672" s="142"/>
      <c r="S672" s="142"/>
      <c r="T672" s="142"/>
      <c r="U672" s="142"/>
    </row>
    <row r="673" customFormat="false" ht="12.75" hidden="false" customHeight="false" outlineLevel="0" collapsed="false">
      <c r="A673" s="142"/>
      <c r="B673" s="142"/>
      <c r="C673" s="142"/>
      <c r="D673" s="142"/>
      <c r="E673" s="142"/>
      <c r="F673" s="142"/>
      <c r="G673" s="142"/>
      <c r="H673" s="142"/>
      <c r="I673" s="142"/>
      <c r="J673" s="142"/>
      <c r="K673" s="142"/>
      <c r="L673" s="142"/>
      <c r="M673" s="142"/>
      <c r="N673" s="142"/>
      <c r="O673" s="142"/>
      <c r="P673" s="142"/>
      <c r="Q673" s="142"/>
      <c r="R673" s="142"/>
      <c r="S673" s="142"/>
      <c r="T673" s="142"/>
      <c r="U673" s="142"/>
    </row>
    <row r="674" customFormat="false" ht="12.75" hidden="false" customHeight="false" outlineLevel="0" collapsed="false">
      <c r="A674" s="142"/>
      <c r="B674" s="142"/>
      <c r="C674" s="142"/>
      <c r="D674" s="142"/>
      <c r="E674" s="142"/>
      <c r="F674" s="142"/>
      <c r="G674" s="142"/>
      <c r="H674" s="142"/>
      <c r="I674" s="142"/>
      <c r="J674" s="142"/>
      <c r="K674" s="142"/>
      <c r="L674" s="142"/>
      <c r="M674" s="142"/>
      <c r="N674" s="142"/>
      <c r="O674" s="142"/>
      <c r="P674" s="142"/>
      <c r="Q674" s="142"/>
      <c r="R674" s="142"/>
      <c r="S674" s="142"/>
      <c r="T674" s="142"/>
      <c r="U674" s="142"/>
    </row>
    <row r="675" customFormat="false" ht="12.75" hidden="false" customHeight="false" outlineLevel="0" collapsed="false">
      <c r="A675" s="142"/>
      <c r="B675" s="142"/>
      <c r="C675" s="142"/>
      <c r="D675" s="142"/>
      <c r="E675" s="142"/>
      <c r="F675" s="142"/>
      <c r="G675" s="142"/>
      <c r="H675" s="142"/>
      <c r="I675" s="142"/>
      <c r="J675" s="142"/>
      <c r="K675" s="142"/>
      <c r="L675" s="142"/>
      <c r="M675" s="142"/>
      <c r="N675" s="142"/>
      <c r="O675" s="142"/>
      <c r="P675" s="142"/>
      <c r="Q675" s="142"/>
      <c r="R675" s="142"/>
      <c r="S675" s="142"/>
      <c r="T675" s="142"/>
      <c r="U675" s="142"/>
    </row>
    <row r="676" customFormat="false" ht="12.75" hidden="false" customHeight="false" outlineLevel="0" collapsed="false">
      <c r="A676" s="142"/>
      <c r="B676" s="142"/>
      <c r="C676" s="142"/>
      <c r="D676" s="142"/>
      <c r="E676" s="142"/>
      <c r="F676" s="142"/>
      <c r="G676" s="142"/>
      <c r="H676" s="142"/>
      <c r="I676" s="142"/>
      <c r="J676" s="142"/>
      <c r="K676" s="142"/>
      <c r="L676" s="142"/>
      <c r="M676" s="142"/>
      <c r="N676" s="142"/>
      <c r="O676" s="142"/>
      <c r="P676" s="142"/>
      <c r="Q676" s="142"/>
      <c r="R676" s="142"/>
      <c r="S676" s="142"/>
      <c r="T676" s="142"/>
      <c r="U676" s="142"/>
    </row>
    <row r="677" customFormat="false" ht="12.75" hidden="false" customHeight="false" outlineLevel="0" collapsed="false">
      <c r="A677" s="142"/>
      <c r="B677" s="142"/>
      <c r="C677" s="142"/>
      <c r="D677" s="142"/>
      <c r="E677" s="142"/>
      <c r="F677" s="142"/>
      <c r="G677" s="142"/>
      <c r="H677" s="142"/>
      <c r="I677" s="142"/>
      <c r="J677" s="142"/>
      <c r="K677" s="142"/>
      <c r="L677" s="142"/>
      <c r="M677" s="142"/>
      <c r="N677" s="142"/>
      <c r="O677" s="142"/>
      <c r="P677" s="142"/>
      <c r="Q677" s="142"/>
      <c r="R677" s="142"/>
      <c r="S677" s="142"/>
      <c r="T677" s="142"/>
      <c r="U677" s="142"/>
    </row>
    <row r="678" customFormat="false" ht="12.75" hidden="false" customHeight="false" outlineLevel="0" collapsed="false">
      <c r="A678" s="142"/>
      <c r="B678" s="142"/>
      <c r="C678" s="142"/>
      <c r="D678" s="142"/>
      <c r="E678" s="142"/>
      <c r="F678" s="142"/>
      <c r="G678" s="142"/>
      <c r="H678" s="142"/>
      <c r="I678" s="142"/>
      <c r="J678" s="142"/>
      <c r="K678" s="142"/>
      <c r="L678" s="142"/>
      <c r="M678" s="142"/>
      <c r="N678" s="142"/>
      <c r="O678" s="142"/>
      <c r="P678" s="142"/>
      <c r="Q678" s="142"/>
      <c r="R678" s="142"/>
      <c r="S678" s="142"/>
      <c r="T678" s="142"/>
      <c r="U678" s="142"/>
    </row>
    <row r="679" customFormat="false" ht="12.75" hidden="false" customHeight="false" outlineLevel="0" collapsed="false">
      <c r="A679" s="142"/>
      <c r="B679" s="142"/>
      <c r="C679" s="142"/>
      <c r="D679" s="142"/>
      <c r="E679" s="142"/>
      <c r="F679" s="142"/>
      <c r="G679" s="142"/>
      <c r="H679" s="142"/>
      <c r="I679" s="142"/>
      <c r="J679" s="142"/>
      <c r="K679" s="142"/>
      <c r="L679" s="142"/>
      <c r="M679" s="142"/>
      <c r="N679" s="142"/>
      <c r="O679" s="142"/>
      <c r="P679" s="142"/>
      <c r="Q679" s="142"/>
      <c r="R679" s="142"/>
      <c r="S679" s="142"/>
      <c r="T679" s="142"/>
      <c r="U679" s="142"/>
    </row>
    <row r="680" customFormat="false" ht="12.75" hidden="false" customHeight="false" outlineLevel="0" collapsed="false">
      <c r="A680" s="142"/>
      <c r="B680" s="142"/>
      <c r="C680" s="142"/>
      <c r="D680" s="142"/>
      <c r="E680" s="142"/>
      <c r="F680" s="142"/>
      <c r="G680" s="142"/>
      <c r="H680" s="142"/>
      <c r="I680" s="142"/>
      <c r="J680" s="142"/>
      <c r="K680" s="142"/>
      <c r="L680" s="142"/>
      <c r="M680" s="142"/>
      <c r="N680" s="142"/>
      <c r="O680" s="142"/>
      <c r="P680" s="142"/>
      <c r="Q680" s="142"/>
      <c r="R680" s="142"/>
      <c r="S680" s="142"/>
      <c r="T680" s="142"/>
      <c r="U680" s="142"/>
    </row>
    <row r="681" customFormat="false" ht="12.75" hidden="false" customHeight="false" outlineLevel="0" collapsed="false">
      <c r="A681" s="142"/>
      <c r="B681" s="142"/>
      <c r="C681" s="142"/>
      <c r="D681" s="142"/>
      <c r="E681" s="142"/>
      <c r="F681" s="142"/>
      <c r="G681" s="142"/>
      <c r="H681" s="142"/>
      <c r="I681" s="142"/>
      <c r="J681" s="142"/>
      <c r="K681" s="142"/>
      <c r="L681" s="142"/>
      <c r="M681" s="142"/>
      <c r="N681" s="142"/>
      <c r="O681" s="142"/>
      <c r="P681" s="142"/>
      <c r="Q681" s="142"/>
      <c r="R681" s="142"/>
      <c r="S681" s="142"/>
      <c r="T681" s="142"/>
      <c r="U681" s="142"/>
    </row>
    <row r="682" customFormat="false" ht="12.75" hidden="false" customHeight="false" outlineLevel="0" collapsed="false">
      <c r="A682" s="142"/>
      <c r="B682" s="142"/>
      <c r="C682" s="142"/>
      <c r="D682" s="142"/>
      <c r="E682" s="142"/>
      <c r="F682" s="142"/>
      <c r="G682" s="142"/>
      <c r="H682" s="142"/>
      <c r="I682" s="142"/>
      <c r="J682" s="142"/>
      <c r="K682" s="142"/>
      <c r="L682" s="142"/>
      <c r="M682" s="142"/>
      <c r="N682" s="142"/>
      <c r="O682" s="142"/>
      <c r="P682" s="142"/>
      <c r="Q682" s="142"/>
      <c r="R682" s="142"/>
      <c r="S682" s="142"/>
      <c r="T682" s="142"/>
      <c r="U682" s="142"/>
    </row>
    <row r="683" customFormat="false" ht="12.75" hidden="false" customHeight="false" outlineLevel="0" collapsed="false">
      <c r="A683" s="142"/>
      <c r="B683" s="142"/>
      <c r="C683" s="142"/>
      <c r="D683" s="142"/>
      <c r="E683" s="142"/>
      <c r="F683" s="142"/>
      <c r="G683" s="142"/>
      <c r="H683" s="142"/>
      <c r="I683" s="142"/>
      <c r="J683" s="142"/>
      <c r="K683" s="142"/>
      <c r="L683" s="142"/>
      <c r="M683" s="142"/>
      <c r="N683" s="142"/>
      <c r="O683" s="142"/>
      <c r="P683" s="142"/>
      <c r="Q683" s="142"/>
      <c r="R683" s="142"/>
      <c r="S683" s="142"/>
      <c r="T683" s="142"/>
      <c r="U683" s="142"/>
    </row>
    <row r="684" customFormat="false" ht="12.75" hidden="false" customHeight="false" outlineLevel="0" collapsed="false">
      <c r="A684" s="142"/>
      <c r="B684" s="142"/>
      <c r="C684" s="142"/>
      <c r="D684" s="142"/>
      <c r="E684" s="142"/>
      <c r="F684" s="142"/>
      <c r="G684" s="142"/>
      <c r="H684" s="142"/>
      <c r="I684" s="142"/>
      <c r="J684" s="142"/>
      <c r="K684" s="142"/>
      <c r="L684" s="142"/>
      <c r="M684" s="142"/>
      <c r="N684" s="142"/>
      <c r="O684" s="142"/>
      <c r="P684" s="142"/>
      <c r="Q684" s="142"/>
      <c r="R684" s="142"/>
      <c r="S684" s="142"/>
      <c r="T684" s="142"/>
      <c r="U684" s="142"/>
    </row>
    <row r="685" customFormat="false" ht="12.75" hidden="false" customHeight="false" outlineLevel="0" collapsed="false">
      <c r="A685" s="142"/>
      <c r="B685" s="142"/>
      <c r="C685" s="142"/>
      <c r="D685" s="142"/>
      <c r="E685" s="142"/>
      <c r="F685" s="142"/>
      <c r="G685" s="142"/>
      <c r="H685" s="142"/>
      <c r="I685" s="142"/>
      <c r="J685" s="142"/>
      <c r="K685" s="142"/>
      <c r="L685" s="142"/>
      <c r="M685" s="142"/>
      <c r="N685" s="142"/>
      <c r="O685" s="142"/>
      <c r="P685" s="142"/>
      <c r="Q685" s="142"/>
      <c r="R685" s="142"/>
      <c r="S685" s="142"/>
      <c r="T685" s="142"/>
      <c r="U685" s="142"/>
    </row>
    <row r="686" customFormat="false" ht="12.75" hidden="false" customHeight="false" outlineLevel="0" collapsed="false">
      <c r="A686" s="142"/>
      <c r="B686" s="142"/>
      <c r="C686" s="142"/>
      <c r="D686" s="142"/>
      <c r="E686" s="142"/>
      <c r="F686" s="142"/>
      <c r="G686" s="142"/>
      <c r="H686" s="142"/>
      <c r="I686" s="142"/>
      <c r="J686" s="142"/>
      <c r="K686" s="142"/>
      <c r="L686" s="142"/>
      <c r="M686" s="142"/>
      <c r="N686" s="142"/>
      <c r="O686" s="142"/>
      <c r="P686" s="142"/>
      <c r="Q686" s="142"/>
      <c r="R686" s="142"/>
      <c r="S686" s="142"/>
      <c r="T686" s="142"/>
      <c r="U686" s="142"/>
    </row>
    <row r="687" customFormat="false" ht="12.75" hidden="false" customHeight="false" outlineLevel="0" collapsed="false">
      <c r="A687" s="142"/>
      <c r="B687" s="142"/>
      <c r="C687" s="142"/>
      <c r="D687" s="142"/>
      <c r="E687" s="142"/>
      <c r="F687" s="142"/>
      <c r="G687" s="142"/>
      <c r="H687" s="142"/>
      <c r="I687" s="142"/>
      <c r="J687" s="142"/>
      <c r="K687" s="142"/>
      <c r="L687" s="142"/>
      <c r="M687" s="142"/>
      <c r="N687" s="142"/>
      <c r="O687" s="142"/>
      <c r="P687" s="142"/>
      <c r="Q687" s="142"/>
      <c r="R687" s="142"/>
      <c r="S687" s="142"/>
      <c r="T687" s="142"/>
      <c r="U687" s="142"/>
    </row>
    <row r="688" customFormat="false" ht="12.75" hidden="false" customHeight="false" outlineLevel="0" collapsed="false">
      <c r="A688" s="142"/>
      <c r="B688" s="142"/>
      <c r="C688" s="142"/>
      <c r="D688" s="142"/>
      <c r="E688" s="142"/>
      <c r="F688" s="142"/>
      <c r="G688" s="142"/>
      <c r="H688" s="142"/>
      <c r="I688" s="142"/>
      <c r="J688" s="142"/>
      <c r="K688" s="142"/>
      <c r="L688" s="142"/>
      <c r="M688" s="142"/>
      <c r="N688" s="142"/>
      <c r="O688" s="142"/>
      <c r="P688" s="142"/>
      <c r="Q688" s="142"/>
      <c r="R688" s="142"/>
      <c r="S688" s="142"/>
      <c r="T688" s="142"/>
      <c r="U688" s="142"/>
    </row>
    <row r="689" customFormat="false" ht="12.75" hidden="false" customHeight="false" outlineLevel="0" collapsed="false">
      <c r="A689" s="142"/>
      <c r="B689" s="142"/>
      <c r="C689" s="142"/>
      <c r="D689" s="142"/>
      <c r="E689" s="142"/>
      <c r="F689" s="142"/>
      <c r="G689" s="142"/>
      <c r="H689" s="142"/>
      <c r="I689" s="142"/>
      <c r="J689" s="142"/>
      <c r="K689" s="142"/>
      <c r="L689" s="142"/>
      <c r="M689" s="142"/>
      <c r="N689" s="142"/>
      <c r="O689" s="142"/>
      <c r="P689" s="142"/>
      <c r="Q689" s="142"/>
      <c r="R689" s="142"/>
      <c r="S689" s="142"/>
      <c r="T689" s="142"/>
      <c r="U689" s="142"/>
    </row>
    <row r="690" customFormat="false" ht="12.75" hidden="false" customHeight="false" outlineLevel="0" collapsed="false">
      <c r="A690" s="142"/>
      <c r="B690" s="142"/>
      <c r="C690" s="142"/>
      <c r="D690" s="142"/>
      <c r="E690" s="142"/>
      <c r="F690" s="142"/>
      <c r="G690" s="142"/>
      <c r="H690" s="142"/>
      <c r="I690" s="142"/>
      <c r="J690" s="142"/>
      <c r="K690" s="142"/>
      <c r="L690" s="142"/>
      <c r="M690" s="142"/>
      <c r="N690" s="142"/>
      <c r="O690" s="142"/>
      <c r="P690" s="142"/>
      <c r="Q690" s="142"/>
      <c r="R690" s="142"/>
      <c r="S690" s="142"/>
      <c r="T690" s="142"/>
      <c r="U690" s="142"/>
    </row>
    <row r="691" customFormat="false" ht="12.75" hidden="false" customHeight="false" outlineLevel="0" collapsed="false">
      <c r="A691" s="142"/>
      <c r="B691" s="142"/>
      <c r="C691" s="142"/>
      <c r="D691" s="142"/>
      <c r="E691" s="142"/>
      <c r="F691" s="142"/>
      <c r="G691" s="142"/>
      <c r="H691" s="142"/>
      <c r="I691" s="142"/>
      <c r="J691" s="142"/>
      <c r="K691" s="142"/>
      <c r="L691" s="142"/>
      <c r="M691" s="142"/>
      <c r="N691" s="142"/>
      <c r="O691" s="142"/>
      <c r="P691" s="142"/>
      <c r="Q691" s="142"/>
      <c r="R691" s="142"/>
      <c r="S691" s="142"/>
      <c r="T691" s="142"/>
      <c r="U691" s="142"/>
    </row>
    <row r="692" customFormat="false" ht="12.75" hidden="false" customHeight="false" outlineLevel="0" collapsed="false">
      <c r="A692" s="142"/>
      <c r="B692" s="142"/>
      <c r="C692" s="142"/>
      <c r="D692" s="142"/>
      <c r="E692" s="142"/>
      <c r="F692" s="142"/>
      <c r="G692" s="142"/>
      <c r="H692" s="142"/>
      <c r="I692" s="142"/>
      <c r="J692" s="142"/>
      <c r="K692" s="142"/>
      <c r="L692" s="142"/>
      <c r="M692" s="142"/>
      <c r="N692" s="142"/>
      <c r="O692" s="142"/>
      <c r="P692" s="142"/>
      <c r="Q692" s="142"/>
      <c r="R692" s="142"/>
      <c r="S692" s="142"/>
      <c r="T692" s="142"/>
      <c r="U692" s="142"/>
    </row>
    <row r="693" customFormat="false" ht="12.75" hidden="false" customHeight="false" outlineLevel="0" collapsed="false">
      <c r="A693" s="142"/>
      <c r="B693" s="142"/>
      <c r="C693" s="142"/>
      <c r="D693" s="142"/>
      <c r="E693" s="142"/>
      <c r="F693" s="142"/>
      <c r="G693" s="142"/>
      <c r="H693" s="142"/>
      <c r="I693" s="142"/>
      <c r="J693" s="142"/>
      <c r="K693" s="142"/>
      <c r="L693" s="142"/>
      <c r="M693" s="142"/>
      <c r="N693" s="142"/>
      <c r="O693" s="142"/>
      <c r="P693" s="142"/>
      <c r="Q693" s="142"/>
      <c r="R693" s="142"/>
      <c r="S693" s="142"/>
      <c r="T693" s="142"/>
      <c r="U693" s="142"/>
    </row>
    <row r="694" customFormat="false" ht="12.75" hidden="false" customHeight="false" outlineLevel="0" collapsed="false">
      <c r="A694" s="142"/>
      <c r="B694" s="142"/>
      <c r="C694" s="142"/>
      <c r="D694" s="142"/>
      <c r="E694" s="142"/>
      <c r="F694" s="142"/>
      <c r="G694" s="142"/>
      <c r="H694" s="142"/>
      <c r="I694" s="142"/>
      <c r="J694" s="142"/>
      <c r="K694" s="142"/>
      <c r="L694" s="142"/>
      <c r="M694" s="142"/>
      <c r="N694" s="142"/>
      <c r="O694" s="142"/>
      <c r="P694" s="142"/>
      <c r="Q694" s="142"/>
      <c r="R694" s="142"/>
      <c r="S694" s="142"/>
      <c r="T694" s="142"/>
      <c r="U694" s="142"/>
    </row>
    <row r="695" customFormat="false" ht="12.75" hidden="false" customHeight="false" outlineLevel="0" collapsed="false">
      <c r="A695" s="142"/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142"/>
      <c r="M695" s="142"/>
      <c r="N695" s="142"/>
      <c r="O695" s="142"/>
      <c r="P695" s="142"/>
      <c r="Q695" s="142"/>
      <c r="R695" s="142"/>
      <c r="S695" s="142"/>
      <c r="T695" s="142"/>
      <c r="U695" s="142"/>
    </row>
    <row r="696" customFormat="false" ht="12.75" hidden="false" customHeight="false" outlineLevel="0" collapsed="false">
      <c r="A696" s="142"/>
      <c r="B696" s="142"/>
      <c r="C696" s="142"/>
      <c r="D696" s="142"/>
      <c r="E696" s="142"/>
      <c r="F696" s="142"/>
      <c r="G696" s="142"/>
      <c r="H696" s="142"/>
      <c r="I696" s="142"/>
      <c r="J696" s="142"/>
      <c r="K696" s="142"/>
      <c r="L696" s="142"/>
      <c r="M696" s="142"/>
      <c r="N696" s="142"/>
      <c r="O696" s="142"/>
      <c r="P696" s="142"/>
      <c r="Q696" s="142"/>
      <c r="R696" s="142"/>
      <c r="S696" s="142"/>
      <c r="T696" s="142"/>
      <c r="U696" s="142"/>
    </row>
    <row r="697" customFormat="false" ht="12.75" hidden="false" customHeight="false" outlineLevel="0" collapsed="false">
      <c r="A697" s="142"/>
      <c r="B697" s="142"/>
      <c r="C697" s="142"/>
      <c r="D697" s="142"/>
      <c r="E697" s="142"/>
      <c r="F697" s="142"/>
      <c r="G697" s="142"/>
      <c r="H697" s="142"/>
      <c r="I697" s="142"/>
      <c r="J697" s="142"/>
      <c r="K697" s="142"/>
      <c r="L697" s="142"/>
      <c r="M697" s="142"/>
      <c r="N697" s="142"/>
      <c r="O697" s="142"/>
      <c r="P697" s="142"/>
      <c r="Q697" s="142"/>
      <c r="R697" s="142"/>
      <c r="S697" s="142"/>
      <c r="T697" s="142"/>
      <c r="U697" s="142"/>
    </row>
    <row r="698" customFormat="false" ht="12.75" hidden="false" customHeight="false" outlineLevel="0" collapsed="false">
      <c r="A698" s="142"/>
      <c r="B698" s="142"/>
      <c r="C698" s="142"/>
      <c r="D698" s="142"/>
      <c r="E698" s="142"/>
      <c r="F698" s="142"/>
      <c r="G698" s="142"/>
      <c r="H698" s="142"/>
      <c r="I698" s="142"/>
      <c r="J698" s="142"/>
      <c r="K698" s="142"/>
      <c r="L698" s="142"/>
      <c r="M698" s="142"/>
      <c r="N698" s="142"/>
      <c r="O698" s="142"/>
      <c r="P698" s="142"/>
      <c r="Q698" s="142"/>
      <c r="R698" s="142"/>
      <c r="S698" s="142"/>
      <c r="T698" s="142"/>
      <c r="U698" s="142"/>
    </row>
    <row r="699" customFormat="false" ht="12.75" hidden="false" customHeight="false" outlineLevel="0" collapsed="false">
      <c r="A699" s="142"/>
      <c r="B699" s="142"/>
      <c r="C699" s="142"/>
      <c r="D699" s="142"/>
      <c r="E699" s="142"/>
      <c r="F699" s="142"/>
      <c r="G699" s="142"/>
      <c r="H699" s="142"/>
      <c r="I699" s="142"/>
      <c r="J699" s="142"/>
      <c r="K699" s="142"/>
      <c r="L699" s="142"/>
      <c r="M699" s="142"/>
      <c r="N699" s="142"/>
      <c r="O699" s="142"/>
      <c r="P699" s="142"/>
      <c r="Q699" s="142"/>
      <c r="R699" s="142"/>
      <c r="S699" s="142"/>
      <c r="T699" s="142"/>
      <c r="U699" s="142"/>
    </row>
    <row r="700" customFormat="false" ht="12.75" hidden="false" customHeight="false" outlineLevel="0" collapsed="false">
      <c r="A700" s="142"/>
      <c r="B700" s="142"/>
      <c r="C700" s="142"/>
      <c r="D700" s="142"/>
      <c r="E700" s="142"/>
      <c r="F700" s="142"/>
      <c r="G700" s="142"/>
      <c r="H700" s="142"/>
      <c r="I700" s="142"/>
      <c r="J700" s="142"/>
      <c r="K700" s="142"/>
      <c r="L700" s="142"/>
      <c r="M700" s="142"/>
      <c r="N700" s="142"/>
      <c r="O700" s="142"/>
      <c r="P700" s="142"/>
      <c r="Q700" s="142"/>
      <c r="R700" s="142"/>
      <c r="S700" s="142"/>
      <c r="T700" s="142"/>
      <c r="U700" s="142"/>
    </row>
    <row r="701" customFormat="false" ht="12.75" hidden="false" customHeight="false" outlineLevel="0" collapsed="false">
      <c r="A701" s="142"/>
      <c r="B701" s="142"/>
      <c r="C701" s="142"/>
      <c r="D701" s="142"/>
      <c r="E701" s="142"/>
      <c r="F701" s="142"/>
      <c r="G701" s="142"/>
      <c r="H701" s="142"/>
      <c r="I701" s="142"/>
      <c r="J701" s="142"/>
      <c r="K701" s="142"/>
      <c r="L701" s="142"/>
      <c r="M701" s="142"/>
      <c r="N701" s="142"/>
      <c r="O701" s="142"/>
      <c r="P701" s="142"/>
      <c r="Q701" s="142"/>
      <c r="R701" s="142"/>
      <c r="S701" s="142"/>
      <c r="T701" s="142"/>
      <c r="U701" s="142"/>
    </row>
    <row r="702" customFormat="false" ht="12.75" hidden="false" customHeight="false" outlineLevel="0" collapsed="false">
      <c r="A702" s="142"/>
      <c r="B702" s="142"/>
      <c r="C702" s="142"/>
      <c r="D702" s="142"/>
      <c r="E702" s="142"/>
      <c r="F702" s="142"/>
      <c r="G702" s="142"/>
      <c r="H702" s="142"/>
      <c r="I702" s="142"/>
      <c r="J702" s="142"/>
      <c r="K702" s="142"/>
      <c r="L702" s="142"/>
      <c r="M702" s="142"/>
      <c r="N702" s="142"/>
      <c r="O702" s="142"/>
      <c r="P702" s="142"/>
      <c r="Q702" s="142"/>
      <c r="R702" s="142"/>
      <c r="S702" s="142"/>
      <c r="T702" s="142"/>
      <c r="U702" s="142"/>
    </row>
    <row r="703" customFormat="false" ht="12.75" hidden="false" customHeight="false" outlineLevel="0" collapsed="false">
      <c r="A703" s="142"/>
      <c r="B703" s="142"/>
      <c r="C703" s="142"/>
      <c r="D703" s="142"/>
      <c r="E703" s="142"/>
      <c r="F703" s="142"/>
      <c r="G703" s="142"/>
      <c r="H703" s="142"/>
      <c r="I703" s="142"/>
      <c r="J703" s="142"/>
      <c r="K703" s="142"/>
      <c r="L703" s="142"/>
      <c r="M703" s="142"/>
      <c r="N703" s="142"/>
      <c r="O703" s="142"/>
      <c r="P703" s="142"/>
      <c r="Q703" s="142"/>
      <c r="R703" s="142"/>
      <c r="S703" s="142"/>
      <c r="T703" s="142"/>
      <c r="U703" s="142"/>
    </row>
    <row r="704" customFormat="false" ht="12.75" hidden="false" customHeight="false" outlineLevel="0" collapsed="false">
      <c r="A704" s="142"/>
      <c r="B704" s="142"/>
      <c r="C704" s="142"/>
      <c r="D704" s="142"/>
      <c r="E704" s="142"/>
      <c r="F704" s="142"/>
      <c r="G704" s="142"/>
      <c r="H704" s="142"/>
      <c r="I704" s="142"/>
      <c r="J704" s="142"/>
      <c r="K704" s="142"/>
      <c r="L704" s="142"/>
      <c r="M704" s="142"/>
      <c r="N704" s="142"/>
      <c r="O704" s="142"/>
      <c r="P704" s="142"/>
      <c r="Q704" s="142"/>
      <c r="R704" s="142"/>
      <c r="S704" s="142"/>
      <c r="T704" s="142"/>
      <c r="U704" s="142"/>
    </row>
    <row r="705" customFormat="false" ht="12.75" hidden="false" customHeight="false" outlineLevel="0" collapsed="false">
      <c r="A705" s="142"/>
      <c r="B705" s="142"/>
      <c r="C705" s="142"/>
      <c r="D705" s="142"/>
      <c r="E705" s="142"/>
      <c r="F705" s="142"/>
      <c r="G705" s="142"/>
      <c r="H705" s="142"/>
      <c r="I705" s="142"/>
      <c r="J705" s="142"/>
      <c r="K705" s="142"/>
      <c r="L705" s="142"/>
      <c r="M705" s="142"/>
      <c r="N705" s="142"/>
      <c r="O705" s="142"/>
      <c r="P705" s="142"/>
      <c r="Q705" s="142"/>
      <c r="R705" s="142"/>
      <c r="S705" s="142"/>
      <c r="T705" s="142"/>
      <c r="U705" s="142"/>
    </row>
    <row r="706" customFormat="false" ht="12.75" hidden="false" customHeight="false" outlineLevel="0" collapsed="false">
      <c r="A706" s="142"/>
      <c r="B706" s="142"/>
      <c r="C706" s="142"/>
      <c r="D706" s="142"/>
      <c r="E706" s="142"/>
      <c r="F706" s="142"/>
      <c r="G706" s="142"/>
      <c r="H706" s="142"/>
      <c r="I706" s="142"/>
      <c r="J706" s="142"/>
      <c r="K706" s="142"/>
      <c r="L706" s="142"/>
      <c r="M706" s="142"/>
      <c r="N706" s="142"/>
      <c r="O706" s="142"/>
      <c r="P706" s="142"/>
      <c r="Q706" s="142"/>
      <c r="R706" s="142"/>
      <c r="S706" s="142"/>
      <c r="T706" s="142"/>
      <c r="U706" s="142"/>
    </row>
    <row r="707" customFormat="false" ht="12.75" hidden="false" customHeight="false" outlineLevel="0" collapsed="false">
      <c r="A707" s="142"/>
      <c r="B707" s="142"/>
      <c r="C707" s="142"/>
      <c r="D707" s="142"/>
      <c r="E707" s="142"/>
      <c r="F707" s="142"/>
      <c r="G707" s="142"/>
      <c r="H707" s="142"/>
      <c r="I707" s="142"/>
      <c r="J707" s="142"/>
      <c r="K707" s="142"/>
      <c r="L707" s="142"/>
      <c r="M707" s="142"/>
      <c r="N707" s="142"/>
      <c r="O707" s="142"/>
      <c r="P707" s="142"/>
      <c r="Q707" s="142"/>
      <c r="R707" s="142"/>
      <c r="S707" s="142"/>
      <c r="T707" s="142"/>
      <c r="U707" s="142"/>
    </row>
    <row r="708" customFormat="false" ht="12.75" hidden="false" customHeight="false" outlineLevel="0" collapsed="false">
      <c r="A708" s="142"/>
      <c r="B708" s="142"/>
      <c r="C708" s="142"/>
      <c r="D708" s="142"/>
      <c r="E708" s="142"/>
      <c r="F708" s="142"/>
      <c r="G708" s="142"/>
      <c r="H708" s="142"/>
      <c r="I708" s="142"/>
      <c r="J708" s="142"/>
      <c r="K708" s="142"/>
      <c r="L708" s="142"/>
      <c r="M708" s="142"/>
      <c r="N708" s="142"/>
      <c r="O708" s="142"/>
      <c r="P708" s="142"/>
      <c r="Q708" s="142"/>
      <c r="R708" s="142"/>
      <c r="S708" s="142"/>
      <c r="T708" s="142"/>
      <c r="U708" s="142"/>
    </row>
    <row r="709" customFormat="false" ht="12.75" hidden="false" customHeight="false" outlineLevel="0" collapsed="false">
      <c r="A709" s="142"/>
      <c r="B709" s="142"/>
      <c r="C709" s="142"/>
      <c r="D709" s="142"/>
      <c r="E709" s="142"/>
      <c r="F709" s="142"/>
      <c r="G709" s="142"/>
      <c r="H709" s="142"/>
      <c r="I709" s="142"/>
      <c r="J709" s="142"/>
      <c r="K709" s="142"/>
      <c r="L709" s="142"/>
      <c r="M709" s="142"/>
      <c r="N709" s="142"/>
      <c r="O709" s="142"/>
      <c r="P709" s="142"/>
      <c r="Q709" s="142"/>
      <c r="R709" s="142"/>
      <c r="S709" s="142"/>
      <c r="T709" s="142"/>
      <c r="U709" s="142"/>
    </row>
    <row r="710" customFormat="false" ht="12.75" hidden="false" customHeight="false" outlineLevel="0" collapsed="false">
      <c r="A710" s="142"/>
      <c r="B710" s="142"/>
      <c r="C710" s="142"/>
      <c r="D710" s="142"/>
      <c r="E710" s="142"/>
      <c r="F710" s="142"/>
      <c r="G710" s="142"/>
      <c r="H710" s="142"/>
      <c r="I710" s="142"/>
      <c r="J710" s="142"/>
      <c r="K710" s="142"/>
      <c r="L710" s="142"/>
      <c r="M710" s="142"/>
      <c r="N710" s="142"/>
      <c r="O710" s="142"/>
      <c r="P710" s="142"/>
      <c r="Q710" s="142"/>
      <c r="R710" s="142"/>
      <c r="S710" s="142"/>
      <c r="T710" s="142"/>
      <c r="U710" s="142"/>
    </row>
    <row r="711" customFormat="false" ht="12.75" hidden="false" customHeight="false" outlineLevel="0" collapsed="false">
      <c r="A711" s="142"/>
      <c r="B711" s="142"/>
      <c r="C711" s="142"/>
      <c r="D711" s="142"/>
      <c r="E711" s="142"/>
      <c r="F711" s="142"/>
      <c r="G711" s="142"/>
      <c r="H711" s="142"/>
      <c r="I711" s="142"/>
      <c r="J711" s="142"/>
      <c r="K711" s="142"/>
      <c r="L711" s="142"/>
      <c r="M711" s="142"/>
      <c r="N711" s="142"/>
      <c r="O711" s="142"/>
      <c r="P711" s="142"/>
      <c r="Q711" s="142"/>
      <c r="R711" s="142"/>
      <c r="S711" s="142"/>
      <c r="T711" s="142"/>
      <c r="U711" s="142"/>
    </row>
    <row r="712" customFormat="false" ht="12.75" hidden="false" customHeight="false" outlineLevel="0" collapsed="false">
      <c r="A712" s="142"/>
      <c r="B712" s="142"/>
      <c r="C712" s="142"/>
      <c r="D712" s="142"/>
      <c r="E712" s="142"/>
      <c r="F712" s="142"/>
      <c r="G712" s="142"/>
      <c r="H712" s="142"/>
      <c r="I712" s="142"/>
      <c r="J712" s="142"/>
      <c r="K712" s="142"/>
      <c r="L712" s="142"/>
      <c r="M712" s="142"/>
      <c r="N712" s="142"/>
      <c r="O712" s="142"/>
      <c r="P712" s="142"/>
      <c r="Q712" s="142"/>
      <c r="R712" s="142"/>
      <c r="S712" s="142"/>
      <c r="T712" s="142"/>
      <c r="U712" s="142"/>
    </row>
    <row r="713" customFormat="false" ht="12.75" hidden="false" customHeight="false" outlineLevel="0" collapsed="false">
      <c r="A713" s="142"/>
      <c r="B713" s="142"/>
      <c r="C713" s="142"/>
      <c r="D713" s="142"/>
      <c r="E713" s="142"/>
      <c r="F713" s="142"/>
      <c r="G713" s="142"/>
      <c r="H713" s="142"/>
      <c r="I713" s="142"/>
      <c r="J713" s="142"/>
      <c r="K713" s="142"/>
      <c r="L713" s="142"/>
      <c r="M713" s="142"/>
      <c r="N713" s="142"/>
      <c r="O713" s="142"/>
      <c r="P713" s="142"/>
      <c r="Q713" s="142"/>
      <c r="R713" s="142"/>
      <c r="S713" s="142"/>
      <c r="T713" s="142"/>
      <c r="U713" s="142"/>
    </row>
    <row r="714" customFormat="false" ht="12.75" hidden="false" customHeight="false" outlineLevel="0" collapsed="false">
      <c r="A714" s="142"/>
      <c r="B714" s="142"/>
      <c r="C714" s="142"/>
      <c r="D714" s="142"/>
      <c r="E714" s="142"/>
      <c r="F714" s="142"/>
      <c r="G714" s="142"/>
      <c r="H714" s="142"/>
      <c r="I714" s="142"/>
      <c r="J714" s="142"/>
      <c r="K714" s="142"/>
      <c r="L714" s="142"/>
      <c r="M714" s="142"/>
      <c r="N714" s="142"/>
      <c r="O714" s="142"/>
      <c r="P714" s="142"/>
      <c r="Q714" s="142"/>
      <c r="R714" s="142"/>
      <c r="S714" s="142"/>
      <c r="T714" s="142"/>
      <c r="U714" s="142"/>
    </row>
    <row r="715" customFormat="false" ht="12.75" hidden="false" customHeight="false" outlineLevel="0" collapsed="false">
      <c r="A715" s="142"/>
      <c r="B715" s="142"/>
      <c r="C715" s="142"/>
      <c r="D715" s="142"/>
      <c r="E715" s="142"/>
      <c r="F715" s="142"/>
      <c r="G715" s="142"/>
      <c r="H715" s="142"/>
      <c r="I715" s="142"/>
      <c r="J715" s="142"/>
      <c r="K715" s="142"/>
      <c r="L715" s="142"/>
      <c r="M715" s="142"/>
      <c r="N715" s="142"/>
      <c r="O715" s="142"/>
      <c r="P715" s="142"/>
      <c r="Q715" s="142"/>
      <c r="R715" s="142"/>
      <c r="S715" s="142"/>
      <c r="T715" s="142"/>
      <c r="U715" s="142"/>
    </row>
    <row r="716" customFormat="false" ht="12.75" hidden="false" customHeight="false" outlineLevel="0" collapsed="false">
      <c r="A716" s="142"/>
      <c r="B716" s="142"/>
      <c r="C716" s="142"/>
      <c r="D716" s="142"/>
      <c r="E716" s="142"/>
      <c r="F716" s="142"/>
      <c r="G716" s="142"/>
      <c r="H716" s="142"/>
      <c r="I716" s="142"/>
      <c r="J716" s="142"/>
      <c r="K716" s="142"/>
      <c r="L716" s="142"/>
      <c r="M716" s="142"/>
      <c r="N716" s="142"/>
      <c r="O716" s="142"/>
      <c r="P716" s="142"/>
      <c r="Q716" s="142"/>
      <c r="R716" s="142"/>
      <c r="S716" s="142"/>
      <c r="T716" s="142"/>
      <c r="U716" s="142"/>
    </row>
    <row r="717" customFormat="false" ht="12.75" hidden="false" customHeight="false" outlineLevel="0" collapsed="false">
      <c r="A717" s="142"/>
      <c r="B717" s="142"/>
      <c r="C717" s="142"/>
      <c r="D717" s="142"/>
      <c r="E717" s="142"/>
      <c r="F717" s="142"/>
      <c r="G717" s="142"/>
      <c r="H717" s="142"/>
      <c r="I717" s="142"/>
      <c r="J717" s="142"/>
      <c r="K717" s="142"/>
      <c r="L717" s="142"/>
      <c r="M717" s="142"/>
      <c r="N717" s="142"/>
      <c r="O717" s="142"/>
      <c r="P717" s="142"/>
      <c r="Q717" s="142"/>
      <c r="R717" s="142"/>
      <c r="S717" s="142"/>
      <c r="T717" s="142"/>
      <c r="U717" s="142"/>
    </row>
    <row r="718" customFormat="false" ht="12.75" hidden="false" customHeight="false" outlineLevel="0" collapsed="false">
      <c r="A718" s="142"/>
      <c r="B718" s="142"/>
      <c r="C718" s="142"/>
      <c r="D718" s="142"/>
      <c r="E718" s="142"/>
      <c r="F718" s="142"/>
      <c r="G718" s="142"/>
      <c r="H718" s="142"/>
      <c r="I718" s="142"/>
      <c r="J718" s="142"/>
      <c r="K718" s="142"/>
      <c r="L718" s="142"/>
      <c r="M718" s="142"/>
      <c r="N718" s="142"/>
      <c r="O718" s="142"/>
      <c r="P718" s="142"/>
      <c r="Q718" s="142"/>
      <c r="R718" s="142"/>
      <c r="S718" s="142"/>
      <c r="T718" s="142"/>
      <c r="U718" s="142"/>
    </row>
    <row r="719" customFormat="false" ht="12.75" hidden="false" customHeight="false" outlineLevel="0" collapsed="false">
      <c r="A719" s="142"/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142"/>
      <c r="M719" s="142"/>
      <c r="N719" s="142"/>
      <c r="O719" s="142"/>
      <c r="P719" s="142"/>
      <c r="Q719" s="142"/>
      <c r="R719" s="142"/>
      <c r="S719" s="142"/>
      <c r="T719" s="142"/>
      <c r="U719" s="142"/>
    </row>
    <row r="720" customFormat="false" ht="12.75" hidden="false" customHeight="false" outlineLevel="0" collapsed="false">
      <c r="A720" s="142"/>
      <c r="B720" s="142"/>
      <c r="C720" s="142"/>
      <c r="D720" s="142"/>
      <c r="E720" s="142"/>
      <c r="F720" s="142"/>
      <c r="G720" s="142"/>
      <c r="H720" s="142"/>
      <c r="I720" s="142"/>
      <c r="J720" s="142"/>
      <c r="K720" s="142"/>
      <c r="L720" s="142"/>
      <c r="M720" s="142"/>
      <c r="N720" s="142"/>
      <c r="O720" s="142"/>
      <c r="P720" s="142"/>
      <c r="Q720" s="142"/>
      <c r="R720" s="142"/>
      <c r="S720" s="142"/>
      <c r="T720" s="142"/>
      <c r="U720" s="142"/>
    </row>
    <row r="721" customFormat="false" ht="12.75" hidden="false" customHeight="false" outlineLevel="0" collapsed="false">
      <c r="A721" s="142"/>
      <c r="B721" s="142"/>
      <c r="C721" s="142"/>
      <c r="D721" s="142"/>
      <c r="E721" s="142"/>
      <c r="F721" s="142"/>
      <c r="G721" s="142"/>
      <c r="H721" s="142"/>
      <c r="I721" s="142"/>
      <c r="J721" s="142"/>
      <c r="K721" s="142"/>
      <c r="L721" s="142"/>
      <c r="M721" s="142"/>
      <c r="N721" s="142"/>
      <c r="O721" s="142"/>
      <c r="P721" s="142"/>
      <c r="Q721" s="142"/>
      <c r="R721" s="142"/>
      <c r="S721" s="142"/>
      <c r="T721" s="142"/>
      <c r="U721" s="142"/>
    </row>
    <row r="722" customFormat="false" ht="12.75" hidden="false" customHeight="false" outlineLevel="0" collapsed="false">
      <c r="A722" s="142"/>
      <c r="B722" s="142"/>
      <c r="C722" s="142"/>
      <c r="D722" s="142"/>
      <c r="E722" s="142"/>
      <c r="F722" s="142"/>
      <c r="G722" s="142"/>
      <c r="H722" s="142"/>
      <c r="I722" s="142"/>
      <c r="J722" s="142"/>
      <c r="K722" s="142"/>
      <c r="L722" s="142"/>
      <c r="M722" s="142"/>
      <c r="N722" s="142"/>
      <c r="O722" s="142"/>
      <c r="P722" s="142"/>
      <c r="Q722" s="142"/>
      <c r="R722" s="142"/>
      <c r="S722" s="142"/>
      <c r="T722" s="142"/>
      <c r="U722" s="142"/>
    </row>
    <row r="723" customFormat="false" ht="12.75" hidden="false" customHeight="false" outlineLevel="0" collapsed="false">
      <c r="A723" s="142"/>
      <c r="B723" s="142"/>
      <c r="C723" s="142"/>
      <c r="D723" s="142"/>
      <c r="E723" s="142"/>
      <c r="F723" s="142"/>
      <c r="G723" s="142"/>
      <c r="H723" s="142"/>
      <c r="I723" s="142"/>
      <c r="J723" s="142"/>
      <c r="K723" s="142"/>
      <c r="L723" s="142"/>
      <c r="M723" s="142"/>
      <c r="N723" s="142"/>
      <c r="O723" s="142"/>
      <c r="P723" s="142"/>
      <c r="Q723" s="142"/>
      <c r="R723" s="142"/>
      <c r="S723" s="142"/>
      <c r="T723" s="142"/>
      <c r="U723" s="142"/>
    </row>
    <row r="724" customFormat="false" ht="12.75" hidden="false" customHeight="false" outlineLevel="0" collapsed="false">
      <c r="A724" s="142"/>
      <c r="B724" s="142"/>
      <c r="C724" s="142"/>
      <c r="D724" s="142"/>
      <c r="E724" s="142"/>
      <c r="F724" s="142"/>
      <c r="G724" s="142"/>
      <c r="H724" s="142"/>
      <c r="I724" s="142"/>
      <c r="J724" s="142"/>
      <c r="K724" s="142"/>
      <c r="L724" s="142"/>
      <c r="M724" s="142"/>
      <c r="N724" s="142"/>
      <c r="O724" s="142"/>
      <c r="P724" s="142"/>
      <c r="Q724" s="142"/>
      <c r="R724" s="142"/>
      <c r="S724" s="142"/>
      <c r="T724" s="142"/>
      <c r="U724" s="142"/>
    </row>
    <row r="725" customFormat="false" ht="12.75" hidden="false" customHeight="false" outlineLevel="0" collapsed="false">
      <c r="A725" s="142"/>
      <c r="B725" s="142"/>
      <c r="C725" s="142"/>
      <c r="D725" s="142"/>
      <c r="E725" s="142"/>
      <c r="F725" s="142"/>
      <c r="G725" s="142"/>
      <c r="H725" s="142"/>
      <c r="I725" s="142"/>
      <c r="J725" s="142"/>
      <c r="K725" s="142"/>
      <c r="L725" s="142"/>
      <c r="M725" s="142"/>
      <c r="N725" s="142"/>
      <c r="O725" s="142"/>
      <c r="P725" s="142"/>
      <c r="Q725" s="142"/>
      <c r="R725" s="142"/>
      <c r="S725" s="142"/>
      <c r="T725" s="142"/>
      <c r="U725" s="142"/>
    </row>
    <row r="726" customFormat="false" ht="12.75" hidden="false" customHeight="false" outlineLevel="0" collapsed="false">
      <c r="A726" s="142"/>
      <c r="B726" s="142"/>
      <c r="C726" s="142"/>
      <c r="D726" s="142"/>
      <c r="E726" s="142"/>
      <c r="F726" s="142"/>
      <c r="G726" s="142"/>
      <c r="H726" s="142"/>
      <c r="I726" s="142"/>
      <c r="J726" s="142"/>
      <c r="K726" s="142"/>
      <c r="L726" s="142"/>
      <c r="M726" s="142"/>
      <c r="N726" s="142"/>
      <c r="O726" s="142"/>
      <c r="P726" s="142"/>
      <c r="Q726" s="142"/>
      <c r="R726" s="142"/>
      <c r="S726" s="142"/>
      <c r="T726" s="142"/>
      <c r="U726" s="142"/>
    </row>
    <row r="727" customFormat="false" ht="12.75" hidden="false" customHeight="false" outlineLevel="0" collapsed="false">
      <c r="A727" s="142"/>
      <c r="B727" s="142"/>
      <c r="C727" s="142"/>
      <c r="D727" s="142"/>
      <c r="E727" s="142"/>
      <c r="F727" s="142"/>
      <c r="G727" s="142"/>
      <c r="H727" s="142"/>
      <c r="I727" s="142"/>
      <c r="J727" s="142"/>
      <c r="K727" s="142"/>
      <c r="L727" s="142"/>
      <c r="M727" s="142"/>
      <c r="N727" s="142"/>
      <c r="O727" s="142"/>
      <c r="P727" s="142"/>
      <c r="Q727" s="142"/>
      <c r="R727" s="142"/>
      <c r="S727" s="142"/>
      <c r="T727" s="142"/>
      <c r="U727" s="142"/>
    </row>
    <row r="728" customFormat="false" ht="12.75" hidden="false" customHeight="false" outlineLevel="0" collapsed="false">
      <c r="A728" s="142"/>
      <c r="B728" s="142"/>
      <c r="C728" s="142"/>
      <c r="D728" s="142"/>
      <c r="E728" s="142"/>
      <c r="F728" s="142"/>
      <c r="G728" s="142"/>
      <c r="H728" s="142"/>
      <c r="I728" s="142"/>
      <c r="J728" s="142"/>
      <c r="K728" s="142"/>
      <c r="L728" s="142"/>
      <c r="M728" s="142"/>
      <c r="N728" s="142"/>
      <c r="O728" s="142"/>
      <c r="P728" s="142"/>
      <c r="Q728" s="142"/>
      <c r="R728" s="142"/>
      <c r="S728" s="142"/>
      <c r="T728" s="142"/>
      <c r="U728" s="142"/>
    </row>
    <row r="729" customFormat="false" ht="12.75" hidden="false" customHeight="false" outlineLevel="0" collapsed="false">
      <c r="A729" s="142"/>
      <c r="B729" s="142"/>
      <c r="C729" s="142"/>
      <c r="D729" s="142"/>
      <c r="E729" s="142"/>
      <c r="F729" s="142"/>
      <c r="G729" s="142"/>
      <c r="H729" s="142"/>
      <c r="I729" s="142"/>
      <c r="J729" s="142"/>
      <c r="K729" s="142"/>
      <c r="L729" s="142"/>
      <c r="M729" s="142"/>
      <c r="N729" s="142"/>
      <c r="O729" s="142"/>
      <c r="P729" s="142"/>
      <c r="Q729" s="142"/>
      <c r="R729" s="142"/>
      <c r="S729" s="142"/>
      <c r="T729" s="142"/>
      <c r="U729" s="142"/>
    </row>
    <row r="730" customFormat="false" ht="12.75" hidden="false" customHeight="false" outlineLevel="0" collapsed="false">
      <c r="A730" s="142"/>
      <c r="B730" s="142"/>
      <c r="C730" s="142"/>
      <c r="D730" s="142"/>
      <c r="E730" s="142"/>
      <c r="F730" s="142"/>
      <c r="G730" s="142"/>
      <c r="H730" s="142"/>
      <c r="I730" s="142"/>
      <c r="J730" s="142"/>
      <c r="K730" s="142"/>
      <c r="L730" s="142"/>
      <c r="M730" s="142"/>
      <c r="N730" s="142"/>
      <c r="O730" s="142"/>
      <c r="P730" s="142"/>
      <c r="Q730" s="142"/>
      <c r="R730" s="142"/>
      <c r="S730" s="142"/>
      <c r="T730" s="142"/>
      <c r="U730" s="142"/>
    </row>
    <row r="731" customFormat="false" ht="12.75" hidden="false" customHeight="false" outlineLevel="0" collapsed="false">
      <c r="A731" s="142"/>
      <c r="B731" s="142"/>
      <c r="C731" s="142"/>
      <c r="D731" s="142"/>
      <c r="E731" s="142"/>
      <c r="F731" s="142"/>
      <c r="G731" s="142"/>
      <c r="H731" s="142"/>
      <c r="I731" s="142"/>
      <c r="J731" s="142"/>
      <c r="K731" s="142"/>
      <c r="L731" s="142"/>
      <c r="M731" s="142"/>
      <c r="N731" s="142"/>
      <c r="O731" s="142"/>
      <c r="P731" s="142"/>
      <c r="Q731" s="142"/>
      <c r="R731" s="142"/>
      <c r="S731" s="142"/>
      <c r="T731" s="142"/>
      <c r="U731" s="142"/>
    </row>
    <row r="732" customFormat="false" ht="12.75" hidden="false" customHeight="false" outlineLevel="0" collapsed="false">
      <c r="A732" s="142"/>
      <c r="B732" s="142"/>
      <c r="C732" s="142"/>
      <c r="D732" s="142"/>
      <c r="E732" s="142"/>
      <c r="F732" s="142"/>
      <c r="G732" s="142"/>
      <c r="H732" s="142"/>
      <c r="I732" s="142"/>
      <c r="J732" s="142"/>
      <c r="K732" s="142"/>
      <c r="L732" s="142"/>
      <c r="M732" s="142"/>
      <c r="N732" s="142"/>
      <c r="O732" s="142"/>
      <c r="P732" s="142"/>
      <c r="Q732" s="142"/>
      <c r="R732" s="142"/>
      <c r="S732" s="142"/>
      <c r="T732" s="142"/>
      <c r="U732" s="142"/>
    </row>
    <row r="733" customFormat="false" ht="12.75" hidden="false" customHeight="false" outlineLevel="0" collapsed="false">
      <c r="A733" s="142"/>
      <c r="B733" s="142"/>
      <c r="C733" s="142"/>
      <c r="D733" s="142"/>
      <c r="E733" s="142"/>
      <c r="F733" s="142"/>
      <c r="G733" s="142"/>
      <c r="H733" s="142"/>
      <c r="I733" s="142"/>
      <c r="J733" s="142"/>
      <c r="K733" s="142"/>
      <c r="L733" s="142"/>
      <c r="M733" s="142"/>
      <c r="N733" s="142"/>
      <c r="O733" s="142"/>
      <c r="P733" s="142"/>
      <c r="Q733" s="142"/>
      <c r="R733" s="142"/>
      <c r="S733" s="142"/>
      <c r="T733" s="142"/>
      <c r="U733" s="142"/>
    </row>
    <row r="734" customFormat="false" ht="12.75" hidden="false" customHeight="false" outlineLevel="0" collapsed="false">
      <c r="A734" s="142"/>
      <c r="B734" s="142"/>
      <c r="C734" s="142"/>
      <c r="D734" s="142"/>
      <c r="E734" s="142"/>
      <c r="F734" s="142"/>
      <c r="G734" s="142"/>
      <c r="H734" s="142"/>
      <c r="I734" s="142"/>
      <c r="J734" s="142"/>
      <c r="K734" s="142"/>
      <c r="L734" s="142"/>
      <c r="M734" s="142"/>
      <c r="N734" s="142"/>
      <c r="O734" s="142"/>
      <c r="P734" s="142"/>
      <c r="Q734" s="142"/>
      <c r="R734" s="142"/>
      <c r="S734" s="142"/>
      <c r="T734" s="142"/>
      <c r="U734" s="142"/>
    </row>
    <row r="735" customFormat="false" ht="12.75" hidden="false" customHeight="false" outlineLevel="0" collapsed="false">
      <c r="A735" s="142"/>
      <c r="B735" s="142"/>
      <c r="C735" s="142"/>
      <c r="D735" s="142"/>
      <c r="E735" s="142"/>
      <c r="F735" s="142"/>
      <c r="G735" s="142"/>
      <c r="H735" s="142"/>
      <c r="I735" s="142"/>
      <c r="J735" s="142"/>
      <c r="K735" s="142"/>
      <c r="L735" s="142"/>
      <c r="M735" s="142"/>
      <c r="N735" s="142"/>
      <c r="O735" s="142"/>
      <c r="P735" s="142"/>
      <c r="Q735" s="142"/>
      <c r="R735" s="142"/>
      <c r="S735" s="142"/>
      <c r="T735" s="142"/>
      <c r="U735" s="142"/>
    </row>
    <row r="736" customFormat="false" ht="12.75" hidden="false" customHeight="false" outlineLevel="0" collapsed="false">
      <c r="A736" s="142"/>
      <c r="B736" s="142"/>
      <c r="C736" s="142"/>
      <c r="D736" s="142"/>
      <c r="E736" s="142"/>
      <c r="F736" s="142"/>
      <c r="G736" s="142"/>
      <c r="H736" s="142"/>
      <c r="I736" s="142"/>
      <c r="J736" s="142"/>
      <c r="K736" s="142"/>
      <c r="L736" s="142"/>
      <c r="M736" s="142"/>
      <c r="N736" s="142"/>
      <c r="O736" s="142"/>
      <c r="P736" s="142"/>
      <c r="Q736" s="142"/>
      <c r="R736" s="142"/>
      <c r="S736" s="142"/>
      <c r="T736" s="142"/>
      <c r="U736" s="142"/>
    </row>
    <row r="737" customFormat="false" ht="12.75" hidden="false" customHeight="false" outlineLevel="0" collapsed="false">
      <c r="A737" s="142"/>
      <c r="B737" s="142"/>
      <c r="C737" s="142"/>
      <c r="D737" s="142"/>
      <c r="E737" s="142"/>
      <c r="F737" s="142"/>
      <c r="G737" s="142"/>
      <c r="H737" s="142"/>
      <c r="I737" s="142"/>
      <c r="J737" s="142"/>
      <c r="K737" s="142"/>
      <c r="L737" s="142"/>
      <c r="M737" s="142"/>
      <c r="N737" s="142"/>
      <c r="O737" s="142"/>
      <c r="P737" s="142"/>
      <c r="Q737" s="142"/>
      <c r="R737" s="142"/>
      <c r="S737" s="142"/>
      <c r="T737" s="142"/>
      <c r="U737" s="142"/>
    </row>
    <row r="738" customFormat="false" ht="12.75" hidden="false" customHeight="false" outlineLevel="0" collapsed="false">
      <c r="A738" s="142"/>
      <c r="B738" s="142"/>
      <c r="C738" s="142"/>
      <c r="D738" s="142"/>
      <c r="E738" s="142"/>
      <c r="F738" s="142"/>
      <c r="G738" s="142"/>
      <c r="H738" s="142"/>
      <c r="I738" s="142"/>
      <c r="J738" s="142"/>
      <c r="K738" s="142"/>
      <c r="L738" s="142"/>
      <c r="M738" s="142"/>
      <c r="N738" s="142"/>
      <c r="O738" s="142"/>
      <c r="P738" s="142"/>
      <c r="Q738" s="142"/>
      <c r="R738" s="142"/>
      <c r="S738" s="142"/>
      <c r="T738" s="142"/>
      <c r="U738" s="142"/>
    </row>
    <row r="739" customFormat="false" ht="12.75" hidden="false" customHeight="false" outlineLevel="0" collapsed="false">
      <c r="A739" s="142"/>
      <c r="B739" s="142"/>
      <c r="C739" s="142"/>
      <c r="D739" s="142"/>
      <c r="E739" s="142"/>
      <c r="F739" s="142"/>
      <c r="G739" s="142"/>
      <c r="H739" s="142"/>
      <c r="I739" s="142"/>
      <c r="J739" s="142"/>
      <c r="K739" s="142"/>
      <c r="L739" s="142"/>
      <c r="M739" s="142"/>
      <c r="N739" s="142"/>
      <c r="O739" s="142"/>
      <c r="P739" s="142"/>
      <c r="Q739" s="142"/>
      <c r="R739" s="142"/>
      <c r="S739" s="142"/>
      <c r="T739" s="142"/>
      <c r="U739" s="142"/>
    </row>
    <row r="740" customFormat="false" ht="12.75" hidden="false" customHeight="false" outlineLevel="0" collapsed="false">
      <c r="A740" s="142"/>
      <c r="B740" s="142"/>
      <c r="C740" s="142"/>
      <c r="D740" s="142"/>
      <c r="E740" s="142"/>
      <c r="F740" s="142"/>
      <c r="G740" s="142"/>
      <c r="H740" s="142"/>
      <c r="I740" s="142"/>
      <c r="J740" s="142"/>
      <c r="K740" s="142"/>
      <c r="L740" s="142"/>
      <c r="M740" s="142"/>
      <c r="N740" s="142"/>
      <c r="O740" s="142"/>
      <c r="P740" s="142"/>
      <c r="Q740" s="142"/>
      <c r="R740" s="142"/>
      <c r="S740" s="142"/>
      <c r="T740" s="142"/>
      <c r="U740" s="142"/>
    </row>
    <row r="741" customFormat="false" ht="12.75" hidden="false" customHeight="false" outlineLevel="0" collapsed="false">
      <c r="A741" s="142"/>
      <c r="B741" s="142"/>
      <c r="C741" s="142"/>
      <c r="D741" s="142"/>
      <c r="E741" s="142"/>
      <c r="F741" s="142"/>
      <c r="G741" s="142"/>
      <c r="H741" s="142"/>
      <c r="I741" s="142"/>
      <c r="J741" s="142"/>
      <c r="K741" s="142"/>
      <c r="L741" s="142"/>
      <c r="M741" s="142"/>
      <c r="N741" s="142"/>
      <c r="O741" s="142"/>
      <c r="P741" s="142"/>
      <c r="Q741" s="142"/>
      <c r="R741" s="142"/>
      <c r="S741" s="142"/>
      <c r="T741" s="142"/>
      <c r="U741" s="142"/>
    </row>
    <row r="742" customFormat="false" ht="12.75" hidden="false" customHeight="false" outlineLevel="0" collapsed="false">
      <c r="A742" s="142"/>
      <c r="B742" s="142"/>
      <c r="C742" s="142"/>
      <c r="D742" s="142"/>
      <c r="E742" s="142"/>
      <c r="F742" s="142"/>
      <c r="G742" s="142"/>
      <c r="H742" s="142"/>
      <c r="I742" s="142"/>
      <c r="J742" s="142"/>
      <c r="K742" s="142"/>
      <c r="L742" s="142"/>
      <c r="M742" s="142"/>
      <c r="N742" s="142"/>
      <c r="O742" s="142"/>
      <c r="P742" s="142"/>
      <c r="Q742" s="142"/>
      <c r="R742" s="142"/>
      <c r="S742" s="142"/>
      <c r="T742" s="142"/>
      <c r="U742" s="142"/>
    </row>
    <row r="743" customFormat="false" ht="12.75" hidden="false" customHeight="false" outlineLevel="0" collapsed="false">
      <c r="A743" s="142"/>
      <c r="B743" s="142"/>
      <c r="C743" s="142"/>
      <c r="D743" s="142"/>
      <c r="E743" s="142"/>
      <c r="F743" s="142"/>
      <c r="G743" s="142"/>
      <c r="H743" s="142"/>
      <c r="I743" s="142"/>
      <c r="J743" s="142"/>
      <c r="K743" s="142"/>
      <c r="L743" s="142"/>
      <c r="M743" s="142"/>
      <c r="N743" s="142"/>
      <c r="O743" s="142"/>
      <c r="P743" s="142"/>
      <c r="Q743" s="142"/>
      <c r="R743" s="142"/>
      <c r="S743" s="142"/>
      <c r="T743" s="142"/>
      <c r="U743" s="142"/>
    </row>
    <row r="744" customFormat="false" ht="12.75" hidden="false" customHeight="false" outlineLevel="0" collapsed="false">
      <c r="A744" s="142"/>
      <c r="B744" s="142"/>
      <c r="C744" s="142"/>
      <c r="D744" s="142"/>
      <c r="E744" s="142"/>
      <c r="F744" s="142"/>
      <c r="G744" s="142"/>
      <c r="H744" s="142"/>
      <c r="I744" s="142"/>
      <c r="J744" s="142"/>
      <c r="K744" s="142"/>
      <c r="L744" s="142"/>
      <c r="M744" s="142"/>
      <c r="N744" s="142"/>
      <c r="O744" s="142"/>
      <c r="P744" s="142"/>
      <c r="Q744" s="142"/>
      <c r="R744" s="142"/>
      <c r="S744" s="142"/>
      <c r="T744" s="142"/>
      <c r="U744" s="142"/>
    </row>
    <row r="745" customFormat="false" ht="12.75" hidden="false" customHeight="false" outlineLevel="0" collapsed="false">
      <c r="A745" s="142"/>
      <c r="B745" s="142"/>
      <c r="C745" s="142"/>
      <c r="D745" s="142"/>
      <c r="E745" s="142"/>
      <c r="F745" s="142"/>
      <c r="G745" s="142"/>
      <c r="H745" s="142"/>
      <c r="I745" s="142"/>
      <c r="J745" s="142"/>
      <c r="K745" s="142"/>
      <c r="L745" s="142"/>
      <c r="M745" s="142"/>
      <c r="N745" s="142"/>
      <c r="O745" s="142"/>
      <c r="P745" s="142"/>
      <c r="Q745" s="142"/>
      <c r="R745" s="142"/>
      <c r="S745" s="142"/>
      <c r="T745" s="142"/>
      <c r="U745" s="142"/>
    </row>
    <row r="746" customFormat="false" ht="12.75" hidden="false" customHeight="false" outlineLevel="0" collapsed="false">
      <c r="A746" s="142"/>
      <c r="B746" s="142"/>
      <c r="C746" s="142"/>
      <c r="D746" s="142"/>
      <c r="E746" s="142"/>
      <c r="F746" s="142"/>
      <c r="G746" s="142"/>
      <c r="H746" s="142"/>
      <c r="I746" s="142"/>
      <c r="J746" s="142"/>
      <c r="K746" s="142"/>
      <c r="L746" s="142"/>
      <c r="M746" s="142"/>
      <c r="N746" s="142"/>
      <c r="O746" s="142"/>
      <c r="P746" s="142"/>
      <c r="Q746" s="142"/>
      <c r="R746" s="142"/>
      <c r="S746" s="142"/>
      <c r="T746" s="142"/>
      <c r="U746" s="142"/>
    </row>
    <row r="747" customFormat="false" ht="12.75" hidden="false" customHeight="false" outlineLevel="0" collapsed="false">
      <c r="A747" s="142"/>
      <c r="B747" s="142"/>
      <c r="C747" s="142"/>
      <c r="D747" s="142"/>
      <c r="E747" s="142"/>
      <c r="F747" s="142"/>
      <c r="G747" s="142"/>
      <c r="H747" s="142"/>
      <c r="I747" s="142"/>
      <c r="J747" s="142"/>
      <c r="K747" s="142"/>
      <c r="L747" s="142"/>
      <c r="M747" s="142"/>
      <c r="N747" s="142"/>
      <c r="O747" s="142"/>
      <c r="P747" s="142"/>
      <c r="Q747" s="142"/>
      <c r="R747" s="142"/>
      <c r="S747" s="142"/>
      <c r="T747" s="142"/>
      <c r="U747" s="142"/>
    </row>
    <row r="748" customFormat="false" ht="12.75" hidden="false" customHeight="false" outlineLevel="0" collapsed="false">
      <c r="A748" s="142"/>
      <c r="B748" s="142"/>
      <c r="C748" s="142"/>
      <c r="D748" s="142"/>
      <c r="E748" s="142"/>
      <c r="F748" s="142"/>
      <c r="G748" s="142"/>
      <c r="H748" s="142"/>
      <c r="I748" s="142"/>
      <c r="J748" s="142"/>
      <c r="K748" s="142"/>
      <c r="L748" s="142"/>
      <c r="M748" s="142"/>
      <c r="N748" s="142"/>
      <c r="O748" s="142"/>
      <c r="P748" s="142"/>
      <c r="Q748" s="142"/>
      <c r="R748" s="142"/>
      <c r="S748" s="142"/>
      <c r="T748" s="142"/>
      <c r="U748" s="142"/>
    </row>
    <row r="749" customFormat="false" ht="12.75" hidden="false" customHeight="false" outlineLevel="0" collapsed="false">
      <c r="A749" s="142"/>
      <c r="B749" s="142"/>
      <c r="C749" s="142"/>
      <c r="D749" s="142"/>
      <c r="E749" s="142"/>
      <c r="F749" s="142"/>
      <c r="G749" s="142"/>
      <c r="H749" s="142"/>
      <c r="I749" s="142"/>
      <c r="J749" s="142"/>
      <c r="K749" s="142"/>
      <c r="L749" s="142"/>
      <c r="M749" s="142"/>
      <c r="N749" s="142"/>
      <c r="O749" s="142"/>
      <c r="P749" s="142"/>
      <c r="Q749" s="142"/>
      <c r="R749" s="142"/>
      <c r="S749" s="142"/>
      <c r="T749" s="142"/>
      <c r="U749" s="142"/>
    </row>
    <row r="750" customFormat="false" ht="12.75" hidden="false" customHeight="false" outlineLevel="0" collapsed="false">
      <c r="A750" s="142"/>
      <c r="B750" s="142"/>
      <c r="C750" s="142"/>
      <c r="D750" s="142"/>
      <c r="E750" s="142"/>
      <c r="F750" s="142"/>
      <c r="G750" s="142"/>
      <c r="H750" s="142"/>
      <c r="I750" s="142"/>
      <c r="J750" s="142"/>
      <c r="K750" s="142"/>
      <c r="L750" s="142"/>
      <c r="M750" s="142"/>
      <c r="N750" s="142"/>
      <c r="O750" s="142"/>
      <c r="P750" s="142"/>
      <c r="Q750" s="142"/>
      <c r="R750" s="142"/>
      <c r="S750" s="142"/>
      <c r="T750" s="142"/>
      <c r="U750" s="142"/>
    </row>
    <row r="751" customFormat="false" ht="12.75" hidden="false" customHeight="false" outlineLevel="0" collapsed="false">
      <c r="A751" s="142"/>
      <c r="B751" s="142"/>
      <c r="C751" s="142"/>
      <c r="D751" s="142"/>
      <c r="E751" s="142"/>
      <c r="F751" s="142"/>
      <c r="G751" s="142"/>
      <c r="H751" s="142"/>
      <c r="I751" s="142"/>
      <c r="J751" s="142"/>
      <c r="K751" s="142"/>
      <c r="L751" s="142"/>
      <c r="M751" s="142"/>
      <c r="N751" s="142"/>
      <c r="O751" s="142"/>
      <c r="P751" s="142"/>
      <c r="Q751" s="142"/>
      <c r="R751" s="142"/>
      <c r="S751" s="142"/>
      <c r="T751" s="142"/>
      <c r="U751" s="142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4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33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42" width="9.14"/>
    <col collapsed="false" customWidth="true" hidden="false" outlineLevel="0" max="23" min="23" style="142" width="11.42"/>
    <col collapsed="false" customWidth="false" hidden="false" outlineLevel="0" max="257" min="24" style="142" width="9.14"/>
  </cols>
  <sheetData>
    <row r="2" customFormat="false" ht="18.75" hidden="false" customHeight="false" outlineLevel="0" collapsed="false">
      <c r="A2" s="220" t="s">
        <v>306</v>
      </c>
      <c r="B2" s="395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5" customFormat="false" ht="13.5" hidden="false" customHeight="false" outlineLevel="0" collapsed="false">
      <c r="A5" s="224" t="s">
        <v>154</v>
      </c>
      <c r="B5" s="225" t="n">
        <f aca="false">Brownsville!$B$5</f>
        <v>2001</v>
      </c>
      <c r="C5" s="225" t="n">
        <f aca="false">B5+1</f>
        <v>2002</v>
      </c>
      <c r="D5" s="225" t="n">
        <f aca="false">C5+1</f>
        <v>2003</v>
      </c>
      <c r="E5" s="225" t="n">
        <f aca="false">D5+1</f>
        <v>2004</v>
      </c>
      <c r="F5" s="225" t="n">
        <f aca="false">E5+1</f>
        <v>2005</v>
      </c>
      <c r="G5" s="225" t="n">
        <f aca="false">F5+1</f>
        <v>2006</v>
      </c>
      <c r="H5" s="225" t="n">
        <f aca="false">G5+1</f>
        <v>2007</v>
      </c>
      <c r="I5" s="225" t="n">
        <f aca="false">H5+1</f>
        <v>2008</v>
      </c>
      <c r="J5" s="225" t="n">
        <f aca="false">I5+1</f>
        <v>2009</v>
      </c>
      <c r="K5" s="225" t="n">
        <f aca="false">J5+1</f>
        <v>2010</v>
      </c>
      <c r="L5" s="225" t="n">
        <f aca="false">K5+1</f>
        <v>2011</v>
      </c>
      <c r="M5" s="225" t="n">
        <f aca="false">L5+1</f>
        <v>2012</v>
      </c>
      <c r="N5" s="225" t="n">
        <f aca="false">M5+1</f>
        <v>2013</v>
      </c>
      <c r="O5" s="225" t="n">
        <f aca="false">N5+1</f>
        <v>2014</v>
      </c>
      <c r="P5" s="225" t="n">
        <f aca="false">O5+1</f>
        <v>2015</v>
      </c>
      <c r="Q5" s="225" t="n">
        <f aca="false">P5+1</f>
        <v>2016</v>
      </c>
      <c r="R5" s="225" t="n">
        <f aca="false">Q5+1</f>
        <v>2017</v>
      </c>
      <c r="S5" s="225" t="n">
        <f aca="false">R5+1</f>
        <v>2018</v>
      </c>
      <c r="T5" s="225" t="n">
        <f aca="false">S5+1</f>
        <v>2019</v>
      </c>
      <c r="U5" s="225" t="n">
        <f aca="false">T5+1</f>
        <v>2020</v>
      </c>
      <c r="Y5" s="396" t="n">
        <f aca="false">SUM(Z5:AS5)-SUM(Z6:AS6)</f>
        <v>0</v>
      </c>
      <c r="Z5" s="397" t="n">
        <f aca="false">B11+B12</f>
        <v>4688.56</v>
      </c>
      <c r="AA5" s="397" t="n">
        <f aca="false">C11+C12</f>
        <v>4829.2168</v>
      </c>
      <c r="AB5" s="397" t="n">
        <f aca="false">D11+D12</f>
        <v>4974.093304</v>
      </c>
      <c r="AC5" s="397" t="n">
        <f aca="false">E16</f>
        <v>4584.1523627776</v>
      </c>
      <c r="AD5" s="397" t="n">
        <f aca="false">F16</f>
        <v>4721.67693366093</v>
      </c>
      <c r="AE5" s="397" t="n">
        <f aca="false">G16</f>
        <v>4863.32724167076</v>
      </c>
      <c r="AF5" s="397" t="n">
        <f aca="false">H16</f>
        <v>5009.22705892088</v>
      </c>
      <c r="AG5" s="397" t="n">
        <f aca="false">I16</f>
        <v>5159.50387068851</v>
      </c>
      <c r="AH5" s="397" t="n">
        <f aca="false">J16</f>
        <v>5314.28898680916</v>
      </c>
      <c r="AI5" s="397" t="n">
        <f aca="false">K16</f>
        <v>5473.71765641344</v>
      </c>
      <c r="AJ5" s="397" t="n">
        <f aca="false">L16</f>
        <v>5637.92918610584</v>
      </c>
      <c r="AK5" s="397" t="n">
        <f aca="false">M16</f>
        <v>5807.06706168901</v>
      </c>
      <c r="AL5" s="397" t="n">
        <f aca="false">N16</f>
        <v>5981.27907353969</v>
      </c>
      <c r="AM5" s="397" t="n">
        <f aca="false">O16</f>
        <v>6160.71744574588</v>
      </c>
      <c r="AN5" s="397" t="n">
        <f aca="false">P16</f>
        <v>6345.53896911825</v>
      </c>
      <c r="AO5" s="397" t="n">
        <f aca="false">Q16</f>
        <v>6535.9051381918</v>
      </c>
      <c r="AP5" s="397" t="n">
        <f aca="false">R16</f>
        <v>6731.98229233755</v>
      </c>
      <c r="AQ5" s="397" t="n">
        <f aca="false">S16</f>
        <v>6933.94176110768</v>
      </c>
      <c r="AR5" s="397" t="n">
        <f aca="false">T16</f>
        <v>7141.96001394091</v>
      </c>
      <c r="AS5" s="397" t="n">
        <f aca="false">U16</f>
        <v>7356.21881435914</v>
      </c>
    </row>
    <row r="6" customFormat="false" ht="12.75" hidden="false" customHeight="false" outlineLevel="0" collapsed="false">
      <c r="A6" s="227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Y6" s="396" t="n">
        <v>0</v>
      </c>
      <c r="Z6" s="398" t="n">
        <f aca="false">B24+B25</f>
        <v>4688.56</v>
      </c>
      <c r="AA6" s="398" t="n">
        <f aca="false">C24+C25</f>
        <v>4829.2168</v>
      </c>
      <c r="AB6" s="398" t="n">
        <f aca="false">D24+D25</f>
        <v>4974.093304</v>
      </c>
      <c r="AC6" s="398" t="n">
        <f aca="false">E24+1/3*E25</f>
        <v>4584.1523627776</v>
      </c>
      <c r="AD6" s="398" t="n">
        <f aca="false">F24+1/3*F25</f>
        <v>4721.67693366093</v>
      </c>
      <c r="AE6" s="398" t="n">
        <f aca="false">G24+1/3*G25</f>
        <v>4863.32724167076</v>
      </c>
      <c r="AF6" s="398" t="n">
        <f aca="false">H24+1/3*H25</f>
        <v>5009.22705892088</v>
      </c>
      <c r="AG6" s="398" t="n">
        <f aca="false">I24+1/3*I25</f>
        <v>5159.50387068851</v>
      </c>
      <c r="AH6" s="398" t="n">
        <f aca="false">J24+1/3*J25</f>
        <v>5314.28898680916</v>
      </c>
      <c r="AI6" s="398" t="n">
        <f aca="false">K24+1/3*K25</f>
        <v>5473.71765641344</v>
      </c>
      <c r="AJ6" s="398" t="n">
        <f aca="false">L24+1/3*L25</f>
        <v>5637.92918610584</v>
      </c>
      <c r="AK6" s="398" t="n">
        <f aca="false">M24+1/3*M25</f>
        <v>5807.06706168902</v>
      </c>
      <c r="AL6" s="398" t="n">
        <f aca="false">N24+1/3*N25</f>
        <v>5981.27907353969</v>
      </c>
      <c r="AM6" s="398" t="n">
        <f aca="false">O24+1/3*O25</f>
        <v>6160.71744574588</v>
      </c>
      <c r="AN6" s="398" t="n">
        <f aca="false">P24+1/3*P25</f>
        <v>6345.53896911825</v>
      </c>
      <c r="AO6" s="398" t="n">
        <f aca="false">Q24+1/3*Q25</f>
        <v>6535.9051381918</v>
      </c>
      <c r="AP6" s="398" t="n">
        <f aca="false">R24+1/3*R25</f>
        <v>6731.98229233755</v>
      </c>
      <c r="AQ6" s="398" t="n">
        <f aca="false">S24+1/3*S25</f>
        <v>6933.94176110768</v>
      </c>
      <c r="AR6" s="398" t="n">
        <f aca="false">T24+1/3*T25</f>
        <v>7141.96001394091</v>
      </c>
      <c r="AS6" s="398" t="n">
        <f aca="false">U24+1/3*U25</f>
        <v>7356.21881435914</v>
      </c>
    </row>
    <row r="7" customFormat="false" ht="12.75" hidden="false" customHeight="false" outlineLevel="0" collapsed="false">
      <c r="A7" s="227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155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399"/>
      <c r="W8" s="399"/>
      <c r="X8" s="399"/>
    </row>
    <row r="9" customFormat="false" ht="12.75" hidden="false" customHeight="false" outlineLevel="0" collapsed="false">
      <c r="A9" s="232" t="s">
        <v>191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99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</row>
    <row r="10" customFormat="false" ht="12.75" hidden="false" customHeight="false" outlineLevel="0" collapsed="false">
      <c r="A10" s="117" t="s">
        <v>156</v>
      </c>
      <c r="B10" s="26" t="n">
        <f aca="false">'Power Price Assumption'!E66*12*Summary!$I$11</f>
        <v>29184</v>
      </c>
      <c r="C10" s="26" t="n">
        <f aca="false">'Power Price Assumption'!F66*12*Summary!$I$11</f>
        <v>29184</v>
      </c>
      <c r="D10" s="26" t="n">
        <f aca="false">'Power Price Assumption'!G66*12*Summary!$I$11</f>
        <v>29184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99"/>
      <c r="W10" s="231" t="n">
        <f aca="false">SUM(B10:U10)</f>
        <v>87552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customFormat="false" ht="12.75" hidden="false" customHeight="false" outlineLevel="0" collapsed="false">
      <c r="A11" s="117" t="s">
        <v>157</v>
      </c>
      <c r="B11" s="26" t="n">
        <f aca="false">Summary!I24*Summary!I26/1000*(1+Summary!$I$48)</f>
        <v>4070.56</v>
      </c>
      <c r="C11" s="26" t="n">
        <f aca="false">B11*(1+Summary!$I$48)</f>
        <v>4192.6768</v>
      </c>
      <c r="D11" s="26" t="n">
        <f aca="false">C11*(1+Summary!$I$48)</f>
        <v>4318.457104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99"/>
      <c r="W11" s="231" t="n">
        <f aca="false">SUM(B11:U11)</f>
        <v>12581.693904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</row>
    <row r="12" customFormat="false" ht="12.75" hidden="false" customHeight="false" outlineLevel="0" collapsed="false">
      <c r="A12" s="117" t="s">
        <v>158</v>
      </c>
      <c r="B12" s="32" t="n">
        <f aca="false">Summary!$I$25*Summary!$I$14*Summary!$I$9/1000*(1+Summary!$I$48)</f>
        <v>618</v>
      </c>
      <c r="C12" s="231" t="n">
        <f aca="false">B12*(1+Summary!$I$48)</f>
        <v>636.54</v>
      </c>
      <c r="D12" s="231" t="n">
        <f aca="false">C12*(1+Summary!$I$48)</f>
        <v>655.6362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99"/>
      <c r="W12" s="231" t="n">
        <f aca="false">SUM(B12:U12)</f>
        <v>1910.1762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99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customFormat="false" ht="12.75" hidden="false" customHeight="false" outlineLevel="0" collapsed="false">
      <c r="A14" s="232" t="s">
        <v>159</v>
      </c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customFormat="false" ht="12" hidden="false" customHeight="true" outlineLevel="0" collapsed="false">
      <c r="A15" s="117" t="s">
        <v>156</v>
      </c>
      <c r="B15" s="26" t="n">
        <v>0</v>
      </c>
      <c r="C15" s="26" t="n">
        <v>0</v>
      </c>
      <c r="D15" s="26" t="n">
        <v>0</v>
      </c>
      <c r="E15" s="26" t="n">
        <f aca="false">'Power Price Assumption'!H66*Summary!$I$11*12*(1-Summary!$I$29)</f>
        <v>44822.2395829219</v>
      </c>
      <c r="F15" s="26" t="n">
        <f aca="false">'Power Price Assumption'!I66*Summary!$I$11*12*(1-Summary!$I$29)</f>
        <v>46899.7148143843</v>
      </c>
      <c r="G15" s="26" t="n">
        <f aca="false">'Power Price Assumption'!J66*Summary!$I$11*12*(1-Summary!$I$29)</f>
        <v>47853.8308876394</v>
      </c>
      <c r="H15" s="26" t="n">
        <f aca="false">'Power Price Assumption'!K66*Summary!$I$11*12*(1-Summary!$I$29)</f>
        <v>48822.9841819569</v>
      </c>
      <c r="I15" s="26" t="n">
        <f aca="false">'Power Price Assumption'!L66*Summary!$I$11*12*(1-Summary!$I$29)</f>
        <v>49807.2182261346</v>
      </c>
      <c r="J15" s="26" t="n">
        <f aca="false">'Power Price Assumption'!M66*Summary!$I$11*12*(1-Summary!$I$29)</f>
        <v>50806.5656271992</v>
      </c>
      <c r="K15" s="26" t="n">
        <f aca="false">'Power Price Assumption'!N66*Summary!$I$11*12*(1-Summary!$I$29)</f>
        <v>51821.0473759241</v>
      </c>
      <c r="L15" s="26" t="n">
        <f aca="false">'Power Price Assumption'!O66*Summary!$I$11*12*(1-Summary!$I$29)</f>
        <v>52850.672120508</v>
      </c>
      <c r="M15" s="26" t="n">
        <f aca="false">'Power Price Assumption'!P66*Summary!$I$11*12*(1-Summary!$I$29)</f>
        <v>53895.4354071287</v>
      </c>
      <c r="N15" s="26" t="n">
        <f aca="false">'Power Price Assumption'!Q66*Summary!$I$11*12*(1-Summary!$I$29)</f>
        <v>54955.3188860381</v>
      </c>
      <c r="O15" s="26" t="n">
        <f aca="false">'Power Price Assumption'!R66*Summary!$I$11*12*(1-Summary!$I$29)</f>
        <v>56030.2894818156</v>
      </c>
      <c r="P15" s="26" t="n">
        <f aca="false">'Power Price Assumption'!S66*Summary!$I$11*12*(1-Summary!$I$29)</f>
        <v>57120.2985263425</v>
      </c>
      <c r="Q15" s="26" t="n">
        <f aca="false">'Power Price Assumption'!T66*Summary!$I$11*12*(1-Summary!$I$29)</f>
        <v>58022.4053099654</v>
      </c>
      <c r="R15" s="26" t="n">
        <f aca="false">'Power Price Assumption'!U66*Summary!$I$11*12*(1-Summary!$I$29)</f>
        <v>58927.230231932</v>
      </c>
      <c r="S15" s="26" t="n">
        <f aca="false">'Power Price Assumption'!V66*Summary!$I$11*12*(1-Summary!$I$29)</f>
        <v>59834.1244844376</v>
      </c>
      <c r="T15" s="26" t="n">
        <f aca="false">'Power Price Assumption'!W66*Summary!$I$11*12*(1-Summary!$I$29)</f>
        <v>60742.3978848848</v>
      </c>
      <c r="U15" s="26" t="n">
        <f aca="false">'Power Price Assumption'!X66*Summary!$I$11*12*(1-Summary!$I$29)</f>
        <v>61651.3169773229</v>
      </c>
      <c r="V15" s="400"/>
      <c r="W15" s="231" t="n">
        <f aca="false">SUM(B15:U15)</f>
        <v>914863.090006536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  <c r="CS15" s="400"/>
      <c r="CT15" s="400"/>
      <c r="CU15" s="400"/>
      <c r="CV15" s="400"/>
      <c r="CW15" s="400"/>
      <c r="CX15" s="400"/>
      <c r="CY15" s="400"/>
      <c r="CZ15" s="400"/>
      <c r="DA15" s="400"/>
      <c r="DB15" s="400"/>
      <c r="DC15" s="400"/>
      <c r="DD15" s="400"/>
      <c r="DE15" s="400"/>
      <c r="DF15" s="400"/>
      <c r="DG15" s="400"/>
      <c r="DH15" s="400"/>
      <c r="DI15" s="400"/>
      <c r="DJ15" s="400"/>
      <c r="DK15" s="400"/>
      <c r="DL15" s="400"/>
      <c r="DM15" s="400"/>
      <c r="DN15" s="400"/>
      <c r="DO15" s="400"/>
      <c r="DP15" s="400"/>
      <c r="DQ15" s="400"/>
      <c r="DR15" s="400"/>
      <c r="DS15" s="400"/>
      <c r="DT15" s="400"/>
      <c r="DU15" s="400"/>
      <c r="DV15" s="400"/>
      <c r="DW15" s="400"/>
      <c r="DX15" s="400"/>
      <c r="DY15" s="400"/>
      <c r="DZ15" s="400"/>
      <c r="EA15" s="400"/>
      <c r="EB15" s="400"/>
      <c r="EC15" s="400"/>
      <c r="ED15" s="400"/>
      <c r="EE15" s="400"/>
      <c r="EF15" s="400"/>
      <c r="EG15" s="400"/>
      <c r="EH15" s="400"/>
      <c r="EI15" s="400"/>
      <c r="EJ15" s="400"/>
      <c r="EK15" s="400"/>
      <c r="EL15" s="400"/>
      <c r="EM15" s="400"/>
      <c r="EN15" s="400"/>
      <c r="EO15" s="400"/>
      <c r="EP15" s="400"/>
      <c r="EQ15" s="400"/>
      <c r="ER15" s="400"/>
      <c r="ES15" s="400"/>
      <c r="ET15" s="400"/>
      <c r="EU15" s="400"/>
      <c r="EV15" s="400"/>
      <c r="EW15" s="400"/>
      <c r="EX15" s="400"/>
      <c r="EY15" s="400"/>
      <c r="EZ15" s="400"/>
      <c r="FA15" s="400"/>
      <c r="FB15" s="400"/>
      <c r="FC15" s="400"/>
      <c r="FD15" s="400"/>
      <c r="FE15" s="400"/>
      <c r="FF15" s="400"/>
      <c r="FG15" s="400"/>
      <c r="FH15" s="400"/>
      <c r="FI15" s="400"/>
      <c r="FJ15" s="400"/>
      <c r="FK15" s="400"/>
      <c r="FL15" s="400"/>
      <c r="FM15" s="400"/>
      <c r="FN15" s="400"/>
      <c r="FO15" s="400"/>
      <c r="FP15" s="400"/>
      <c r="FQ15" s="400"/>
      <c r="FR15" s="400"/>
      <c r="FS15" s="400"/>
      <c r="FT15" s="400"/>
      <c r="FU15" s="400"/>
      <c r="FV15" s="400"/>
      <c r="FW15" s="400"/>
      <c r="FX15" s="400"/>
      <c r="FY15" s="400"/>
      <c r="FZ15" s="400"/>
      <c r="GA15" s="400"/>
      <c r="GB15" s="400"/>
      <c r="GC15" s="400"/>
      <c r="GD15" s="400"/>
      <c r="GE15" s="400"/>
      <c r="GF15" s="400"/>
      <c r="GG15" s="400"/>
      <c r="GH15" s="400"/>
      <c r="GI15" s="400"/>
      <c r="GJ15" s="400"/>
      <c r="GK15" s="400"/>
      <c r="GL15" s="400"/>
      <c r="GM15" s="400"/>
      <c r="GN15" s="400"/>
      <c r="GO15" s="400"/>
      <c r="GP15" s="400"/>
      <c r="GQ15" s="400"/>
      <c r="GR15" s="400"/>
      <c r="GS15" s="400"/>
      <c r="GT15" s="400"/>
      <c r="GU15" s="400"/>
      <c r="GV15" s="400"/>
      <c r="GW15" s="400"/>
      <c r="GX15" s="400"/>
      <c r="GY15" s="400"/>
      <c r="GZ15" s="400"/>
      <c r="HA15" s="400"/>
      <c r="HB15" s="400"/>
      <c r="HC15" s="400"/>
      <c r="HD15" s="400"/>
      <c r="HE15" s="400"/>
      <c r="HF15" s="400"/>
      <c r="HG15" s="400"/>
      <c r="HH15" s="400"/>
      <c r="HI15" s="400"/>
      <c r="HJ15" s="400"/>
      <c r="HK15" s="400"/>
      <c r="HL15" s="400"/>
      <c r="HM15" s="400"/>
      <c r="HN15" s="400"/>
      <c r="HO15" s="400"/>
      <c r="HP15" s="400"/>
      <c r="HQ15" s="400"/>
      <c r="HR15" s="400"/>
      <c r="HS15" s="400"/>
      <c r="HT15" s="400"/>
      <c r="HU15" s="400"/>
      <c r="HV15" s="400"/>
      <c r="HW15" s="400"/>
      <c r="HX15" s="400"/>
      <c r="HY15" s="400"/>
      <c r="HZ15" s="400"/>
      <c r="IA15" s="400"/>
      <c r="IB15" s="400"/>
      <c r="IC15" s="400"/>
      <c r="ID15" s="400"/>
      <c r="IE15" s="400"/>
      <c r="IF15" s="400"/>
      <c r="IG15" s="400"/>
      <c r="IH15" s="400"/>
      <c r="II15" s="400"/>
      <c r="IJ15" s="400"/>
      <c r="IK15" s="400"/>
      <c r="IL15" s="400"/>
      <c r="IM15" s="400"/>
      <c r="IN15" s="400"/>
      <c r="IO15" s="400"/>
      <c r="IP15" s="400"/>
      <c r="IQ15" s="400"/>
      <c r="IR15" s="400"/>
      <c r="IS15" s="400"/>
      <c r="IT15" s="400"/>
      <c r="IU15" s="400"/>
      <c r="IV15" s="400"/>
      <c r="IW15" s="400"/>
    </row>
    <row r="16" customFormat="false" ht="12" hidden="false" customHeight="true" outlineLevel="0" collapsed="false">
      <c r="A16" s="117" t="s">
        <v>160</v>
      </c>
      <c r="B16" s="26" t="n">
        <v>0</v>
      </c>
      <c r="C16" s="26" t="n">
        <v>0</v>
      </c>
      <c r="D16" s="26" t="n">
        <v>0</v>
      </c>
      <c r="E16" s="32" t="n">
        <f aca="false">1/3*Summary!$I$25*Summary!$I$14*Summary!$I$9/1000*(1+Summary!$I$48)^(E5-2000)+Summary!$I$31*Summary!$I$24*(1+Summary!$I$48)^(E5-2000)/1000</f>
        <v>4584.1523627776</v>
      </c>
      <c r="F16" s="32" t="n">
        <f aca="false">1/3*Summary!$I$25*Summary!$I$14*Summary!$I$9/1000*(1+Summary!$I$48)^(F5-2000)+Summary!$I$31*Summary!$I$24*(1+Summary!$I$48)^(F5-2000)/1000</f>
        <v>4721.67693366093</v>
      </c>
      <c r="G16" s="32" t="n">
        <f aca="false">1/3*Summary!$I$25*Summary!$I$14*Summary!$I$9/1000*(1+Summary!$I$48)^(G5-2000)+Summary!$I$31*Summary!$I$24*(1+Summary!$I$48)^(G5-2000)/1000</f>
        <v>4863.32724167076</v>
      </c>
      <c r="H16" s="32" t="n">
        <f aca="false">1/3*Summary!$I$25*Summary!$I$14*Summary!$I$9/1000*(1+Summary!$I$48)^(H5-2000)+Summary!$I$31*Summary!$I$24*(1+Summary!$I$48)^(H5-2000)/1000</f>
        <v>5009.22705892088</v>
      </c>
      <c r="I16" s="32" t="n">
        <f aca="false">1/3*Summary!$I$25*Summary!$I$14*Summary!$I$9/1000*(1+Summary!$I$48)^(I5-2000)+Summary!$I$31*Summary!$I$24*(1+Summary!$I$48)^(I5-2000)/1000</f>
        <v>5159.50387068851</v>
      </c>
      <c r="J16" s="32" t="n">
        <f aca="false">1/3*Summary!$I$25*Summary!$I$14*Summary!$I$9/1000*(1+Summary!$I$48)^(J5-2000)+Summary!$I$31*Summary!$I$24*(1+Summary!$I$48)^(J5-2000)/1000</f>
        <v>5314.28898680916</v>
      </c>
      <c r="K16" s="32" t="n">
        <f aca="false">1/3*Summary!$I$25*Summary!$I$14*Summary!$I$9/1000*(1+Summary!$I$48)^(K5-2000)+Summary!$I$31*Summary!$I$24*(1+Summary!$I$48)^(K5-2000)/1000</f>
        <v>5473.71765641344</v>
      </c>
      <c r="L16" s="32" t="n">
        <f aca="false">1/3*Summary!$I$25*Summary!$I$14*Summary!$I$9/1000*(1+Summary!$I$48)^(L5-2000)+Summary!$I$31*Summary!$I$24*(1+Summary!$I$48)^(L5-2000)/1000</f>
        <v>5637.92918610584</v>
      </c>
      <c r="M16" s="32" t="n">
        <f aca="false">1/3*Summary!$I$25*Summary!$I$14*Summary!$I$9/1000*(1+Summary!$I$48)^(M5-2000)+Summary!$I$31*Summary!$I$24*(1+Summary!$I$48)^(M5-2000)/1000</f>
        <v>5807.06706168901</v>
      </c>
      <c r="N16" s="32" t="n">
        <f aca="false">1/3*Summary!$I$25*Summary!$I$14*Summary!$I$9/1000*(1+Summary!$I$48)^(N5-2000)+Summary!$I$31*Summary!$I$24*(1+Summary!$I$48)^(N5-2000)/1000</f>
        <v>5981.27907353969</v>
      </c>
      <c r="O16" s="32" t="n">
        <f aca="false">1/3*Summary!$I$25*Summary!$I$14*Summary!$I$9/1000*(1+Summary!$I$48)^(O5-2000)+Summary!$I$31*Summary!$I$24*(1+Summary!$I$48)^(O5-2000)/1000</f>
        <v>6160.71744574588</v>
      </c>
      <c r="P16" s="32" t="n">
        <f aca="false">1/3*Summary!$I$25*Summary!$I$14*Summary!$I$9/1000*(1+Summary!$I$48)^(P5-2000)+Summary!$I$31*Summary!$I$24*(1+Summary!$I$48)^(P5-2000)/1000</f>
        <v>6345.53896911825</v>
      </c>
      <c r="Q16" s="32" t="n">
        <f aca="false">1/3*Summary!$I$25*Summary!$I$14*Summary!$I$9/1000*(1+Summary!$I$48)^(Q5-2000)+Summary!$I$31*Summary!$I$24*(1+Summary!$I$48)^(Q5-2000)/1000</f>
        <v>6535.9051381918</v>
      </c>
      <c r="R16" s="32" t="n">
        <f aca="false">1/3*Summary!$I$25*Summary!$I$14*Summary!$I$9/1000*(1+Summary!$I$48)^(R5-2000)+Summary!$I$31*Summary!$I$24*(1+Summary!$I$48)^(R5-2000)/1000</f>
        <v>6731.98229233755</v>
      </c>
      <c r="S16" s="32" t="n">
        <f aca="false">1/3*Summary!$I$25*Summary!$I$14*Summary!$I$9/1000*(1+Summary!$I$48)^(S5-2000)+Summary!$I$31*Summary!$I$24*(1+Summary!$I$48)^(S5-2000)/1000</f>
        <v>6933.94176110768</v>
      </c>
      <c r="T16" s="32" t="n">
        <f aca="false">1/3*Summary!$I$25*Summary!$I$14*Summary!$I$9/1000*(1+Summary!$I$48)^(T5-2000)+Summary!$I$31*Summary!$I$24*(1+Summary!$I$48)^(T5-2000)/1000</f>
        <v>7141.96001394091</v>
      </c>
      <c r="U16" s="32" t="n">
        <f aca="false">1/3*Summary!$I$25*Summary!$I$14*Summary!$I$9/1000*(1+Summary!$I$48)^(U5-2000)+Summary!$I$31*Summary!$I$24*(1+Summary!$I$48)^(U5-2000)/1000</f>
        <v>7356.21881435914</v>
      </c>
      <c r="V16" s="400"/>
      <c r="W16" s="231" t="n">
        <f aca="false">SUM(B16:U16)</f>
        <v>99758.433867077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  <c r="CS16" s="400"/>
      <c r="CT16" s="400"/>
      <c r="CU16" s="400"/>
      <c r="CV16" s="400"/>
      <c r="CW16" s="400"/>
      <c r="CX16" s="400"/>
      <c r="CY16" s="400"/>
      <c r="CZ16" s="400"/>
      <c r="DA16" s="400"/>
      <c r="DB16" s="400"/>
      <c r="DC16" s="400"/>
      <c r="DD16" s="400"/>
      <c r="DE16" s="400"/>
      <c r="DF16" s="400"/>
      <c r="DG16" s="400"/>
      <c r="DH16" s="400"/>
      <c r="DI16" s="400"/>
      <c r="DJ16" s="400"/>
      <c r="DK16" s="400"/>
      <c r="DL16" s="400"/>
      <c r="DM16" s="400"/>
      <c r="DN16" s="400"/>
      <c r="DO16" s="400"/>
      <c r="DP16" s="400"/>
      <c r="DQ16" s="400"/>
      <c r="DR16" s="400"/>
      <c r="DS16" s="400"/>
      <c r="DT16" s="400"/>
      <c r="DU16" s="400"/>
      <c r="DV16" s="400"/>
      <c r="DW16" s="400"/>
      <c r="DX16" s="400"/>
      <c r="DY16" s="400"/>
      <c r="DZ16" s="400"/>
      <c r="EA16" s="400"/>
      <c r="EB16" s="400"/>
      <c r="EC16" s="400"/>
      <c r="ED16" s="400"/>
      <c r="EE16" s="400"/>
      <c r="EF16" s="400"/>
      <c r="EG16" s="400"/>
      <c r="EH16" s="400"/>
      <c r="EI16" s="400"/>
      <c r="EJ16" s="400"/>
      <c r="EK16" s="400"/>
      <c r="EL16" s="400"/>
      <c r="EM16" s="400"/>
      <c r="EN16" s="400"/>
      <c r="EO16" s="400"/>
      <c r="EP16" s="400"/>
      <c r="EQ16" s="400"/>
      <c r="ER16" s="400"/>
      <c r="ES16" s="400"/>
      <c r="ET16" s="400"/>
      <c r="EU16" s="400"/>
      <c r="EV16" s="400"/>
      <c r="EW16" s="400"/>
      <c r="EX16" s="400"/>
      <c r="EY16" s="400"/>
      <c r="EZ16" s="400"/>
      <c r="FA16" s="400"/>
      <c r="FB16" s="400"/>
      <c r="FC16" s="400"/>
      <c r="FD16" s="400"/>
      <c r="FE16" s="400"/>
      <c r="FF16" s="400"/>
      <c r="FG16" s="400"/>
      <c r="FH16" s="400"/>
      <c r="FI16" s="400"/>
      <c r="FJ16" s="400"/>
      <c r="FK16" s="400"/>
      <c r="FL16" s="400"/>
      <c r="FM16" s="400"/>
      <c r="FN16" s="400"/>
      <c r="FO16" s="400"/>
      <c r="FP16" s="400"/>
      <c r="FQ16" s="400"/>
      <c r="FR16" s="400"/>
      <c r="FS16" s="400"/>
      <c r="FT16" s="400"/>
      <c r="FU16" s="400"/>
      <c r="FV16" s="400"/>
      <c r="FW16" s="400"/>
      <c r="FX16" s="400"/>
      <c r="FY16" s="400"/>
      <c r="FZ16" s="400"/>
      <c r="GA16" s="400"/>
      <c r="GB16" s="400"/>
      <c r="GC16" s="400"/>
      <c r="GD16" s="400"/>
      <c r="GE16" s="400"/>
      <c r="GF16" s="400"/>
      <c r="GG16" s="400"/>
      <c r="GH16" s="400"/>
      <c r="GI16" s="400"/>
      <c r="GJ16" s="400"/>
      <c r="GK16" s="400"/>
      <c r="GL16" s="400"/>
      <c r="GM16" s="400"/>
      <c r="GN16" s="400"/>
      <c r="GO16" s="400"/>
      <c r="GP16" s="400"/>
      <c r="GQ16" s="400"/>
      <c r="GR16" s="400"/>
      <c r="GS16" s="400"/>
      <c r="GT16" s="400"/>
      <c r="GU16" s="400"/>
      <c r="GV16" s="400"/>
      <c r="GW16" s="400"/>
      <c r="GX16" s="400"/>
      <c r="GY16" s="400"/>
      <c r="GZ16" s="400"/>
      <c r="HA16" s="400"/>
      <c r="HB16" s="400"/>
      <c r="HC16" s="400"/>
      <c r="HD16" s="400"/>
      <c r="HE16" s="400"/>
      <c r="HF16" s="400"/>
      <c r="HG16" s="400"/>
      <c r="HH16" s="400"/>
      <c r="HI16" s="400"/>
      <c r="HJ16" s="400"/>
      <c r="HK16" s="400"/>
      <c r="HL16" s="400"/>
      <c r="HM16" s="400"/>
      <c r="HN16" s="400"/>
      <c r="HO16" s="400"/>
      <c r="HP16" s="400"/>
      <c r="HQ16" s="400"/>
      <c r="HR16" s="400"/>
      <c r="HS16" s="400"/>
      <c r="HT16" s="400"/>
      <c r="HU16" s="400"/>
      <c r="HV16" s="400"/>
      <c r="HW16" s="400"/>
      <c r="HX16" s="400"/>
      <c r="HY16" s="400"/>
      <c r="HZ16" s="400"/>
      <c r="IA16" s="400"/>
      <c r="IB16" s="400"/>
      <c r="IC16" s="400"/>
      <c r="ID16" s="400"/>
      <c r="IE16" s="400"/>
      <c r="IF16" s="400"/>
      <c r="IG16" s="400"/>
      <c r="IH16" s="400"/>
      <c r="II16" s="400"/>
      <c r="IJ16" s="400"/>
      <c r="IK16" s="400"/>
      <c r="IL16" s="400"/>
      <c r="IM16" s="400"/>
      <c r="IN16" s="400"/>
      <c r="IO16" s="400"/>
      <c r="IP16" s="400"/>
      <c r="IQ16" s="400"/>
      <c r="IR16" s="400"/>
      <c r="IS16" s="400"/>
      <c r="IT16" s="400"/>
      <c r="IU16" s="400"/>
      <c r="IV16" s="400"/>
      <c r="IW16" s="400"/>
    </row>
    <row r="17" customFormat="false" ht="12" hidden="false" customHeight="true" outlineLevel="0" collapsed="false">
      <c r="A17" s="117" t="s">
        <v>161</v>
      </c>
      <c r="B17" s="26" t="n">
        <v>0</v>
      </c>
      <c r="C17" s="26" t="n">
        <v>0</v>
      </c>
      <c r="D17" s="26" t="n">
        <v>0</v>
      </c>
      <c r="E17" s="26" t="n">
        <f aca="false">Summary!$I$11*Summary!$I$29*Summary!$I$30*Summary!$I$15/1000</f>
        <v>39.52</v>
      </c>
      <c r="F17" s="26" t="n">
        <f aca="false">Summary!$I$11*Summary!$I$29*Summary!$I$30*Summary!$I$15/1000</f>
        <v>39.52</v>
      </c>
      <c r="G17" s="26" t="n">
        <f aca="false">Summary!$I$11*Summary!$I$29*Summary!$I$30*Summary!$I$15/1000</f>
        <v>39.52</v>
      </c>
      <c r="H17" s="26" t="n">
        <f aca="false">Summary!$I$11*Summary!$I$29*Summary!$I$30*Summary!$I$15/1000</f>
        <v>39.52</v>
      </c>
      <c r="I17" s="26" t="n">
        <f aca="false">Summary!$I$11*Summary!$I$29*Summary!$I$30*Summary!$I$15/1000</f>
        <v>39.52</v>
      </c>
      <c r="J17" s="26" t="n">
        <f aca="false">Summary!$I$11*Summary!$I$29*Summary!$I$30*Summary!$I$15/1000</f>
        <v>39.52</v>
      </c>
      <c r="K17" s="26" t="n">
        <f aca="false">Summary!$I$11*Summary!$I$29*Summary!$I$30*Summary!$I$15/1000</f>
        <v>39.52</v>
      </c>
      <c r="L17" s="26" t="n">
        <f aca="false">Summary!$I$11*Summary!$I$29*Summary!$I$30*Summary!$I$15/1000</f>
        <v>39.52</v>
      </c>
      <c r="M17" s="26" t="n">
        <f aca="false">Summary!$I$11*Summary!$I$29*Summary!$I$30*Summary!$I$15/1000</f>
        <v>39.52</v>
      </c>
      <c r="N17" s="26" t="n">
        <f aca="false">Summary!$I$11*Summary!$I$29*Summary!$I$30*Summary!$I$15/1000</f>
        <v>39.52</v>
      </c>
      <c r="O17" s="26" t="n">
        <f aca="false">Summary!$I$11*Summary!$I$29*Summary!$I$30*Summary!$I$15/1000</f>
        <v>39.52</v>
      </c>
      <c r="P17" s="26" t="n">
        <f aca="false">Summary!$I$11*Summary!$I$29*Summary!$I$30*Summary!$I$15/1000</f>
        <v>39.52</v>
      </c>
      <c r="Q17" s="26" t="n">
        <f aca="false">Summary!$I$11*Summary!$I$29*Summary!$I$30*Summary!$I$15/1000</f>
        <v>39.52</v>
      </c>
      <c r="R17" s="26" t="n">
        <f aca="false">Summary!$I$11*Summary!$I$29*Summary!$I$30*Summary!$I$15/1000</f>
        <v>39.52</v>
      </c>
      <c r="S17" s="26" t="n">
        <f aca="false">Summary!$I$11*Summary!$I$29*Summary!$I$30*Summary!$I$15/1000</f>
        <v>39.52</v>
      </c>
      <c r="T17" s="26" t="n">
        <f aca="false">Summary!$I$11*Summary!$I$29*Summary!$I$30*Summary!$I$15/1000</f>
        <v>39.52</v>
      </c>
      <c r="U17" s="26" t="n">
        <f aca="false">Summary!$I$11*Summary!$I$29*Summary!$I$30*Summary!$I$15/1000</f>
        <v>39.52</v>
      </c>
      <c r="V17" s="400"/>
      <c r="W17" s="231" t="n">
        <f aca="false">SUM(B17:U17)</f>
        <v>671.84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  <c r="CS17" s="400"/>
      <c r="CT17" s="400"/>
      <c r="CU17" s="400"/>
      <c r="CV17" s="400"/>
      <c r="CW17" s="400"/>
      <c r="CX17" s="400"/>
      <c r="CY17" s="400"/>
      <c r="CZ17" s="400"/>
      <c r="DA17" s="400"/>
      <c r="DB17" s="400"/>
      <c r="DC17" s="400"/>
      <c r="DD17" s="400"/>
      <c r="DE17" s="400"/>
      <c r="DF17" s="400"/>
      <c r="DG17" s="400"/>
      <c r="DH17" s="400"/>
      <c r="DI17" s="400"/>
      <c r="DJ17" s="400"/>
      <c r="DK17" s="400"/>
      <c r="DL17" s="400"/>
      <c r="DM17" s="400"/>
      <c r="DN17" s="400"/>
      <c r="DO17" s="400"/>
      <c r="DP17" s="400"/>
      <c r="DQ17" s="400"/>
      <c r="DR17" s="400"/>
      <c r="DS17" s="400"/>
      <c r="DT17" s="400"/>
      <c r="DU17" s="400"/>
      <c r="DV17" s="400"/>
      <c r="DW17" s="400"/>
      <c r="DX17" s="400"/>
      <c r="DY17" s="400"/>
      <c r="DZ17" s="400"/>
      <c r="EA17" s="400"/>
      <c r="EB17" s="400"/>
      <c r="EC17" s="400"/>
      <c r="ED17" s="400"/>
      <c r="EE17" s="400"/>
      <c r="EF17" s="400"/>
      <c r="EG17" s="400"/>
      <c r="EH17" s="400"/>
      <c r="EI17" s="400"/>
      <c r="EJ17" s="400"/>
      <c r="EK17" s="400"/>
      <c r="EL17" s="400"/>
      <c r="EM17" s="400"/>
      <c r="EN17" s="400"/>
      <c r="EO17" s="400"/>
      <c r="EP17" s="400"/>
      <c r="EQ17" s="400"/>
      <c r="ER17" s="400"/>
      <c r="ES17" s="400"/>
      <c r="ET17" s="400"/>
      <c r="EU17" s="400"/>
      <c r="EV17" s="400"/>
      <c r="EW17" s="400"/>
      <c r="EX17" s="400"/>
      <c r="EY17" s="400"/>
      <c r="EZ17" s="400"/>
      <c r="FA17" s="400"/>
      <c r="FB17" s="400"/>
      <c r="FC17" s="400"/>
      <c r="FD17" s="400"/>
      <c r="FE17" s="400"/>
      <c r="FF17" s="400"/>
      <c r="FG17" s="400"/>
      <c r="FH17" s="400"/>
      <c r="FI17" s="400"/>
      <c r="FJ17" s="400"/>
      <c r="FK17" s="400"/>
      <c r="FL17" s="400"/>
      <c r="FM17" s="400"/>
      <c r="FN17" s="400"/>
      <c r="FO17" s="400"/>
      <c r="FP17" s="400"/>
      <c r="FQ17" s="400"/>
      <c r="FR17" s="400"/>
      <c r="FS17" s="400"/>
      <c r="FT17" s="400"/>
      <c r="FU17" s="400"/>
      <c r="FV17" s="400"/>
      <c r="FW17" s="400"/>
      <c r="FX17" s="400"/>
      <c r="FY17" s="400"/>
      <c r="FZ17" s="400"/>
      <c r="GA17" s="400"/>
      <c r="GB17" s="400"/>
      <c r="GC17" s="400"/>
      <c r="GD17" s="400"/>
      <c r="GE17" s="400"/>
      <c r="GF17" s="400"/>
      <c r="GG17" s="400"/>
      <c r="GH17" s="400"/>
      <c r="GI17" s="400"/>
      <c r="GJ17" s="400"/>
      <c r="GK17" s="400"/>
      <c r="GL17" s="400"/>
      <c r="GM17" s="400"/>
      <c r="GN17" s="400"/>
      <c r="GO17" s="400"/>
      <c r="GP17" s="400"/>
      <c r="GQ17" s="400"/>
      <c r="GR17" s="400"/>
      <c r="GS17" s="400"/>
      <c r="GT17" s="400"/>
      <c r="GU17" s="400"/>
      <c r="GV17" s="400"/>
      <c r="GW17" s="400"/>
      <c r="GX17" s="400"/>
      <c r="GY17" s="400"/>
      <c r="GZ17" s="400"/>
      <c r="HA17" s="400"/>
      <c r="HB17" s="400"/>
      <c r="HC17" s="400"/>
      <c r="HD17" s="400"/>
      <c r="HE17" s="400"/>
      <c r="HF17" s="400"/>
      <c r="HG17" s="400"/>
      <c r="HH17" s="400"/>
      <c r="HI17" s="400"/>
      <c r="HJ17" s="400"/>
      <c r="HK17" s="400"/>
      <c r="HL17" s="400"/>
      <c r="HM17" s="400"/>
      <c r="HN17" s="400"/>
      <c r="HO17" s="400"/>
      <c r="HP17" s="400"/>
      <c r="HQ17" s="400"/>
      <c r="HR17" s="400"/>
      <c r="HS17" s="400"/>
      <c r="HT17" s="400"/>
      <c r="HU17" s="400"/>
      <c r="HV17" s="400"/>
      <c r="HW17" s="400"/>
      <c r="HX17" s="400"/>
      <c r="HY17" s="400"/>
      <c r="HZ17" s="400"/>
      <c r="IA17" s="400"/>
      <c r="IB17" s="400"/>
      <c r="IC17" s="400"/>
      <c r="ID17" s="400"/>
      <c r="IE17" s="400"/>
      <c r="IF17" s="400"/>
      <c r="IG17" s="400"/>
      <c r="IH17" s="400"/>
      <c r="II17" s="400"/>
      <c r="IJ17" s="400"/>
      <c r="IK17" s="400"/>
      <c r="IL17" s="400"/>
      <c r="IM17" s="400"/>
      <c r="IN17" s="400"/>
      <c r="IO17" s="400"/>
      <c r="IP17" s="400"/>
      <c r="IQ17" s="400"/>
      <c r="IR17" s="400"/>
      <c r="IS17" s="400"/>
      <c r="IT17" s="400"/>
      <c r="IU17" s="400"/>
      <c r="IV17" s="400"/>
      <c r="IW17" s="400"/>
    </row>
    <row r="18" customFormat="false" ht="12" hidden="false" customHeight="true" outlineLevel="0" collapsed="false">
      <c r="A18" s="117"/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  <c r="CS18" s="400"/>
      <c r="CT18" s="400"/>
      <c r="CU18" s="400"/>
      <c r="CV18" s="400"/>
      <c r="CW18" s="400"/>
      <c r="CX18" s="400"/>
      <c r="CY18" s="400"/>
      <c r="CZ18" s="400"/>
      <c r="DA18" s="400"/>
      <c r="DB18" s="400"/>
      <c r="DC18" s="400"/>
      <c r="DD18" s="400"/>
      <c r="DE18" s="400"/>
      <c r="DF18" s="400"/>
      <c r="DG18" s="400"/>
      <c r="DH18" s="400"/>
      <c r="DI18" s="400"/>
      <c r="DJ18" s="400"/>
      <c r="DK18" s="400"/>
      <c r="DL18" s="400"/>
      <c r="DM18" s="400"/>
      <c r="DN18" s="400"/>
      <c r="DO18" s="400"/>
      <c r="DP18" s="400"/>
      <c r="DQ18" s="400"/>
      <c r="DR18" s="400"/>
      <c r="DS18" s="400"/>
      <c r="DT18" s="400"/>
      <c r="DU18" s="400"/>
      <c r="DV18" s="400"/>
      <c r="DW18" s="400"/>
      <c r="DX18" s="400"/>
      <c r="DY18" s="400"/>
      <c r="DZ18" s="400"/>
      <c r="EA18" s="400"/>
      <c r="EB18" s="400"/>
      <c r="EC18" s="400"/>
      <c r="ED18" s="400"/>
      <c r="EE18" s="400"/>
      <c r="EF18" s="400"/>
      <c r="EG18" s="400"/>
      <c r="EH18" s="400"/>
      <c r="EI18" s="400"/>
      <c r="EJ18" s="400"/>
      <c r="EK18" s="400"/>
      <c r="EL18" s="400"/>
      <c r="EM18" s="400"/>
      <c r="EN18" s="400"/>
      <c r="EO18" s="400"/>
      <c r="EP18" s="400"/>
      <c r="EQ18" s="400"/>
      <c r="ER18" s="400"/>
      <c r="ES18" s="400"/>
      <c r="ET18" s="400"/>
      <c r="EU18" s="400"/>
      <c r="EV18" s="400"/>
      <c r="EW18" s="400"/>
      <c r="EX18" s="400"/>
      <c r="EY18" s="400"/>
      <c r="EZ18" s="400"/>
      <c r="FA18" s="400"/>
      <c r="FB18" s="400"/>
      <c r="FC18" s="400"/>
      <c r="FD18" s="400"/>
      <c r="FE18" s="400"/>
      <c r="FF18" s="400"/>
      <c r="FG18" s="400"/>
      <c r="FH18" s="400"/>
      <c r="FI18" s="400"/>
      <c r="FJ18" s="400"/>
      <c r="FK18" s="400"/>
      <c r="FL18" s="400"/>
      <c r="FM18" s="400"/>
      <c r="FN18" s="400"/>
      <c r="FO18" s="400"/>
      <c r="FP18" s="400"/>
      <c r="FQ18" s="400"/>
      <c r="FR18" s="400"/>
      <c r="FS18" s="400"/>
      <c r="FT18" s="400"/>
      <c r="FU18" s="400"/>
      <c r="FV18" s="400"/>
      <c r="FW18" s="400"/>
      <c r="FX18" s="400"/>
      <c r="FY18" s="400"/>
      <c r="FZ18" s="400"/>
      <c r="GA18" s="400"/>
      <c r="GB18" s="400"/>
      <c r="GC18" s="400"/>
      <c r="GD18" s="400"/>
      <c r="GE18" s="400"/>
      <c r="GF18" s="400"/>
      <c r="GG18" s="400"/>
      <c r="GH18" s="400"/>
      <c r="GI18" s="400"/>
      <c r="GJ18" s="400"/>
      <c r="GK18" s="400"/>
      <c r="GL18" s="400"/>
      <c r="GM18" s="400"/>
      <c r="GN18" s="400"/>
      <c r="GO18" s="400"/>
      <c r="GP18" s="400"/>
      <c r="GQ18" s="400"/>
      <c r="GR18" s="400"/>
      <c r="GS18" s="400"/>
      <c r="GT18" s="400"/>
      <c r="GU18" s="400"/>
      <c r="GV18" s="400"/>
      <c r="GW18" s="400"/>
      <c r="GX18" s="400"/>
      <c r="GY18" s="400"/>
      <c r="GZ18" s="400"/>
      <c r="HA18" s="400"/>
      <c r="HB18" s="400"/>
      <c r="HC18" s="400"/>
      <c r="HD18" s="400"/>
      <c r="HE18" s="400"/>
      <c r="HF18" s="400"/>
      <c r="HG18" s="400"/>
      <c r="HH18" s="400"/>
      <c r="HI18" s="400"/>
      <c r="HJ18" s="400"/>
      <c r="HK18" s="400"/>
      <c r="HL18" s="400"/>
      <c r="HM18" s="400"/>
      <c r="HN18" s="400"/>
      <c r="HO18" s="400"/>
      <c r="HP18" s="400"/>
      <c r="HQ18" s="400"/>
      <c r="HR18" s="400"/>
      <c r="HS18" s="400"/>
      <c r="HT18" s="400"/>
      <c r="HU18" s="400"/>
      <c r="HV18" s="400"/>
      <c r="HW18" s="400"/>
      <c r="HX18" s="400"/>
      <c r="HY18" s="400"/>
      <c r="HZ18" s="400"/>
      <c r="IA18" s="400"/>
      <c r="IB18" s="400"/>
      <c r="IC18" s="400"/>
      <c r="ID18" s="400"/>
      <c r="IE18" s="400"/>
      <c r="IF18" s="400"/>
      <c r="IG18" s="400"/>
      <c r="IH18" s="400"/>
      <c r="II18" s="400"/>
      <c r="IJ18" s="400"/>
      <c r="IK18" s="400"/>
      <c r="IL18" s="400"/>
      <c r="IM18" s="400"/>
      <c r="IN18" s="400"/>
      <c r="IO18" s="400"/>
      <c r="IP18" s="400"/>
      <c r="IQ18" s="400"/>
      <c r="IR18" s="400"/>
      <c r="IS18" s="400"/>
      <c r="IT18" s="400"/>
      <c r="IU18" s="400"/>
      <c r="IV18" s="400"/>
      <c r="IW18" s="400"/>
    </row>
    <row r="19" customFormat="false" ht="12" hidden="false" customHeight="true" outlineLevel="0" collapsed="false">
      <c r="A19" s="117" t="s">
        <v>162</v>
      </c>
      <c r="B19" s="265" t="n">
        <f aca="false">(SUM(B10:B17)-SUM(B23:B32))*Assumptions!$B$32/4</f>
        <v>321.733371514433</v>
      </c>
      <c r="C19" s="265" t="n">
        <f aca="false">(SUM(C10:C17)-SUM(C23:C32))*Assumptions!$B$32/4</f>
        <v>321.672043003773</v>
      </c>
      <c r="D19" s="265" t="n">
        <f aca="false">(SUM(D10:D17)-SUM(D23:D32))*Assumptions!$B$32/4</f>
        <v>320.678162859647</v>
      </c>
      <c r="E19" s="265" t="n">
        <f aca="false">(SUM(E10:E17)-SUM(E23:E32))*Assumptions!$B$32/4</f>
        <v>503.973085188349</v>
      </c>
      <c r="F19" s="265" t="n">
        <f aca="false">(SUM(F10:F17)-SUM(F23:F32))*Assumptions!$B$32/4</f>
        <v>528.504742085643</v>
      </c>
      <c r="G19" s="265" t="n">
        <f aca="false">(SUM(G10:G17)-SUM(G23:G32))*Assumptions!$B$32/4</f>
        <v>538.952093500467</v>
      </c>
      <c r="H19" s="265" t="n">
        <f aca="false">(SUM(H10:H17)-SUM(H23:H32))*Assumptions!$B$32/4</f>
        <v>549.702687193544</v>
      </c>
      <c r="I19" s="265" t="n">
        <f aca="false">(SUM(I10:I17)-SUM(I23:I32))*Assumptions!$B$32/4</f>
        <v>560.600875585296</v>
      </c>
      <c r="J19" s="265" t="n">
        <f aca="false">(SUM(J10:J17)-SUM(J23:J32))*Assumptions!$B$32/4</f>
        <v>571.645838823321</v>
      </c>
      <c r="K19" s="265" t="n">
        <f aca="false">(SUM(K10:K17)-SUM(K23:K32))*Assumptions!$B$32/4</f>
        <v>582.836575028841</v>
      </c>
      <c r="L19" s="265" t="n">
        <f aca="false">(SUM(L10:L17)-SUM(L23:L32))*Assumptions!$B$32/4</f>
        <v>594.171890112994</v>
      </c>
      <c r="M19" s="265" t="n">
        <f aca="false">(SUM(M10:M17)-SUM(M23:M32))*Assumptions!$B$32/4</f>
        <v>605.65038714591</v>
      </c>
      <c r="N19" s="265" t="n">
        <f aca="false">(SUM(N10:N17)-SUM(N23:N32))*Assumptions!$B$32/4</f>
        <v>617.270455260941</v>
      </c>
      <c r="O19" s="265" t="n">
        <f aca="false">(SUM(O10:O17)-SUM(O23:O32))*Assumptions!$B$32/4</f>
        <v>629.030258075684</v>
      </c>
      <c r="P19" s="265" t="n">
        <f aca="false">(SUM(P10:P17)-SUM(P23:P32))*Assumptions!$B$32/4</f>
        <v>640.927721610818</v>
      </c>
      <c r="Q19" s="265" t="n">
        <f aca="false">(SUM(Q10:Q17)-SUM(Q23:Q32))*Assumptions!$B$32/4</f>
        <v>650.424577399009</v>
      </c>
      <c r="R19" s="265" t="n">
        <f aca="false">(SUM(R10:R17)-SUM(R23:R32))*Assumptions!$B$32/4</f>
        <v>659.902025546285</v>
      </c>
      <c r="S19" s="265" t="n">
        <f aca="false">(SUM(S10:S17)-SUM(S23:S32))*Assumptions!$B$32/4</f>
        <v>669.350354423978</v>
      </c>
      <c r="T19" s="265" t="n">
        <f aca="false">(SUM(T10:T17)-SUM(T23:T32))*Assumptions!$B$32/4</f>
        <v>678.759287172583</v>
      </c>
      <c r="U19" s="265" t="n">
        <f aca="false">(SUM(U10:U17)-SUM(U23:U32))*Assumptions!$B$32/4</f>
        <v>688.117956528363</v>
      </c>
      <c r="V19" s="400"/>
      <c r="W19" s="231" t="n">
        <f aca="false">SUM(B19:U19)</f>
        <v>11233.9043880599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  <c r="CS19" s="400"/>
      <c r="CT19" s="400"/>
      <c r="CU19" s="400"/>
      <c r="CV19" s="400"/>
      <c r="CW19" s="400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400"/>
      <c r="DL19" s="400"/>
      <c r="DM19" s="400"/>
      <c r="DN19" s="400"/>
      <c r="DO19" s="400"/>
      <c r="DP19" s="400"/>
      <c r="DQ19" s="400"/>
      <c r="DR19" s="400"/>
      <c r="DS19" s="400"/>
      <c r="DT19" s="400"/>
      <c r="DU19" s="400"/>
      <c r="DV19" s="400"/>
      <c r="DW19" s="400"/>
      <c r="DX19" s="400"/>
      <c r="DY19" s="400"/>
      <c r="DZ19" s="400"/>
      <c r="EA19" s="400"/>
      <c r="EB19" s="400"/>
      <c r="EC19" s="400"/>
      <c r="ED19" s="400"/>
      <c r="EE19" s="400"/>
      <c r="EF19" s="400"/>
      <c r="EG19" s="400"/>
      <c r="EH19" s="400"/>
      <c r="EI19" s="400"/>
      <c r="EJ19" s="400"/>
      <c r="EK19" s="400"/>
      <c r="EL19" s="400"/>
      <c r="EM19" s="400"/>
      <c r="EN19" s="400"/>
      <c r="EO19" s="400"/>
      <c r="EP19" s="400"/>
      <c r="EQ19" s="400"/>
      <c r="ER19" s="400"/>
      <c r="ES19" s="400"/>
      <c r="ET19" s="400"/>
      <c r="EU19" s="400"/>
      <c r="EV19" s="400"/>
      <c r="EW19" s="400"/>
      <c r="EX19" s="400"/>
      <c r="EY19" s="400"/>
      <c r="EZ19" s="400"/>
      <c r="FA19" s="400"/>
      <c r="FB19" s="400"/>
      <c r="FC19" s="400"/>
      <c r="FD19" s="400"/>
      <c r="FE19" s="400"/>
      <c r="FF19" s="400"/>
      <c r="FG19" s="400"/>
      <c r="FH19" s="400"/>
      <c r="FI19" s="400"/>
      <c r="FJ19" s="400"/>
      <c r="FK19" s="400"/>
      <c r="FL19" s="400"/>
      <c r="FM19" s="400"/>
      <c r="FN19" s="400"/>
      <c r="FO19" s="400"/>
      <c r="FP19" s="400"/>
      <c r="FQ19" s="400"/>
      <c r="FR19" s="400"/>
      <c r="FS19" s="400"/>
      <c r="FT19" s="400"/>
      <c r="FU19" s="400"/>
      <c r="FV19" s="400"/>
      <c r="FW19" s="400"/>
      <c r="FX19" s="400"/>
      <c r="FY19" s="400"/>
      <c r="FZ19" s="400"/>
      <c r="GA19" s="400"/>
      <c r="GB19" s="400"/>
      <c r="GC19" s="400"/>
      <c r="GD19" s="400"/>
      <c r="GE19" s="400"/>
      <c r="GF19" s="400"/>
      <c r="GG19" s="400"/>
      <c r="GH19" s="400"/>
      <c r="GI19" s="400"/>
      <c r="GJ19" s="400"/>
      <c r="GK19" s="400"/>
      <c r="GL19" s="400"/>
      <c r="GM19" s="400"/>
      <c r="GN19" s="400"/>
      <c r="GO19" s="400"/>
      <c r="GP19" s="400"/>
      <c r="GQ19" s="400"/>
      <c r="GR19" s="400"/>
      <c r="GS19" s="400"/>
      <c r="GT19" s="400"/>
      <c r="GU19" s="400"/>
      <c r="GV19" s="400"/>
      <c r="GW19" s="400"/>
      <c r="GX19" s="400"/>
      <c r="GY19" s="400"/>
      <c r="GZ19" s="400"/>
      <c r="HA19" s="400"/>
      <c r="HB19" s="400"/>
      <c r="HC19" s="400"/>
      <c r="HD19" s="400"/>
      <c r="HE19" s="400"/>
      <c r="HF19" s="400"/>
      <c r="HG19" s="400"/>
      <c r="HH19" s="400"/>
      <c r="HI19" s="400"/>
      <c r="HJ19" s="400"/>
      <c r="HK19" s="400"/>
      <c r="HL19" s="400"/>
      <c r="HM19" s="400"/>
      <c r="HN19" s="400"/>
      <c r="HO19" s="400"/>
      <c r="HP19" s="400"/>
      <c r="HQ19" s="400"/>
      <c r="HR19" s="400"/>
      <c r="HS19" s="400"/>
      <c r="HT19" s="400"/>
      <c r="HU19" s="400"/>
      <c r="HV19" s="400"/>
      <c r="HW19" s="400"/>
      <c r="HX19" s="400"/>
      <c r="HY19" s="400"/>
      <c r="HZ19" s="400"/>
      <c r="IA19" s="400"/>
      <c r="IB19" s="400"/>
      <c r="IC19" s="400"/>
      <c r="ID19" s="400"/>
      <c r="IE19" s="400"/>
      <c r="IF19" s="400"/>
      <c r="IG19" s="400"/>
      <c r="IH19" s="400"/>
      <c r="II19" s="400"/>
      <c r="IJ19" s="400"/>
      <c r="IK19" s="400"/>
      <c r="IL19" s="400"/>
      <c r="IM19" s="400"/>
      <c r="IN19" s="400"/>
      <c r="IO19" s="400"/>
      <c r="IP19" s="400"/>
      <c r="IQ19" s="400"/>
      <c r="IR19" s="400"/>
      <c r="IS19" s="400"/>
      <c r="IT19" s="400"/>
      <c r="IU19" s="400"/>
      <c r="IV19" s="400"/>
      <c r="IW19" s="400"/>
    </row>
    <row r="20" customFormat="false" ht="12" hidden="false" customHeight="true" outlineLevel="0" collapsed="false">
      <c r="A20" s="117" t="s">
        <v>163</v>
      </c>
      <c r="B20" s="26" t="n">
        <f aca="false">SUM(B10:B19)</f>
        <v>34194.2933715144</v>
      </c>
      <c r="C20" s="26" t="n">
        <f aca="false">SUM(C10:C19)</f>
        <v>34334.8888430038</v>
      </c>
      <c r="D20" s="26" t="n">
        <f aca="false">SUM(D10:D19)</f>
        <v>34478.7714668596</v>
      </c>
      <c r="E20" s="26" t="n">
        <f aca="false">SUM(E10:E19)</f>
        <v>49949.8850308878</v>
      </c>
      <c r="F20" s="26" t="n">
        <f aca="false">SUM(F10:F19)</f>
        <v>52189.4164901309</v>
      </c>
      <c r="G20" s="26" t="n">
        <f aca="false">SUM(G10:G19)</f>
        <v>53295.6302228107</v>
      </c>
      <c r="H20" s="26" t="n">
        <f aca="false">SUM(H10:H19)</f>
        <v>54421.4339280714</v>
      </c>
      <c r="I20" s="26" t="n">
        <f aca="false">SUM(I10:I19)</f>
        <v>55566.8429724084</v>
      </c>
      <c r="J20" s="26" t="n">
        <f aca="false">SUM(J10:J19)</f>
        <v>56732.0204528316</v>
      </c>
      <c r="K20" s="26" t="n">
        <f aca="false">SUM(K10:K19)</f>
        <v>57917.1216073664</v>
      </c>
      <c r="L20" s="26" t="n">
        <f aca="false">SUM(L10:L19)</f>
        <v>59122.2931967269</v>
      </c>
      <c r="M20" s="26" t="n">
        <f aca="false">SUM(M10:M19)</f>
        <v>60347.6728559636</v>
      </c>
      <c r="N20" s="26" t="n">
        <f aca="false">SUM(N10:N19)</f>
        <v>61593.3884148387</v>
      </c>
      <c r="O20" s="26" t="n">
        <f aca="false">SUM(O10:O19)</f>
        <v>62859.5571856372</v>
      </c>
      <c r="P20" s="26" t="n">
        <f aca="false">SUM(P10:P19)</f>
        <v>64146.2852170715</v>
      </c>
      <c r="Q20" s="26" t="n">
        <f aca="false">SUM(Q10:Q19)</f>
        <v>65248.2550255562</v>
      </c>
      <c r="R20" s="26" t="n">
        <f aca="false">SUM(R10:R19)</f>
        <v>66358.6345498158</v>
      </c>
      <c r="S20" s="26" t="n">
        <f aca="false">SUM(S10:S19)</f>
        <v>67476.9365999693</v>
      </c>
      <c r="T20" s="26" t="n">
        <f aca="false">SUM(T10:T19)</f>
        <v>68602.6371859983</v>
      </c>
      <c r="U20" s="26" t="n">
        <f aca="false">SUM(U10:U19)</f>
        <v>69735.1737482104</v>
      </c>
      <c r="V20" s="400"/>
      <c r="W20" s="231" t="n">
        <f aca="false">SUM(B20:U20)</f>
        <v>1128571.13836567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  <c r="CS20" s="400"/>
      <c r="CT20" s="400"/>
      <c r="CU20" s="400"/>
      <c r="CV20" s="400"/>
      <c r="CW20" s="400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400"/>
      <c r="DL20" s="400"/>
      <c r="DM20" s="400"/>
      <c r="DN20" s="400"/>
      <c r="DO20" s="400"/>
      <c r="DP20" s="400"/>
      <c r="DQ20" s="400"/>
      <c r="DR20" s="400"/>
      <c r="DS20" s="400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0"/>
      <c r="FL20" s="400"/>
      <c r="FM20" s="400"/>
      <c r="FN20" s="400"/>
      <c r="FO20" s="400"/>
      <c r="FP20" s="400"/>
      <c r="FQ20" s="400"/>
      <c r="FR20" s="400"/>
      <c r="FS20" s="400"/>
      <c r="FT20" s="400"/>
      <c r="FU20" s="400"/>
      <c r="FV20" s="400"/>
      <c r="FW20" s="400"/>
      <c r="FX20" s="400"/>
      <c r="FY20" s="400"/>
      <c r="FZ20" s="400"/>
      <c r="GA20" s="400"/>
      <c r="GB20" s="400"/>
      <c r="GC20" s="400"/>
      <c r="GD20" s="400"/>
      <c r="GE20" s="400"/>
      <c r="GF20" s="400"/>
      <c r="GG20" s="400"/>
      <c r="GH20" s="400"/>
      <c r="GI20" s="400"/>
      <c r="GJ20" s="400"/>
      <c r="GK20" s="400"/>
      <c r="GL20" s="400"/>
      <c r="GM20" s="400"/>
      <c r="GN20" s="400"/>
      <c r="GO20" s="400"/>
      <c r="GP20" s="400"/>
      <c r="GQ20" s="400"/>
      <c r="GR20" s="400"/>
      <c r="GS20" s="400"/>
      <c r="GT20" s="400"/>
      <c r="GU20" s="400"/>
      <c r="GV20" s="400"/>
      <c r="GW20" s="400"/>
      <c r="GX20" s="400"/>
      <c r="GY20" s="400"/>
      <c r="GZ20" s="400"/>
      <c r="HA20" s="400"/>
      <c r="HB20" s="400"/>
      <c r="HC20" s="400"/>
      <c r="HD20" s="400"/>
      <c r="HE20" s="400"/>
      <c r="HF20" s="400"/>
      <c r="HG20" s="400"/>
      <c r="HH20" s="400"/>
      <c r="HI20" s="400"/>
      <c r="HJ20" s="400"/>
      <c r="HK20" s="400"/>
      <c r="HL20" s="400"/>
      <c r="HM20" s="400"/>
      <c r="HN20" s="400"/>
      <c r="HO20" s="400"/>
      <c r="HP20" s="400"/>
      <c r="HQ20" s="400"/>
      <c r="HR20" s="400"/>
      <c r="HS20" s="400"/>
      <c r="HT20" s="400"/>
      <c r="HU20" s="400"/>
      <c r="HV20" s="400"/>
      <c r="HW20" s="400"/>
      <c r="HX20" s="400"/>
      <c r="HY20" s="400"/>
      <c r="HZ20" s="400"/>
      <c r="IA20" s="400"/>
      <c r="IB20" s="400"/>
      <c r="IC20" s="400"/>
      <c r="ID20" s="400"/>
      <c r="IE20" s="400"/>
      <c r="IF20" s="400"/>
      <c r="IG20" s="400"/>
      <c r="IH20" s="400"/>
      <c r="II20" s="400"/>
      <c r="IJ20" s="400"/>
      <c r="IK20" s="400"/>
      <c r="IL20" s="400"/>
      <c r="IM20" s="400"/>
      <c r="IN20" s="400"/>
      <c r="IO20" s="400"/>
      <c r="IP20" s="400"/>
      <c r="IQ20" s="400"/>
      <c r="IR20" s="400"/>
      <c r="IS20" s="400"/>
      <c r="IT20" s="400"/>
      <c r="IU20" s="400"/>
      <c r="IV20" s="400"/>
      <c r="IW20" s="400"/>
    </row>
    <row r="21" customFormat="false" ht="12" hidden="false" customHeight="true" outlineLevel="0" collapsed="false">
      <c r="A21" s="40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400"/>
      <c r="W21" s="231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  <c r="CS21" s="400"/>
      <c r="CT21" s="400"/>
      <c r="CU21" s="400"/>
      <c r="CV21" s="400"/>
      <c r="CW21" s="400"/>
      <c r="CX21" s="400"/>
      <c r="CY21" s="400"/>
      <c r="CZ21" s="400"/>
      <c r="DA21" s="400"/>
      <c r="DB21" s="400"/>
      <c r="DC21" s="400"/>
      <c r="DD21" s="400"/>
      <c r="DE21" s="400"/>
      <c r="DF21" s="400"/>
      <c r="DG21" s="400"/>
      <c r="DH21" s="400"/>
      <c r="DI21" s="400"/>
      <c r="DJ21" s="400"/>
      <c r="DK21" s="400"/>
      <c r="DL21" s="400"/>
      <c r="DM21" s="400"/>
      <c r="DN21" s="400"/>
      <c r="DO21" s="400"/>
      <c r="DP21" s="400"/>
      <c r="DQ21" s="400"/>
      <c r="DR21" s="400"/>
      <c r="DS21" s="400"/>
      <c r="DT21" s="400"/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/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0"/>
      <c r="FL21" s="400"/>
      <c r="FM21" s="400"/>
      <c r="FN21" s="400"/>
      <c r="FO21" s="400"/>
      <c r="FP21" s="400"/>
      <c r="FQ21" s="400"/>
      <c r="FR21" s="400"/>
      <c r="FS21" s="400"/>
      <c r="FT21" s="400"/>
      <c r="FU21" s="400"/>
      <c r="FV21" s="400"/>
      <c r="FW21" s="400"/>
      <c r="FX21" s="400"/>
      <c r="FY21" s="400"/>
      <c r="FZ21" s="400"/>
      <c r="GA21" s="400"/>
      <c r="GB21" s="400"/>
      <c r="GC21" s="400"/>
      <c r="GD21" s="400"/>
      <c r="GE21" s="400"/>
      <c r="GF21" s="400"/>
      <c r="GG21" s="400"/>
      <c r="GH21" s="400"/>
      <c r="GI21" s="400"/>
      <c r="GJ21" s="400"/>
      <c r="GK21" s="400"/>
      <c r="GL21" s="400"/>
      <c r="GM21" s="400"/>
      <c r="GN21" s="400"/>
      <c r="GO21" s="400"/>
      <c r="GP21" s="400"/>
      <c r="GQ21" s="400"/>
      <c r="GR21" s="400"/>
      <c r="GS21" s="400"/>
      <c r="GT21" s="400"/>
      <c r="GU21" s="400"/>
      <c r="GV21" s="400"/>
      <c r="GW21" s="400"/>
      <c r="GX21" s="400"/>
      <c r="GY21" s="400"/>
      <c r="GZ21" s="400"/>
      <c r="HA21" s="400"/>
      <c r="HB21" s="400"/>
      <c r="HC21" s="400"/>
      <c r="HD21" s="400"/>
      <c r="HE21" s="400"/>
      <c r="HF21" s="400"/>
      <c r="HG21" s="400"/>
      <c r="HH21" s="400"/>
      <c r="HI21" s="400"/>
      <c r="HJ21" s="400"/>
      <c r="HK21" s="400"/>
      <c r="HL21" s="400"/>
      <c r="HM21" s="400"/>
      <c r="HN21" s="400"/>
      <c r="HO21" s="400"/>
      <c r="HP21" s="400"/>
      <c r="HQ21" s="400"/>
      <c r="HR21" s="400"/>
      <c r="HS21" s="400"/>
      <c r="HT21" s="400"/>
      <c r="HU21" s="400"/>
      <c r="HV21" s="400"/>
      <c r="HW21" s="400"/>
      <c r="HX21" s="400"/>
      <c r="HY21" s="400"/>
      <c r="HZ21" s="400"/>
      <c r="IA21" s="400"/>
      <c r="IB21" s="400"/>
      <c r="IC21" s="400"/>
      <c r="ID21" s="400"/>
      <c r="IE21" s="400"/>
      <c r="IF21" s="400"/>
      <c r="IG21" s="400"/>
      <c r="IH21" s="400"/>
      <c r="II21" s="400"/>
      <c r="IJ21" s="400"/>
      <c r="IK21" s="400"/>
      <c r="IL21" s="400"/>
      <c r="IM21" s="400"/>
      <c r="IN21" s="400"/>
      <c r="IO21" s="400"/>
      <c r="IP21" s="400"/>
      <c r="IQ21" s="400"/>
      <c r="IR21" s="400"/>
      <c r="IS21" s="400"/>
      <c r="IT21" s="400"/>
      <c r="IU21" s="400"/>
      <c r="IV21" s="400"/>
      <c r="IW21" s="400"/>
    </row>
    <row r="22" customFormat="false" ht="12.75" hidden="false" customHeight="false" outlineLevel="0" collapsed="false">
      <c r="A22" s="230" t="s">
        <v>164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7" t="s">
        <v>120</v>
      </c>
      <c r="B23" s="32" t="n">
        <f aca="false">Summary!I51*(1+Summary!$I$48)</f>
        <v>1491.99678857143</v>
      </c>
      <c r="C23" s="231" t="n">
        <f aca="false">B23*(1+Summary!$I$48)</f>
        <v>1536.75669222857</v>
      </c>
      <c r="D23" s="231" t="n">
        <f aca="false">C23*(1+Summary!$I$48)</f>
        <v>1582.85939299543</v>
      </c>
      <c r="E23" s="231" t="n">
        <f aca="false">D23*(1+Summary!$I$48)</f>
        <v>1630.34517478529</v>
      </c>
      <c r="F23" s="231" t="n">
        <f aca="false">E23*(1+Summary!$I$48)</f>
        <v>1679.25553002885</v>
      </c>
      <c r="G23" s="231" t="n">
        <f aca="false">F23*(1+Summary!$I$48)</f>
        <v>1729.63319592972</v>
      </c>
      <c r="H23" s="231" t="n">
        <f aca="false">G23*(1+Summary!$I$48)</f>
        <v>1781.52219180761</v>
      </c>
      <c r="I23" s="231" t="n">
        <f aca="false">H23*(1+Summary!$I$48)</f>
        <v>1834.96785756184</v>
      </c>
      <c r="J23" s="231" t="n">
        <f aca="false">I23*(1+Summary!$I$48)</f>
        <v>1890.01689328869</v>
      </c>
      <c r="K23" s="231" t="n">
        <f aca="false">J23*(1+Summary!$I$48)</f>
        <v>1946.71740008735</v>
      </c>
      <c r="L23" s="231" t="n">
        <f aca="false">K23*(1+Summary!$I$48)</f>
        <v>2005.11892208997</v>
      </c>
      <c r="M23" s="231" t="n">
        <f aca="false">L23*(1+Summary!$I$48)</f>
        <v>2065.27248975267</v>
      </c>
      <c r="N23" s="231" t="n">
        <f aca="false">M23*(1+Summary!$I$48)</f>
        <v>2127.23066444525</v>
      </c>
      <c r="O23" s="231" t="n">
        <f aca="false">N23*(1+Summary!$I$48)</f>
        <v>2191.04758437861</v>
      </c>
      <c r="P23" s="231" t="n">
        <f aca="false">O23*(1+Summary!$I$48)</f>
        <v>2256.77901190997</v>
      </c>
      <c r="Q23" s="231" t="n">
        <f aca="false">P23*(1+Summary!$I$48)</f>
        <v>2324.48238226727</v>
      </c>
      <c r="R23" s="231" t="n">
        <f aca="false">Q23*(1+Summary!$I$48)</f>
        <v>2394.21685373528</v>
      </c>
      <c r="S23" s="231" t="n">
        <f aca="false">R23*(1+Summary!$I$48)</f>
        <v>2466.04335934734</v>
      </c>
      <c r="T23" s="231" t="n">
        <f aca="false">S23*(1+Summary!$I$48)</f>
        <v>2540.02466012776</v>
      </c>
      <c r="U23" s="231" t="n">
        <f aca="false">T23*(1+Summary!$I$48)</f>
        <v>2616.2253999316</v>
      </c>
      <c r="W23" s="231" t="n">
        <f aca="false">SUM(B23:U23)</f>
        <v>40090.5124452705</v>
      </c>
    </row>
    <row r="24" customFormat="false" ht="12.75" hidden="false" customHeight="false" outlineLevel="0" collapsed="false">
      <c r="A24" s="117" t="s">
        <v>121</v>
      </c>
      <c r="B24" s="32" t="n">
        <f aca="false">Summary!I52*(1+Summary!$I$48)</f>
        <v>4070.56</v>
      </c>
      <c r="C24" s="231" t="n">
        <f aca="false">B24*(1+Summary!$I$48)</f>
        <v>4192.6768</v>
      </c>
      <c r="D24" s="231" t="n">
        <f aca="false">C24*(1+Summary!$I$48)</f>
        <v>4318.457104</v>
      </c>
      <c r="E24" s="32" t="n">
        <f aca="false">Summary!$I$31*Summary!$I$45*(1+Summary!$I$48)^(E5-2000)/1000</f>
        <v>4359.0506007776</v>
      </c>
      <c r="F24" s="231" t="n">
        <f aca="false">E24*(1+Summary!$I$48)</f>
        <v>4489.82211880093</v>
      </c>
      <c r="G24" s="231" t="n">
        <f aca="false">F24*(1+Summary!$I$48)</f>
        <v>4624.51678236496</v>
      </c>
      <c r="H24" s="231" t="n">
        <f aca="false">G24*(1+Summary!$I$48)</f>
        <v>4763.25228583591</v>
      </c>
      <c r="I24" s="231" t="n">
        <f aca="false">H24*(1+Summary!$I$48)</f>
        <v>4906.14985441098</v>
      </c>
      <c r="J24" s="231" t="n">
        <f aca="false">I24*(1+Summary!$I$48)</f>
        <v>5053.33435004331</v>
      </c>
      <c r="K24" s="231" t="n">
        <f aca="false">J24*(1+Summary!$I$48)</f>
        <v>5204.93438054461</v>
      </c>
      <c r="L24" s="231" t="n">
        <f aca="false">K24*(1+Summary!$I$48)</f>
        <v>5361.08241196095</v>
      </c>
      <c r="M24" s="231" t="n">
        <f aca="false">L24*(1+Summary!$I$48)</f>
        <v>5521.91488431978</v>
      </c>
      <c r="N24" s="231" t="n">
        <f aca="false">M24*(1+Summary!$I$48)</f>
        <v>5687.57233084937</v>
      </c>
      <c r="O24" s="231" t="n">
        <f aca="false">N24*(1+Summary!$I$48)</f>
        <v>5858.19950077485</v>
      </c>
      <c r="P24" s="231" t="n">
        <f aca="false">O24*(1+Summary!$I$48)</f>
        <v>6033.9454857981</v>
      </c>
      <c r="Q24" s="231" t="n">
        <f aca="false">P24*(1+Summary!$I$48)</f>
        <v>6214.96385037204</v>
      </c>
      <c r="R24" s="231" t="n">
        <f aca="false">Q24*(1+Summary!$I$48)</f>
        <v>6401.4127658832</v>
      </c>
      <c r="S24" s="231" t="n">
        <f aca="false">R24*(1+Summary!$I$48)</f>
        <v>6593.4551488597</v>
      </c>
      <c r="T24" s="231" t="n">
        <f aca="false">S24*(1+Summary!$I$48)</f>
        <v>6791.25880332549</v>
      </c>
      <c r="U24" s="231" t="n">
        <f aca="false">T24*(1+Summary!$I$48)</f>
        <v>6994.99656742526</v>
      </c>
      <c r="W24" s="231" t="n">
        <f aca="false">SUM(B24:U24)</f>
        <v>107441.556026347</v>
      </c>
    </row>
    <row r="25" customFormat="false" ht="12.75" hidden="false" customHeight="false" outlineLevel="0" collapsed="false">
      <c r="A25" s="117" t="s">
        <v>165</v>
      </c>
      <c r="B25" s="32" t="n">
        <f aca="false">Summary!$I$53*Summary!$I$14*Summary!$I$9/1000*(1+Summary!$I$48)</f>
        <v>618</v>
      </c>
      <c r="C25" s="231" t="n">
        <f aca="false">B25*(1+Summary!$I$48)</f>
        <v>636.54</v>
      </c>
      <c r="D25" s="231" t="n">
        <f aca="false">C25*(1+Summary!$I$48)</f>
        <v>655.6362</v>
      </c>
      <c r="E25" s="231" t="n">
        <f aca="false">D25*(1+Summary!$I$48)</f>
        <v>675.305286</v>
      </c>
      <c r="F25" s="231" t="n">
        <f aca="false">E25*(1+Summary!$I$48)</f>
        <v>695.56444458</v>
      </c>
      <c r="G25" s="231" t="n">
        <f aca="false">F25*(1+Summary!$I$48)</f>
        <v>716.4313779174</v>
      </c>
      <c r="H25" s="231" t="n">
        <f aca="false">G25*(1+Summary!$I$48)</f>
        <v>737.924319254922</v>
      </c>
      <c r="I25" s="231" t="n">
        <f aca="false">H25*(1+Summary!$I$48)</f>
        <v>760.06204883257</v>
      </c>
      <c r="J25" s="231" t="n">
        <f aca="false">I25*(1+Summary!$I$48)</f>
        <v>782.863910297547</v>
      </c>
      <c r="K25" s="231" t="n">
        <f aca="false">J25*(1+Summary!$I$48)</f>
        <v>806.349827606473</v>
      </c>
      <c r="L25" s="231" t="n">
        <f aca="false">K25*(1+Summary!$I$48)</f>
        <v>830.540322434668</v>
      </c>
      <c r="M25" s="231" t="n">
        <f aca="false">L25*(1+Summary!$I$48)</f>
        <v>855.456532107708</v>
      </c>
      <c r="N25" s="231" t="n">
        <f aca="false">M25*(1+Summary!$I$48)</f>
        <v>881.120228070939</v>
      </c>
      <c r="O25" s="231" t="n">
        <f aca="false">N25*(1+Summary!$I$48)</f>
        <v>907.553834913067</v>
      </c>
      <c r="P25" s="231" t="n">
        <f aca="false">O25*(1+Summary!$I$48)</f>
        <v>934.780449960459</v>
      </c>
      <c r="Q25" s="231" t="n">
        <f aca="false">P25*(1+Summary!$I$48)</f>
        <v>962.823863459273</v>
      </c>
      <c r="R25" s="231" t="n">
        <f aca="false">Q25*(1+Summary!$I$48)</f>
        <v>991.708579363051</v>
      </c>
      <c r="S25" s="231" t="n">
        <f aca="false">R25*(1+Summary!$I$48)</f>
        <v>1021.45983674394</v>
      </c>
      <c r="T25" s="231" t="n">
        <f aca="false">S25*(1+Summary!$I$48)</f>
        <v>1052.10363184626</v>
      </c>
      <c r="U25" s="231" t="n">
        <f aca="false">T25*(1+Summary!$I$48)</f>
        <v>1083.66674080165</v>
      </c>
      <c r="W25" s="231" t="n">
        <f aca="false">SUM(B25:U25)</f>
        <v>16605.8914341899</v>
      </c>
    </row>
    <row r="26" customFormat="false" ht="12.75" hidden="false" customHeight="false" outlineLevel="0" collapsed="false">
      <c r="A26" s="117" t="s">
        <v>123</v>
      </c>
      <c r="B26" s="32" t="n">
        <f aca="false">Summary!I54*(1+Summary!$I$48)</f>
        <v>353.142857142857</v>
      </c>
      <c r="C26" s="231" t="n">
        <f aca="false">B26*(1+Summary!$I$48)</f>
        <v>363.737142857143</v>
      </c>
      <c r="D26" s="231" t="n">
        <f aca="false">C26*(1+Summary!$I$48)</f>
        <v>374.649257142857</v>
      </c>
      <c r="E26" s="231" t="n">
        <f aca="false">D26*(1+Summary!$I$48)</f>
        <v>385.888734857143</v>
      </c>
      <c r="F26" s="231" t="n">
        <f aca="false">E26*(1+Summary!$I$48)</f>
        <v>397.465396902857</v>
      </c>
      <c r="G26" s="231" t="n">
        <f aca="false">F26*(1+Summary!$I$48)</f>
        <v>409.389358809943</v>
      </c>
      <c r="H26" s="231" t="n">
        <f aca="false">G26*(1+Summary!$I$48)</f>
        <v>421.671039574241</v>
      </c>
      <c r="I26" s="231" t="n">
        <f aca="false">H26*(1+Summary!$I$48)</f>
        <v>434.321170761469</v>
      </c>
      <c r="J26" s="231" t="n">
        <f aca="false">I26*(1+Summary!$I$48)</f>
        <v>447.350805884313</v>
      </c>
      <c r="K26" s="231" t="n">
        <f aca="false">J26*(1+Summary!$I$48)</f>
        <v>460.771330060842</v>
      </c>
      <c r="L26" s="231" t="n">
        <f aca="false">K26*(1+Summary!$I$48)</f>
        <v>474.594469962667</v>
      </c>
      <c r="M26" s="231" t="n">
        <f aca="false">L26*(1+Summary!$I$48)</f>
        <v>488.832304061547</v>
      </c>
      <c r="N26" s="231" t="n">
        <f aca="false">M26*(1+Summary!$I$48)</f>
        <v>503.497273183394</v>
      </c>
      <c r="O26" s="231" t="n">
        <f aca="false">N26*(1+Summary!$I$48)</f>
        <v>518.602191378896</v>
      </c>
      <c r="P26" s="231" t="n">
        <f aca="false">O26*(1+Summary!$I$48)</f>
        <v>534.160257120263</v>
      </c>
      <c r="Q26" s="231" t="n">
        <f aca="false">P26*(1+Summary!$I$48)</f>
        <v>550.18506483387</v>
      </c>
      <c r="R26" s="231" t="n">
        <f aca="false">Q26*(1+Summary!$I$48)</f>
        <v>566.690616778887</v>
      </c>
      <c r="S26" s="231" t="n">
        <f aca="false">R26*(1+Summary!$I$48)</f>
        <v>583.691335282253</v>
      </c>
      <c r="T26" s="231" t="n">
        <f aca="false">S26*(1+Summary!$I$48)</f>
        <v>601.202075340721</v>
      </c>
      <c r="U26" s="231" t="n">
        <f aca="false">T26*(1+Summary!$I$48)</f>
        <v>619.238137600942</v>
      </c>
      <c r="W26" s="231" t="n">
        <f aca="false">SUM(B26:U26)</f>
        <v>9489.0808195371</v>
      </c>
    </row>
    <row r="27" customFormat="false" ht="12.75" hidden="false" customHeight="false" outlineLevel="0" collapsed="false">
      <c r="A27" s="117" t="s">
        <v>124</v>
      </c>
      <c r="B27" s="32" t="n">
        <f aca="false">Summary!I55*(1+Summary!$I$48)</f>
        <v>412.666557142857</v>
      </c>
      <c r="C27" s="231" t="n">
        <f aca="false">B27*(1+Summary!$I$48)</f>
        <v>425.046553857143</v>
      </c>
      <c r="D27" s="231" t="n">
        <f aca="false">C27*(1+Summary!$I$48)</f>
        <v>437.797950472857</v>
      </c>
      <c r="E27" s="231" t="n">
        <f aca="false">D27*(1+Summary!$I$48)</f>
        <v>450.931888987043</v>
      </c>
      <c r="F27" s="231" t="n">
        <f aca="false">E27*(1+Summary!$I$48)</f>
        <v>464.459845656654</v>
      </c>
      <c r="G27" s="231" t="n">
        <f aca="false">F27*(1+Summary!$I$48)</f>
        <v>478.393641026354</v>
      </c>
      <c r="H27" s="231" t="n">
        <f aca="false">G27*(1+Summary!$I$48)</f>
        <v>492.745450257144</v>
      </c>
      <c r="I27" s="231" t="n">
        <f aca="false">H27*(1+Summary!$I$48)</f>
        <v>507.527813764859</v>
      </c>
      <c r="J27" s="231" t="n">
        <f aca="false">I27*(1+Summary!$I$48)</f>
        <v>522.753648177805</v>
      </c>
      <c r="K27" s="231" t="n">
        <f aca="false">J27*(1+Summary!$I$48)</f>
        <v>538.436257623139</v>
      </c>
      <c r="L27" s="231" t="n">
        <f aca="false">K27*(1+Summary!$I$48)</f>
        <v>554.589345351833</v>
      </c>
      <c r="M27" s="231" t="n">
        <f aca="false">L27*(1+Summary!$I$48)</f>
        <v>571.227025712388</v>
      </c>
      <c r="N27" s="231" t="n">
        <f aca="false">M27*(1+Summary!$I$48)</f>
        <v>588.363836483759</v>
      </c>
      <c r="O27" s="231" t="n">
        <f aca="false">N27*(1+Summary!$I$48)</f>
        <v>606.014751578272</v>
      </c>
      <c r="P27" s="231" t="n">
        <f aca="false">O27*(1+Summary!$I$48)</f>
        <v>624.19519412562</v>
      </c>
      <c r="Q27" s="231" t="n">
        <f aca="false">P27*(1+Summary!$I$48)</f>
        <v>642.921049949389</v>
      </c>
      <c r="R27" s="231" t="n">
        <f aca="false">Q27*(1+Summary!$I$48)</f>
        <v>662.208681447871</v>
      </c>
      <c r="S27" s="231" t="n">
        <f aca="false">R27*(1+Summary!$I$48)</f>
        <v>682.074941891307</v>
      </c>
      <c r="T27" s="231" t="n">
        <f aca="false">S27*(1+Summary!$I$48)</f>
        <v>702.537190148046</v>
      </c>
      <c r="U27" s="231" t="n">
        <f aca="false">T27*(1+Summary!$I$48)</f>
        <v>723.613305852487</v>
      </c>
      <c r="W27" s="231" t="n">
        <f aca="false">SUM(B27:U27)</f>
        <v>11088.5049295068</v>
      </c>
    </row>
    <row r="28" customFormat="false" ht="12.75" hidden="false" customHeight="false" outlineLevel="0" collapsed="false">
      <c r="A28" s="117" t="s">
        <v>254</v>
      </c>
      <c r="B28" s="402" t="n">
        <v>572</v>
      </c>
      <c r="C28" s="402" t="n">
        <v>583.4</v>
      </c>
      <c r="D28" s="402" t="n">
        <v>595.1</v>
      </c>
      <c r="E28" s="402" t="n">
        <v>607</v>
      </c>
      <c r="F28" s="402" t="n">
        <v>619.1</v>
      </c>
      <c r="G28" s="402" t="n">
        <v>631.5</v>
      </c>
      <c r="H28" s="402" t="n">
        <v>631.5</v>
      </c>
      <c r="I28" s="402" t="n">
        <v>631.5</v>
      </c>
      <c r="J28" s="402" t="n">
        <v>631.5</v>
      </c>
      <c r="K28" s="402" t="n">
        <v>631.5</v>
      </c>
      <c r="L28" s="402" t="n">
        <v>631.5</v>
      </c>
      <c r="M28" s="402" t="n">
        <v>631.5</v>
      </c>
      <c r="N28" s="402" t="n">
        <v>631.5</v>
      </c>
      <c r="O28" s="402" t="n">
        <v>631.5</v>
      </c>
      <c r="P28" s="402" t="n">
        <v>631.5</v>
      </c>
      <c r="Q28" s="402" t="n">
        <v>631.5</v>
      </c>
      <c r="R28" s="402" t="n">
        <v>631.5</v>
      </c>
      <c r="S28" s="402" t="n">
        <v>631.5</v>
      </c>
      <c r="T28" s="402" t="n">
        <v>631.5</v>
      </c>
      <c r="U28" s="402" t="n">
        <v>631.5</v>
      </c>
      <c r="W28" s="231" t="n">
        <f aca="false">SUM(B28:U28)</f>
        <v>12449.1</v>
      </c>
    </row>
    <row r="29" customFormat="false" ht="12.75" hidden="false" customHeight="false" outlineLevel="0" collapsed="false">
      <c r="A29" s="117" t="s">
        <v>126</v>
      </c>
      <c r="B29" s="32" t="n">
        <f aca="false">Summary!I57*(1+Summary!$I$48)</f>
        <v>0</v>
      </c>
      <c r="C29" s="231" t="n">
        <f aca="false">B29*(1+Summary!$I$48)</f>
        <v>0</v>
      </c>
      <c r="D29" s="231" t="n">
        <f aca="false">C29*(1+Summary!$I$48)</f>
        <v>0</v>
      </c>
      <c r="E29" s="231" t="n">
        <f aca="false">D29*(1+Summary!$I$48)</f>
        <v>0</v>
      </c>
      <c r="F29" s="231" t="n">
        <f aca="false">E29*(1+Summary!$I$48)</f>
        <v>0</v>
      </c>
      <c r="G29" s="231" t="n">
        <f aca="false">F29*(1+Summary!$I$48)</f>
        <v>0</v>
      </c>
      <c r="H29" s="231" t="n">
        <f aca="false">G29*(1+Summary!$I$48)</f>
        <v>0</v>
      </c>
      <c r="I29" s="231" t="n">
        <f aca="false">H29*(1+Summary!$I$48)</f>
        <v>0</v>
      </c>
      <c r="J29" s="231" t="n">
        <f aca="false">I29*(1+Summary!$I$48)</f>
        <v>0</v>
      </c>
      <c r="K29" s="231" t="n">
        <f aca="false">J29*(1+Summary!$I$48)</f>
        <v>0</v>
      </c>
      <c r="L29" s="231" t="n">
        <f aca="false">K29*(1+Summary!$I$48)</f>
        <v>0</v>
      </c>
      <c r="M29" s="231" t="n">
        <f aca="false">L29*(1+Summary!$I$48)</f>
        <v>0</v>
      </c>
      <c r="N29" s="231" t="n">
        <f aca="false">M29*(1+Summary!$I$48)</f>
        <v>0</v>
      </c>
      <c r="O29" s="231" t="n">
        <f aca="false">N29*(1+Summary!$I$48)</f>
        <v>0</v>
      </c>
      <c r="P29" s="231" t="n">
        <f aca="false">O29*(1+Summary!$I$48)</f>
        <v>0</v>
      </c>
      <c r="Q29" s="231" t="n">
        <f aca="false">P29*(1+Summary!$I$48)</f>
        <v>0</v>
      </c>
      <c r="R29" s="231" t="n">
        <f aca="false">Q29*(1+Summary!$I$48)</f>
        <v>0</v>
      </c>
      <c r="S29" s="231" t="n">
        <f aca="false">R29*(1+Summary!$I$48)</f>
        <v>0</v>
      </c>
      <c r="T29" s="231" t="n">
        <f aca="false">S29*(1+Summary!$I$48)</f>
        <v>0</v>
      </c>
      <c r="U29" s="231" t="n">
        <f aca="false">T29*(1+Summary!$I$48)</f>
        <v>0</v>
      </c>
      <c r="W29" s="231" t="n">
        <f aca="false">SUM(B29:U29)</f>
        <v>0</v>
      </c>
    </row>
    <row r="30" customFormat="false" ht="12.75" hidden="false" customHeight="false" outlineLevel="0" collapsed="false">
      <c r="A30" s="117" t="s">
        <v>167</v>
      </c>
      <c r="B30" s="32" t="n">
        <v>0</v>
      </c>
      <c r="C30" s="231" t="n">
        <v>0</v>
      </c>
      <c r="D30" s="231" t="n">
        <v>0</v>
      </c>
      <c r="E30" s="231" t="n">
        <f aca="false">Summary!I46*Summary!I11*12</f>
        <v>510.72</v>
      </c>
      <c r="F30" s="231" t="n">
        <f aca="false">E30*(1+Summary!$I$48)</f>
        <v>526.0416</v>
      </c>
      <c r="G30" s="231" t="n">
        <f aca="false">F30*(1+Summary!$I$48)</f>
        <v>541.822848</v>
      </c>
      <c r="H30" s="231" t="n">
        <f aca="false">G30*(1+Summary!$I$48)</f>
        <v>558.07753344</v>
      </c>
      <c r="I30" s="231" t="n">
        <f aca="false">H30*(1+Summary!$I$48)</f>
        <v>574.8198594432</v>
      </c>
      <c r="J30" s="231" t="n">
        <f aca="false">I30*(1+Summary!$I$48)</f>
        <v>592.064455226496</v>
      </c>
      <c r="K30" s="231" t="n">
        <f aca="false">J30*(1+Summary!$I$48)</f>
        <v>609.826388883291</v>
      </c>
      <c r="L30" s="231" t="n">
        <f aca="false">K30*(1+Summary!$I$48)</f>
        <v>628.12118054979</v>
      </c>
      <c r="M30" s="231" t="n">
        <f aca="false">L30*(1+Summary!$I$48)</f>
        <v>646.964815966284</v>
      </c>
      <c r="N30" s="231" t="n">
        <f aca="false">M30*(1+Summary!$I$48)</f>
        <v>666.373760445272</v>
      </c>
      <c r="O30" s="231" t="n">
        <f aca="false">N30*(1+Summary!$I$48)</f>
        <v>686.36497325863</v>
      </c>
      <c r="P30" s="231" t="n">
        <f aca="false">O30*(1+Summary!$I$48)</f>
        <v>706.955922456389</v>
      </c>
      <c r="Q30" s="231" t="n">
        <f aca="false">P30*(1+Summary!$I$48)</f>
        <v>728.164600130081</v>
      </c>
      <c r="R30" s="231" t="n">
        <f aca="false">Q30*(1+Summary!$I$48)</f>
        <v>750.009538133983</v>
      </c>
      <c r="S30" s="231" t="n">
        <f aca="false">R30*(1+Summary!$I$48)</f>
        <v>772.509824278003</v>
      </c>
      <c r="T30" s="231" t="n">
        <f aca="false">S30*(1+Summary!$I$48)</f>
        <v>795.685119006343</v>
      </c>
      <c r="U30" s="231" t="n">
        <f aca="false">T30*(1+Summary!$I$48)</f>
        <v>819.555672576533</v>
      </c>
      <c r="V30" s="231"/>
      <c r="W30" s="231" t="n">
        <f aca="false">SUM(B30:U30)</f>
        <v>11114.0780917943</v>
      </c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2.75" hidden="false" customHeight="false" outlineLevel="0" collapsed="false">
      <c r="A31" s="188" t="s">
        <v>31</v>
      </c>
      <c r="B31" s="123" t="n">
        <f aca="false">IS!B31*Allocation!$F$14</f>
        <v>395.985231085333</v>
      </c>
      <c r="C31" s="123" t="n">
        <f aca="false">IS!C31*Allocation!$F$14</f>
        <v>394.936940820084</v>
      </c>
      <c r="D31" s="123" t="n">
        <f aca="false">IS!D31*Allocation!$F$14</f>
        <v>392.981140681861</v>
      </c>
      <c r="E31" s="123" t="n">
        <f aca="false">IS!E31*Allocation!$F$14</f>
        <v>362.464215289248</v>
      </c>
      <c r="F31" s="123" t="n">
        <f aca="false">IS!F31*Allocation!$F$14</f>
        <v>362.464215289248</v>
      </c>
      <c r="G31" s="123" t="n">
        <f aca="false">IS!G31*Allocation!$F$14</f>
        <v>362.464215289248</v>
      </c>
      <c r="H31" s="123" t="n">
        <f aca="false">IS!H31*Allocation!$F$14</f>
        <v>362.464215289248</v>
      </c>
      <c r="I31" s="123" t="n">
        <f aca="false">IS!I31*Allocation!$F$14</f>
        <v>362.464215289248</v>
      </c>
      <c r="J31" s="123" t="n">
        <f aca="false">IS!J31*Allocation!$F$14</f>
        <v>362.464215289248</v>
      </c>
      <c r="K31" s="123" t="n">
        <f aca="false">IS!K31*Allocation!$F$14</f>
        <v>362.464215289248</v>
      </c>
      <c r="L31" s="123" t="n">
        <f aca="false">IS!L31*Allocation!$F$14</f>
        <v>362.464215289248</v>
      </c>
      <c r="M31" s="123" t="n">
        <f aca="false">IS!M31*Allocation!$F$14</f>
        <v>362.464215289248</v>
      </c>
      <c r="N31" s="123" t="n">
        <f aca="false">IS!N31*Allocation!$F$14</f>
        <v>362.464215289248</v>
      </c>
      <c r="O31" s="123" t="n">
        <f aca="false">IS!O31*Allocation!$F$14</f>
        <v>362.464215289248</v>
      </c>
      <c r="P31" s="123" t="n">
        <f aca="false">IS!P31*Allocation!$F$14</f>
        <v>362.464215289248</v>
      </c>
      <c r="Q31" s="123" t="n">
        <f aca="false">IS!Q31*Allocation!$F$14</f>
        <v>362.464215289248</v>
      </c>
      <c r="R31" s="123" t="n">
        <f aca="false">IS!R31*Allocation!$F$14</f>
        <v>362.464215289248</v>
      </c>
      <c r="S31" s="123" t="n">
        <f aca="false">IS!S31*Allocation!$F$14</f>
        <v>362.464215289248</v>
      </c>
      <c r="T31" s="123" t="n">
        <f aca="false">IS!T31*Allocation!$F$14</f>
        <v>362.464215289248</v>
      </c>
      <c r="U31" s="123" t="n">
        <f aca="false">IS!U31*Allocation!$F$14</f>
        <v>362.464215289248</v>
      </c>
      <c r="V31" s="231"/>
      <c r="W31" s="231" t="n">
        <f aca="false">SUM(B31:U31)</f>
        <v>7345.79497250449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2.75" hidden="false" customHeight="false" outlineLevel="0" collapsed="false">
      <c r="A32" s="493" t="s">
        <v>168</v>
      </c>
      <c r="B32" s="236" t="n">
        <f aca="false">B87</f>
        <v>219.538844902864</v>
      </c>
      <c r="C32" s="236" t="n">
        <f aca="false">C87</f>
        <v>146.359229935243</v>
      </c>
      <c r="D32" s="236" t="n">
        <f aca="false">D87</f>
        <v>146.359229935243</v>
      </c>
      <c r="E32" s="236" t="n">
        <f aca="false">E87</f>
        <v>146.359229935243</v>
      </c>
      <c r="F32" s="236" t="n">
        <f aca="false">F87</f>
        <v>146.359229935243</v>
      </c>
      <c r="G32" s="236" t="n">
        <f aca="false">G87</f>
        <v>146.359229935243</v>
      </c>
      <c r="H32" s="236" t="n">
        <f aca="false">H87</f>
        <v>146.359229935243</v>
      </c>
      <c r="I32" s="236" t="n">
        <f aca="false">I87</f>
        <v>146.359229935243</v>
      </c>
      <c r="J32" s="236" t="n">
        <f aca="false">J87</f>
        <v>146.359229935243</v>
      </c>
      <c r="K32" s="236" t="n">
        <f aca="false">K87</f>
        <v>146.359229935243</v>
      </c>
      <c r="L32" s="236" t="n">
        <f aca="false">L87</f>
        <v>146.359229935243</v>
      </c>
      <c r="M32" s="236" t="n">
        <f aca="false">M87</f>
        <v>146.359229935243</v>
      </c>
      <c r="N32" s="236" t="n">
        <f aca="false">N87</f>
        <v>146.359229935243</v>
      </c>
      <c r="O32" s="236" t="n">
        <f aca="false">O87</f>
        <v>146.359229935243</v>
      </c>
      <c r="P32" s="236" t="n">
        <f aca="false">P87</f>
        <v>146.359229935243</v>
      </c>
      <c r="Q32" s="236" t="n">
        <f aca="false">Q87</f>
        <v>146.359229935243</v>
      </c>
      <c r="R32" s="236" t="n">
        <f aca="false">R87</f>
        <v>146.359229935243</v>
      </c>
      <c r="S32" s="236" t="n">
        <f aca="false">S87</f>
        <v>146.359229935243</v>
      </c>
      <c r="T32" s="236" t="n">
        <f aca="false">T87</f>
        <v>146.359229935243</v>
      </c>
      <c r="U32" s="236" t="n">
        <f aca="false">U87</f>
        <v>146.359229935243</v>
      </c>
      <c r="V32" s="231"/>
      <c r="W32" s="231" t="n">
        <f aca="false">SUM(B32:U32)</f>
        <v>3000.36421367248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17" t="s">
        <v>169</v>
      </c>
      <c r="B33" s="32" t="n">
        <f aca="false">SUM(B23:B32)</f>
        <v>8133.89027884534</v>
      </c>
      <c r="C33" s="32" t="n">
        <f aca="false">SUM(C23:C32)</f>
        <v>8279.45335969818</v>
      </c>
      <c r="D33" s="32" t="n">
        <f aca="false">SUM(D23:D32)</f>
        <v>8503.84027522825</v>
      </c>
      <c r="E33" s="32" t="n">
        <f aca="false">SUM(E23:E32)</f>
        <v>9128.06513063157</v>
      </c>
      <c r="F33" s="32" t="n">
        <f aca="false">SUM(F23:F32)</f>
        <v>9380.53238119378</v>
      </c>
      <c r="G33" s="32" t="n">
        <f aca="false">SUM(G23:G32)</f>
        <v>9640.51064927286</v>
      </c>
      <c r="H33" s="32" t="n">
        <f aca="false">SUM(H23:H32)</f>
        <v>9895.51626539431</v>
      </c>
      <c r="I33" s="32" t="n">
        <f aca="false">SUM(I23:I32)</f>
        <v>10158.1720499994</v>
      </c>
      <c r="J33" s="32" t="n">
        <f aca="false">SUM(J23:J32)</f>
        <v>10428.7075081427</v>
      </c>
      <c r="K33" s="32" t="n">
        <f aca="false">SUM(K23:K32)</f>
        <v>10707.3590300302</v>
      </c>
      <c r="L33" s="32" t="n">
        <f aca="false">SUM(L23:L32)</f>
        <v>10994.3700975744</v>
      </c>
      <c r="M33" s="32" t="n">
        <f aca="false">SUM(M23:M32)</f>
        <v>11289.9914971449</v>
      </c>
      <c r="N33" s="32" t="n">
        <f aca="false">SUM(N23:N32)</f>
        <v>11594.4815387025</v>
      </c>
      <c r="O33" s="32" t="n">
        <f aca="false">SUM(O23:O32)</f>
        <v>11908.1062815068</v>
      </c>
      <c r="P33" s="32" t="n">
        <f aca="false">SUM(P23:P32)</f>
        <v>12231.1397665953</v>
      </c>
      <c r="Q33" s="32" t="n">
        <f aca="false">SUM(Q23:Q32)</f>
        <v>12563.8642562364</v>
      </c>
      <c r="R33" s="32" t="n">
        <f aca="false">SUM(R23:R32)</f>
        <v>12906.5704805668</v>
      </c>
      <c r="S33" s="32" t="n">
        <f aca="false">SUM(S23:S32)</f>
        <v>13259.557891627</v>
      </c>
      <c r="T33" s="32" t="n">
        <f aca="false">SUM(T23:T32)</f>
        <v>13623.1349250191</v>
      </c>
      <c r="U33" s="32" t="n">
        <f aca="false">SUM(U23:U32)</f>
        <v>13997.619269413</v>
      </c>
      <c r="W33" s="231" t="n">
        <f aca="false">SUM(B33:U33)</f>
        <v>218624.882932823</v>
      </c>
    </row>
    <row r="34" customFormat="false" ht="12.75" hidden="false" customHeight="false" outlineLevel="1" collapsed="false">
      <c r="A34" s="238"/>
      <c r="B34" s="403"/>
      <c r="C34" s="403"/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0"/>
      <c r="W34" s="231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  <c r="CS34" s="400"/>
      <c r="CT34" s="400"/>
      <c r="CU34" s="400"/>
      <c r="CV34" s="400"/>
      <c r="CW34" s="400"/>
      <c r="CX34" s="400"/>
      <c r="CY34" s="400"/>
      <c r="CZ34" s="400"/>
      <c r="DA34" s="400"/>
      <c r="DB34" s="400"/>
      <c r="DC34" s="400"/>
      <c r="DD34" s="400"/>
      <c r="DE34" s="400"/>
      <c r="DF34" s="400"/>
      <c r="DG34" s="400"/>
      <c r="DH34" s="400"/>
      <c r="DI34" s="400"/>
      <c r="DJ34" s="400"/>
      <c r="DK34" s="400"/>
      <c r="DL34" s="400"/>
      <c r="DM34" s="400"/>
      <c r="DN34" s="400"/>
      <c r="DO34" s="400"/>
      <c r="DP34" s="400"/>
      <c r="DQ34" s="400"/>
      <c r="DR34" s="400"/>
      <c r="DS34" s="400"/>
      <c r="DT34" s="400"/>
      <c r="DU34" s="400"/>
      <c r="DV34" s="400"/>
      <c r="DW34" s="400"/>
      <c r="DX34" s="400"/>
      <c r="DY34" s="400"/>
      <c r="DZ34" s="400"/>
      <c r="EA34" s="400"/>
      <c r="EB34" s="400"/>
      <c r="EC34" s="400"/>
      <c r="ED34" s="400"/>
      <c r="EE34" s="400"/>
      <c r="EF34" s="400"/>
      <c r="EG34" s="400"/>
      <c r="EH34" s="400"/>
      <c r="EI34" s="400"/>
      <c r="EJ34" s="400"/>
      <c r="EK34" s="400"/>
      <c r="EL34" s="400"/>
      <c r="EM34" s="400"/>
      <c r="EN34" s="400"/>
      <c r="EO34" s="400"/>
      <c r="EP34" s="400"/>
      <c r="EQ34" s="400"/>
      <c r="ER34" s="400"/>
      <c r="ES34" s="400"/>
      <c r="ET34" s="400"/>
      <c r="EU34" s="400"/>
      <c r="EV34" s="400"/>
      <c r="EW34" s="400"/>
      <c r="EX34" s="400"/>
      <c r="EY34" s="400"/>
      <c r="EZ34" s="400"/>
      <c r="FA34" s="400"/>
      <c r="FB34" s="400"/>
      <c r="FC34" s="400"/>
      <c r="FD34" s="400"/>
      <c r="FE34" s="400"/>
      <c r="FF34" s="400"/>
      <c r="FG34" s="400"/>
      <c r="FH34" s="400"/>
      <c r="FI34" s="400"/>
      <c r="FJ34" s="400"/>
      <c r="FK34" s="400"/>
      <c r="FL34" s="400"/>
      <c r="FM34" s="400"/>
      <c r="FN34" s="400"/>
      <c r="FO34" s="400"/>
      <c r="FP34" s="400"/>
      <c r="FQ34" s="400"/>
      <c r="FR34" s="400"/>
      <c r="FS34" s="400"/>
      <c r="FT34" s="400"/>
      <c r="FU34" s="400"/>
      <c r="FV34" s="400"/>
      <c r="FW34" s="400"/>
      <c r="FX34" s="400"/>
      <c r="FY34" s="400"/>
      <c r="FZ34" s="400"/>
      <c r="GA34" s="400"/>
      <c r="GB34" s="400"/>
      <c r="GC34" s="400"/>
      <c r="GD34" s="400"/>
      <c r="GE34" s="400"/>
      <c r="GF34" s="400"/>
      <c r="GG34" s="400"/>
      <c r="GH34" s="400"/>
      <c r="GI34" s="400"/>
      <c r="GJ34" s="400"/>
      <c r="GK34" s="400"/>
      <c r="GL34" s="400"/>
      <c r="GM34" s="400"/>
      <c r="GN34" s="400"/>
      <c r="GO34" s="400"/>
      <c r="GP34" s="400"/>
      <c r="GQ34" s="400"/>
      <c r="GR34" s="400"/>
      <c r="GS34" s="400"/>
      <c r="GT34" s="400"/>
      <c r="GU34" s="400"/>
      <c r="GV34" s="400"/>
      <c r="GW34" s="400"/>
      <c r="GX34" s="400"/>
      <c r="GY34" s="400"/>
      <c r="GZ34" s="400"/>
      <c r="HA34" s="400"/>
      <c r="HB34" s="400"/>
      <c r="HC34" s="400"/>
      <c r="HD34" s="400"/>
      <c r="HE34" s="400"/>
      <c r="HF34" s="400"/>
      <c r="HG34" s="400"/>
      <c r="HH34" s="400"/>
      <c r="HI34" s="400"/>
      <c r="HJ34" s="400"/>
      <c r="HK34" s="400"/>
      <c r="HL34" s="400"/>
      <c r="HM34" s="400"/>
      <c r="HN34" s="400"/>
      <c r="HO34" s="400"/>
      <c r="HP34" s="400"/>
      <c r="HQ34" s="400"/>
      <c r="HR34" s="400"/>
      <c r="HS34" s="400"/>
      <c r="HT34" s="400"/>
      <c r="HU34" s="400"/>
      <c r="HV34" s="400"/>
      <c r="HW34" s="400"/>
      <c r="HX34" s="400"/>
      <c r="HY34" s="400"/>
      <c r="HZ34" s="400"/>
      <c r="IA34" s="400"/>
      <c r="IB34" s="400"/>
      <c r="IC34" s="400"/>
      <c r="ID34" s="400"/>
      <c r="IE34" s="400"/>
      <c r="IF34" s="400"/>
      <c r="IG34" s="400"/>
      <c r="IH34" s="400"/>
      <c r="II34" s="400"/>
      <c r="IJ34" s="400"/>
      <c r="IK34" s="400"/>
      <c r="IL34" s="400"/>
      <c r="IM34" s="400"/>
      <c r="IN34" s="400"/>
      <c r="IO34" s="400"/>
      <c r="IP34" s="400"/>
      <c r="IQ34" s="400"/>
      <c r="IR34" s="400"/>
      <c r="IS34" s="400"/>
      <c r="IT34" s="400"/>
      <c r="IU34" s="400"/>
      <c r="IV34" s="400"/>
      <c r="IW34" s="400"/>
    </row>
    <row r="35" customFormat="false" ht="6.75" hidden="false" customHeight="true" outlineLevel="0" collapsed="false">
      <c r="A35" s="238"/>
      <c r="B35" s="403"/>
      <c r="C35" s="403"/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0"/>
      <c r="W35" s="231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  <c r="CS35" s="400"/>
      <c r="CT35" s="400"/>
      <c r="CU35" s="400"/>
      <c r="CV35" s="400"/>
      <c r="CW35" s="400"/>
      <c r="CX35" s="400"/>
      <c r="CY35" s="400"/>
      <c r="CZ35" s="400"/>
      <c r="DA35" s="400"/>
      <c r="DB35" s="400"/>
      <c r="DC35" s="400"/>
      <c r="DD35" s="400"/>
      <c r="DE35" s="400"/>
      <c r="DF35" s="400"/>
      <c r="DG35" s="400"/>
      <c r="DH35" s="400"/>
      <c r="DI35" s="400"/>
      <c r="DJ35" s="400"/>
      <c r="DK35" s="400"/>
      <c r="DL35" s="400"/>
      <c r="DM35" s="400"/>
      <c r="DN35" s="400"/>
      <c r="DO35" s="400"/>
      <c r="DP35" s="400"/>
      <c r="DQ35" s="400"/>
      <c r="DR35" s="400"/>
      <c r="DS35" s="400"/>
      <c r="DT35" s="400"/>
      <c r="DU35" s="400"/>
      <c r="DV35" s="400"/>
      <c r="DW35" s="400"/>
      <c r="DX35" s="400"/>
      <c r="DY35" s="400"/>
      <c r="DZ35" s="400"/>
      <c r="EA35" s="400"/>
      <c r="EB35" s="400"/>
      <c r="EC35" s="400"/>
      <c r="ED35" s="400"/>
      <c r="EE35" s="400"/>
      <c r="EF35" s="400"/>
      <c r="EG35" s="400"/>
      <c r="EH35" s="400"/>
      <c r="EI35" s="400"/>
      <c r="EJ35" s="400"/>
      <c r="EK35" s="400"/>
      <c r="EL35" s="400"/>
      <c r="EM35" s="400"/>
      <c r="EN35" s="400"/>
      <c r="EO35" s="400"/>
      <c r="EP35" s="400"/>
      <c r="EQ35" s="400"/>
      <c r="ER35" s="400"/>
      <c r="ES35" s="400"/>
      <c r="ET35" s="400"/>
      <c r="EU35" s="400"/>
      <c r="EV35" s="400"/>
      <c r="EW35" s="400"/>
      <c r="EX35" s="400"/>
      <c r="EY35" s="400"/>
      <c r="EZ35" s="400"/>
      <c r="FA35" s="400"/>
      <c r="FB35" s="400"/>
      <c r="FC35" s="400"/>
      <c r="FD35" s="400"/>
      <c r="FE35" s="400"/>
      <c r="FF35" s="400"/>
      <c r="FG35" s="400"/>
      <c r="FH35" s="400"/>
      <c r="FI35" s="400"/>
      <c r="FJ35" s="400"/>
      <c r="FK35" s="400"/>
      <c r="FL35" s="400"/>
      <c r="FM35" s="400"/>
      <c r="FN35" s="400"/>
      <c r="FO35" s="400"/>
      <c r="FP35" s="400"/>
      <c r="FQ35" s="400"/>
      <c r="FR35" s="400"/>
      <c r="FS35" s="400"/>
      <c r="FT35" s="400"/>
      <c r="FU35" s="400"/>
      <c r="FV35" s="400"/>
      <c r="FW35" s="400"/>
      <c r="FX35" s="400"/>
      <c r="FY35" s="400"/>
      <c r="FZ35" s="400"/>
      <c r="GA35" s="400"/>
      <c r="GB35" s="400"/>
      <c r="GC35" s="400"/>
      <c r="GD35" s="400"/>
      <c r="GE35" s="400"/>
      <c r="GF35" s="400"/>
      <c r="GG35" s="400"/>
      <c r="GH35" s="400"/>
      <c r="GI35" s="400"/>
      <c r="GJ35" s="400"/>
      <c r="GK35" s="400"/>
      <c r="GL35" s="400"/>
      <c r="GM35" s="400"/>
      <c r="GN35" s="400"/>
      <c r="GO35" s="400"/>
      <c r="GP35" s="400"/>
      <c r="GQ35" s="400"/>
      <c r="GR35" s="400"/>
      <c r="GS35" s="400"/>
      <c r="GT35" s="400"/>
      <c r="GU35" s="400"/>
      <c r="GV35" s="400"/>
      <c r="GW35" s="400"/>
      <c r="GX35" s="400"/>
      <c r="GY35" s="400"/>
      <c r="GZ35" s="400"/>
      <c r="HA35" s="400"/>
      <c r="HB35" s="400"/>
      <c r="HC35" s="400"/>
      <c r="HD35" s="400"/>
      <c r="HE35" s="400"/>
      <c r="HF35" s="400"/>
      <c r="HG35" s="400"/>
      <c r="HH35" s="400"/>
      <c r="HI35" s="400"/>
      <c r="HJ35" s="400"/>
      <c r="HK35" s="400"/>
      <c r="HL35" s="400"/>
      <c r="HM35" s="400"/>
      <c r="HN35" s="400"/>
      <c r="HO35" s="400"/>
      <c r="HP35" s="400"/>
      <c r="HQ35" s="400"/>
      <c r="HR35" s="400"/>
      <c r="HS35" s="400"/>
      <c r="HT35" s="400"/>
      <c r="HU35" s="400"/>
      <c r="HV35" s="400"/>
      <c r="HW35" s="400"/>
      <c r="HX35" s="400"/>
      <c r="HY35" s="400"/>
      <c r="HZ35" s="400"/>
      <c r="IA35" s="400"/>
      <c r="IB35" s="400"/>
      <c r="IC35" s="400"/>
      <c r="ID35" s="400"/>
      <c r="IE35" s="400"/>
      <c r="IF35" s="400"/>
      <c r="IG35" s="400"/>
      <c r="IH35" s="400"/>
      <c r="II35" s="400"/>
      <c r="IJ35" s="400"/>
      <c r="IK35" s="400"/>
      <c r="IL35" s="400"/>
      <c r="IM35" s="400"/>
      <c r="IN35" s="400"/>
      <c r="IO35" s="400"/>
      <c r="IP35" s="400"/>
      <c r="IQ35" s="400"/>
      <c r="IR35" s="400"/>
      <c r="IS35" s="400"/>
      <c r="IT35" s="400"/>
      <c r="IU35" s="400"/>
      <c r="IV35" s="400"/>
      <c r="IW35" s="400"/>
    </row>
    <row r="36" customFormat="false" ht="18.75" hidden="false" customHeight="true" outlineLevel="0" collapsed="false">
      <c r="A36" s="230" t="s">
        <v>170</v>
      </c>
      <c r="B36" s="228" t="n">
        <f aca="false">B20-B33</f>
        <v>26060.4030926691</v>
      </c>
      <c r="C36" s="228" t="n">
        <f aca="false">C20-C33</f>
        <v>26055.4354833056</v>
      </c>
      <c r="D36" s="228" t="n">
        <f aca="false">D20-D33</f>
        <v>25974.9311916314</v>
      </c>
      <c r="E36" s="228" t="n">
        <f aca="false">E20-E33</f>
        <v>40821.8199002563</v>
      </c>
      <c r="F36" s="228" t="n">
        <f aca="false">F20-F33</f>
        <v>42808.8841089371</v>
      </c>
      <c r="G36" s="228" t="n">
        <f aca="false">G20-G33</f>
        <v>43655.1195735378</v>
      </c>
      <c r="H36" s="228" t="n">
        <f aca="false">H20-H33</f>
        <v>44525.917662677</v>
      </c>
      <c r="I36" s="228" t="n">
        <f aca="false">I20-I33</f>
        <v>45408.670922409</v>
      </c>
      <c r="J36" s="228" t="n">
        <f aca="false">J20-J33</f>
        <v>46303.312944689</v>
      </c>
      <c r="K36" s="228" t="n">
        <f aca="false">K20-K33</f>
        <v>47209.7625773362</v>
      </c>
      <c r="L36" s="228" t="n">
        <f aca="false">L20-L33</f>
        <v>48127.9230991525</v>
      </c>
      <c r="M36" s="228" t="n">
        <f aca="false">M20-M33</f>
        <v>49057.6813588187</v>
      </c>
      <c r="N36" s="228" t="n">
        <f aca="false">N20-N33</f>
        <v>49998.9068761362</v>
      </c>
      <c r="O36" s="228" t="n">
        <f aca="false">O20-O33</f>
        <v>50951.4509041304</v>
      </c>
      <c r="P36" s="228" t="n">
        <f aca="false">P20-P33</f>
        <v>51915.1454504762</v>
      </c>
      <c r="Q36" s="228" t="n">
        <f aca="false">Q20-Q33</f>
        <v>52684.3907693198</v>
      </c>
      <c r="R36" s="228" t="n">
        <f aca="false">R20-R33</f>
        <v>53452.064069249</v>
      </c>
      <c r="S36" s="228" t="n">
        <f aca="false">S20-S33</f>
        <v>54217.3787083422</v>
      </c>
      <c r="T36" s="228" t="n">
        <f aca="false">T20-T33</f>
        <v>54979.5022609792</v>
      </c>
      <c r="U36" s="228" t="n">
        <f aca="false">U20-U33</f>
        <v>55737.5544787974</v>
      </c>
      <c r="V36" s="376"/>
      <c r="W36" s="231" t="n">
        <f aca="false">SUM(B36:U36)</f>
        <v>909946.25543285</v>
      </c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6"/>
      <c r="AM36" s="376"/>
      <c r="AN36" s="376"/>
      <c r="AO36" s="376"/>
      <c r="AP36" s="376"/>
      <c r="AQ36" s="376"/>
      <c r="AR36" s="376"/>
      <c r="AS36" s="376"/>
      <c r="AT36" s="376"/>
      <c r="AU36" s="376"/>
      <c r="AV36" s="376"/>
      <c r="AW36" s="376"/>
      <c r="AX36" s="376"/>
      <c r="AY36" s="376"/>
      <c r="AZ36" s="376"/>
      <c r="BA36" s="376"/>
      <c r="BB36" s="376"/>
      <c r="BC36" s="376"/>
      <c r="BD36" s="376"/>
      <c r="BE36" s="376"/>
      <c r="BF36" s="376"/>
      <c r="BG36" s="376"/>
      <c r="BH36" s="376"/>
      <c r="BI36" s="376"/>
      <c r="BJ36" s="376"/>
      <c r="BK36" s="376"/>
      <c r="BL36" s="376"/>
      <c r="BM36" s="376"/>
      <c r="BN36" s="376"/>
      <c r="BO36" s="376"/>
      <c r="BP36" s="376"/>
      <c r="BQ36" s="376"/>
      <c r="BR36" s="376"/>
      <c r="BS36" s="376"/>
      <c r="BT36" s="376"/>
      <c r="BU36" s="376"/>
      <c r="BV36" s="376"/>
      <c r="BW36" s="376"/>
      <c r="BX36" s="376"/>
      <c r="BY36" s="376"/>
      <c r="BZ36" s="376"/>
      <c r="CA36" s="376"/>
      <c r="CB36" s="376"/>
      <c r="CC36" s="376"/>
      <c r="CD36" s="376"/>
      <c r="CE36" s="376"/>
      <c r="CF36" s="376"/>
      <c r="CG36" s="376"/>
      <c r="CH36" s="376"/>
      <c r="CI36" s="376"/>
      <c r="CJ36" s="376"/>
      <c r="CK36" s="376"/>
      <c r="CL36" s="376"/>
      <c r="CM36" s="376"/>
      <c r="CN36" s="376"/>
      <c r="CO36" s="376"/>
      <c r="CP36" s="376"/>
      <c r="CQ36" s="376"/>
      <c r="CR36" s="376"/>
      <c r="CS36" s="376"/>
      <c r="CT36" s="376"/>
      <c r="CU36" s="376"/>
      <c r="CV36" s="376"/>
      <c r="CW36" s="376"/>
      <c r="CX36" s="376"/>
      <c r="CY36" s="376"/>
      <c r="CZ36" s="376"/>
      <c r="DA36" s="376"/>
      <c r="DB36" s="376"/>
      <c r="DC36" s="376"/>
      <c r="DD36" s="376"/>
      <c r="DE36" s="376"/>
      <c r="DF36" s="376"/>
      <c r="DG36" s="376"/>
      <c r="DH36" s="376"/>
      <c r="DI36" s="376"/>
      <c r="DJ36" s="376"/>
      <c r="DK36" s="376"/>
      <c r="DL36" s="376"/>
      <c r="DM36" s="376"/>
      <c r="DN36" s="376"/>
      <c r="DO36" s="376"/>
      <c r="DP36" s="376"/>
      <c r="DQ36" s="376"/>
      <c r="DR36" s="376"/>
      <c r="DS36" s="376"/>
      <c r="DT36" s="376"/>
      <c r="DU36" s="376"/>
      <c r="DV36" s="376"/>
      <c r="DW36" s="376"/>
      <c r="DX36" s="376"/>
      <c r="DY36" s="376"/>
      <c r="DZ36" s="376"/>
      <c r="EA36" s="376"/>
      <c r="EB36" s="376"/>
      <c r="EC36" s="376"/>
      <c r="ED36" s="376"/>
      <c r="EE36" s="376"/>
      <c r="EF36" s="376"/>
      <c r="EG36" s="376"/>
      <c r="EH36" s="376"/>
      <c r="EI36" s="376"/>
      <c r="EJ36" s="376"/>
      <c r="EK36" s="376"/>
      <c r="EL36" s="376"/>
      <c r="EM36" s="376"/>
      <c r="EN36" s="376"/>
      <c r="EO36" s="376"/>
      <c r="EP36" s="376"/>
      <c r="EQ36" s="376"/>
      <c r="ER36" s="376"/>
      <c r="ES36" s="376"/>
      <c r="ET36" s="376"/>
      <c r="EU36" s="376"/>
      <c r="EV36" s="376"/>
      <c r="EW36" s="376"/>
      <c r="EX36" s="376"/>
      <c r="EY36" s="376"/>
      <c r="EZ36" s="376"/>
      <c r="FA36" s="376"/>
      <c r="FB36" s="376"/>
      <c r="FC36" s="376"/>
      <c r="FD36" s="376"/>
      <c r="FE36" s="376"/>
      <c r="FF36" s="376"/>
      <c r="FG36" s="376"/>
      <c r="FH36" s="376"/>
      <c r="FI36" s="376"/>
      <c r="FJ36" s="376"/>
      <c r="FK36" s="376"/>
      <c r="FL36" s="376"/>
      <c r="FM36" s="376"/>
      <c r="FN36" s="376"/>
      <c r="FO36" s="376"/>
      <c r="FP36" s="376"/>
      <c r="FQ36" s="376"/>
      <c r="FR36" s="376"/>
      <c r="FS36" s="376"/>
      <c r="FT36" s="376"/>
      <c r="FU36" s="376"/>
      <c r="FV36" s="376"/>
      <c r="FW36" s="376"/>
      <c r="FX36" s="376"/>
      <c r="FY36" s="376"/>
      <c r="FZ36" s="376"/>
      <c r="GA36" s="376"/>
      <c r="GB36" s="376"/>
      <c r="GC36" s="376"/>
      <c r="GD36" s="376"/>
      <c r="GE36" s="376"/>
      <c r="GF36" s="376"/>
      <c r="GG36" s="376"/>
      <c r="GH36" s="376"/>
      <c r="GI36" s="376"/>
      <c r="GJ36" s="376"/>
      <c r="GK36" s="376"/>
      <c r="GL36" s="376"/>
      <c r="GM36" s="376"/>
      <c r="GN36" s="376"/>
      <c r="GO36" s="376"/>
      <c r="GP36" s="376"/>
      <c r="GQ36" s="376"/>
      <c r="GR36" s="376"/>
      <c r="GS36" s="376"/>
      <c r="GT36" s="376"/>
      <c r="GU36" s="376"/>
      <c r="GV36" s="376"/>
      <c r="GW36" s="376"/>
      <c r="GX36" s="376"/>
      <c r="GY36" s="376"/>
      <c r="GZ36" s="376"/>
      <c r="HA36" s="376"/>
      <c r="HB36" s="376"/>
      <c r="HC36" s="376"/>
      <c r="HD36" s="376"/>
      <c r="HE36" s="376"/>
      <c r="HF36" s="376"/>
      <c r="HG36" s="376"/>
      <c r="HH36" s="376"/>
      <c r="HI36" s="376"/>
      <c r="HJ36" s="376"/>
      <c r="HK36" s="376"/>
      <c r="HL36" s="376"/>
      <c r="HM36" s="376"/>
      <c r="HN36" s="376"/>
      <c r="HO36" s="376"/>
      <c r="HP36" s="376"/>
      <c r="HQ36" s="376"/>
      <c r="HR36" s="376"/>
      <c r="HS36" s="376"/>
      <c r="HT36" s="376"/>
      <c r="HU36" s="376"/>
      <c r="HV36" s="376"/>
      <c r="HW36" s="376"/>
      <c r="HX36" s="376"/>
      <c r="HY36" s="376"/>
      <c r="HZ36" s="376"/>
      <c r="IA36" s="376"/>
      <c r="IB36" s="376"/>
      <c r="IC36" s="376"/>
      <c r="ID36" s="376"/>
      <c r="IE36" s="376"/>
      <c r="IF36" s="376"/>
      <c r="IG36" s="376"/>
      <c r="IH36" s="376"/>
      <c r="II36" s="376"/>
      <c r="IJ36" s="376"/>
      <c r="IK36" s="376"/>
      <c r="IL36" s="376"/>
      <c r="IM36" s="376"/>
      <c r="IN36" s="376"/>
      <c r="IO36" s="376"/>
      <c r="IP36" s="376"/>
      <c r="IQ36" s="376"/>
      <c r="IR36" s="376"/>
      <c r="IS36" s="376"/>
      <c r="IT36" s="376"/>
      <c r="IU36" s="376"/>
      <c r="IV36" s="376"/>
      <c r="IW36" s="376"/>
    </row>
    <row r="37" customFormat="false" ht="18.75" hidden="false" customHeight="true" outlineLevel="0" collapsed="false">
      <c r="A37" s="230"/>
      <c r="B37" s="404"/>
      <c r="C37" s="405"/>
      <c r="D37" s="404"/>
      <c r="E37" s="404"/>
      <c r="F37" s="404"/>
      <c r="G37" s="404"/>
      <c r="H37" s="404"/>
      <c r="I37" s="404"/>
      <c r="J37" s="404"/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376"/>
      <c r="W37" s="231"/>
      <c r="X37" s="376"/>
      <c r="Y37" s="376"/>
      <c r="Z37" s="376"/>
      <c r="AA37" s="376"/>
      <c r="AB37" s="376"/>
      <c r="AC37" s="376"/>
      <c r="AD37" s="376"/>
      <c r="AE37" s="376"/>
      <c r="AF37" s="376"/>
      <c r="AG37" s="376"/>
      <c r="AH37" s="376"/>
      <c r="AI37" s="376"/>
      <c r="AJ37" s="376"/>
      <c r="AK37" s="376"/>
      <c r="AL37" s="376"/>
      <c r="AM37" s="376"/>
      <c r="AN37" s="376"/>
      <c r="AO37" s="376"/>
      <c r="AP37" s="376"/>
      <c r="AQ37" s="376"/>
      <c r="AR37" s="376"/>
      <c r="AS37" s="376"/>
      <c r="AT37" s="376"/>
      <c r="AU37" s="376"/>
      <c r="AV37" s="376"/>
      <c r="AW37" s="376"/>
      <c r="AX37" s="376"/>
      <c r="AY37" s="376"/>
      <c r="AZ37" s="376"/>
      <c r="BA37" s="376"/>
      <c r="BB37" s="376"/>
      <c r="BC37" s="376"/>
      <c r="BD37" s="376"/>
      <c r="BE37" s="376"/>
      <c r="BF37" s="376"/>
      <c r="BG37" s="376"/>
      <c r="BH37" s="376"/>
      <c r="BI37" s="376"/>
      <c r="BJ37" s="376"/>
      <c r="BK37" s="376"/>
      <c r="BL37" s="376"/>
      <c r="BM37" s="376"/>
      <c r="BN37" s="376"/>
      <c r="BO37" s="376"/>
      <c r="BP37" s="376"/>
      <c r="BQ37" s="376"/>
      <c r="BR37" s="376"/>
      <c r="BS37" s="376"/>
      <c r="BT37" s="376"/>
      <c r="BU37" s="376"/>
      <c r="BV37" s="376"/>
      <c r="BW37" s="376"/>
      <c r="BX37" s="376"/>
      <c r="BY37" s="376"/>
      <c r="BZ37" s="376"/>
      <c r="CA37" s="376"/>
      <c r="CB37" s="376"/>
      <c r="CC37" s="376"/>
      <c r="CD37" s="376"/>
      <c r="CE37" s="376"/>
      <c r="CF37" s="376"/>
      <c r="CG37" s="376"/>
      <c r="CH37" s="376"/>
      <c r="CI37" s="376"/>
      <c r="CJ37" s="376"/>
      <c r="CK37" s="376"/>
      <c r="CL37" s="376"/>
      <c r="CM37" s="376"/>
      <c r="CN37" s="376"/>
      <c r="CO37" s="376"/>
      <c r="CP37" s="376"/>
      <c r="CQ37" s="376"/>
      <c r="CR37" s="376"/>
      <c r="CS37" s="376"/>
      <c r="CT37" s="376"/>
      <c r="CU37" s="376"/>
      <c r="CV37" s="376"/>
      <c r="CW37" s="376"/>
      <c r="CX37" s="376"/>
      <c r="CY37" s="376"/>
      <c r="CZ37" s="376"/>
      <c r="DA37" s="376"/>
      <c r="DB37" s="376"/>
      <c r="DC37" s="376"/>
      <c r="DD37" s="376"/>
      <c r="DE37" s="376"/>
      <c r="DF37" s="376"/>
      <c r="DG37" s="376"/>
      <c r="DH37" s="376"/>
      <c r="DI37" s="376"/>
      <c r="DJ37" s="376"/>
      <c r="DK37" s="376"/>
      <c r="DL37" s="376"/>
      <c r="DM37" s="376"/>
      <c r="DN37" s="376"/>
      <c r="DO37" s="376"/>
      <c r="DP37" s="376"/>
      <c r="DQ37" s="376"/>
      <c r="DR37" s="376"/>
      <c r="DS37" s="376"/>
      <c r="DT37" s="376"/>
      <c r="DU37" s="376"/>
      <c r="DV37" s="376"/>
      <c r="DW37" s="376"/>
      <c r="DX37" s="376"/>
      <c r="DY37" s="376"/>
      <c r="DZ37" s="376"/>
      <c r="EA37" s="376"/>
      <c r="EB37" s="376"/>
      <c r="EC37" s="376"/>
      <c r="ED37" s="376"/>
      <c r="EE37" s="376"/>
      <c r="EF37" s="376"/>
      <c r="EG37" s="376"/>
      <c r="EH37" s="376"/>
      <c r="EI37" s="376"/>
      <c r="EJ37" s="376"/>
      <c r="EK37" s="376"/>
      <c r="EL37" s="376"/>
      <c r="EM37" s="376"/>
      <c r="EN37" s="376"/>
      <c r="EO37" s="376"/>
      <c r="EP37" s="376"/>
      <c r="EQ37" s="376"/>
      <c r="ER37" s="376"/>
      <c r="ES37" s="376"/>
      <c r="ET37" s="376"/>
      <c r="EU37" s="376"/>
      <c r="EV37" s="376"/>
      <c r="EW37" s="376"/>
      <c r="EX37" s="376"/>
      <c r="EY37" s="376"/>
      <c r="EZ37" s="376"/>
      <c r="FA37" s="376"/>
      <c r="FB37" s="376"/>
      <c r="FC37" s="376"/>
      <c r="FD37" s="376"/>
      <c r="FE37" s="376"/>
      <c r="FF37" s="376"/>
      <c r="FG37" s="376"/>
      <c r="FH37" s="376"/>
      <c r="FI37" s="376"/>
      <c r="FJ37" s="376"/>
      <c r="FK37" s="376"/>
      <c r="FL37" s="376"/>
      <c r="FM37" s="376"/>
      <c r="FN37" s="376"/>
      <c r="FO37" s="376"/>
      <c r="FP37" s="376"/>
      <c r="FQ37" s="376"/>
      <c r="FR37" s="376"/>
      <c r="FS37" s="376"/>
      <c r="FT37" s="376"/>
      <c r="FU37" s="376"/>
      <c r="FV37" s="376"/>
      <c r="FW37" s="376"/>
      <c r="FX37" s="376"/>
      <c r="FY37" s="376"/>
      <c r="FZ37" s="376"/>
      <c r="GA37" s="376"/>
      <c r="GB37" s="376"/>
      <c r="GC37" s="376"/>
      <c r="GD37" s="376"/>
      <c r="GE37" s="376"/>
      <c r="GF37" s="376"/>
      <c r="GG37" s="376"/>
      <c r="GH37" s="376"/>
      <c r="GI37" s="376"/>
      <c r="GJ37" s="376"/>
      <c r="GK37" s="376"/>
      <c r="GL37" s="376"/>
      <c r="GM37" s="376"/>
      <c r="GN37" s="376"/>
      <c r="GO37" s="376"/>
      <c r="GP37" s="376"/>
      <c r="GQ37" s="376"/>
      <c r="GR37" s="376"/>
      <c r="GS37" s="376"/>
      <c r="GT37" s="376"/>
      <c r="GU37" s="376"/>
      <c r="GV37" s="376"/>
      <c r="GW37" s="376"/>
      <c r="GX37" s="376"/>
      <c r="GY37" s="376"/>
      <c r="GZ37" s="376"/>
      <c r="HA37" s="376"/>
      <c r="HB37" s="376"/>
      <c r="HC37" s="376"/>
      <c r="HD37" s="376"/>
      <c r="HE37" s="376"/>
      <c r="HF37" s="376"/>
      <c r="HG37" s="376"/>
      <c r="HH37" s="376"/>
      <c r="HI37" s="376"/>
      <c r="HJ37" s="376"/>
      <c r="HK37" s="376"/>
      <c r="HL37" s="376"/>
      <c r="HM37" s="376"/>
      <c r="HN37" s="376"/>
      <c r="HO37" s="376"/>
      <c r="HP37" s="376"/>
      <c r="HQ37" s="376"/>
      <c r="HR37" s="376"/>
      <c r="HS37" s="376"/>
      <c r="HT37" s="376"/>
      <c r="HU37" s="376"/>
      <c r="HV37" s="376"/>
      <c r="HW37" s="376"/>
      <c r="HX37" s="376"/>
      <c r="HY37" s="376"/>
      <c r="HZ37" s="376"/>
      <c r="IA37" s="376"/>
      <c r="IB37" s="376"/>
      <c r="IC37" s="376"/>
      <c r="ID37" s="376"/>
      <c r="IE37" s="376"/>
      <c r="IF37" s="376"/>
      <c r="IG37" s="376"/>
      <c r="IH37" s="376"/>
      <c r="II37" s="376"/>
      <c r="IJ37" s="376"/>
      <c r="IK37" s="376"/>
      <c r="IL37" s="376"/>
      <c r="IM37" s="376"/>
      <c r="IN37" s="376"/>
      <c r="IO37" s="376"/>
      <c r="IP37" s="376"/>
      <c r="IQ37" s="376"/>
      <c r="IR37" s="376"/>
      <c r="IS37" s="376"/>
      <c r="IT37" s="376"/>
      <c r="IU37" s="376"/>
      <c r="IV37" s="376"/>
      <c r="IW37" s="376"/>
    </row>
    <row r="38" customFormat="false" ht="12.75" hidden="false" customHeight="false" outlineLevel="0" collapsed="false">
      <c r="A38" s="117" t="s">
        <v>171</v>
      </c>
      <c r="B38" s="32" t="n">
        <f aca="false">Depreciation!C53</f>
        <v>9210.79040658023</v>
      </c>
      <c r="C38" s="32" t="n">
        <f aca="false">Depreciation!D53</f>
        <v>9210.79040658023</v>
      </c>
      <c r="D38" s="32" t="n">
        <f aca="false">Depreciation!E53</f>
        <v>9210.79040658023</v>
      </c>
      <c r="E38" s="32" t="n">
        <f aca="false">Depreciation!F53</f>
        <v>9210.79040658023</v>
      </c>
      <c r="F38" s="32" t="n">
        <f aca="false">Depreciation!G53</f>
        <v>9210.79040658023</v>
      </c>
      <c r="G38" s="32" t="n">
        <f aca="false">Depreciation!H53</f>
        <v>9210.79040658023</v>
      </c>
      <c r="H38" s="32" t="n">
        <f aca="false">Depreciation!I53</f>
        <v>9210.79040658023</v>
      </c>
      <c r="I38" s="32" t="n">
        <f aca="false">Depreciation!J53</f>
        <v>9210.79040658023</v>
      </c>
      <c r="J38" s="32" t="n">
        <f aca="false">Depreciation!K53</f>
        <v>9210.79040658023</v>
      </c>
      <c r="K38" s="32" t="n">
        <f aca="false">Depreciation!L53</f>
        <v>9210.79040658023</v>
      </c>
      <c r="L38" s="32" t="n">
        <f aca="false">Depreciation!M53</f>
        <v>9210.79040658023</v>
      </c>
      <c r="M38" s="32" t="n">
        <f aca="false">Depreciation!N53</f>
        <v>9210.79040658023</v>
      </c>
      <c r="N38" s="32" t="n">
        <f aca="false">Depreciation!O53</f>
        <v>9210.79040658023</v>
      </c>
      <c r="O38" s="32" t="n">
        <f aca="false">Depreciation!P53</f>
        <v>9210.79040658023</v>
      </c>
      <c r="P38" s="32" t="n">
        <f aca="false">Depreciation!Q53</f>
        <v>9210.79040658023</v>
      </c>
      <c r="Q38" s="32" t="n">
        <f aca="false">Depreciation!R53</f>
        <v>9210.79040658023</v>
      </c>
      <c r="R38" s="32" t="n">
        <f aca="false">Depreciation!S53</f>
        <v>9210.79040658023</v>
      </c>
      <c r="S38" s="32" t="n">
        <f aca="false">Depreciation!T53</f>
        <v>9210.79040658023</v>
      </c>
      <c r="T38" s="32" t="n">
        <f aca="false">Depreciation!U53</f>
        <v>9210.79040658023</v>
      </c>
      <c r="U38" s="32" t="n">
        <f aca="false">Depreciation!V53</f>
        <v>9210.79040658023</v>
      </c>
      <c r="W38" s="231" t="n">
        <f aca="false">SUM(B38:U38)</f>
        <v>184215.808131605</v>
      </c>
    </row>
    <row r="39" customFormat="false" ht="12.75" hidden="false" customHeight="false" outlineLevel="0" collapsed="false">
      <c r="A39" s="117"/>
      <c r="B39" s="32"/>
      <c r="C39" s="231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W39" s="231"/>
    </row>
    <row r="40" customFormat="false" ht="12.75" hidden="false" customHeight="false" outlineLevel="0" collapsed="false">
      <c r="A40" s="230" t="s">
        <v>172</v>
      </c>
      <c r="B40" s="404" t="n">
        <f aca="false">B36-B38</f>
        <v>16849.6126860889</v>
      </c>
      <c r="C40" s="404" t="n">
        <f aca="false">C36-C38</f>
        <v>16844.6450767254</v>
      </c>
      <c r="D40" s="404" t="n">
        <f aca="false">D36-D38</f>
        <v>16764.1407850512</v>
      </c>
      <c r="E40" s="404" t="n">
        <f aca="false">E36-E38</f>
        <v>31611.029493676</v>
      </c>
      <c r="F40" s="404" t="n">
        <f aca="false">F36-F38</f>
        <v>33598.0937023569</v>
      </c>
      <c r="G40" s="404" t="n">
        <f aca="false">G36-G38</f>
        <v>34444.3291669576</v>
      </c>
      <c r="H40" s="404" t="n">
        <f aca="false">H36-H38</f>
        <v>35315.1272560968</v>
      </c>
      <c r="I40" s="404" t="n">
        <f aca="false">I36-I38</f>
        <v>36197.8805158287</v>
      </c>
      <c r="J40" s="404" t="n">
        <f aca="false">J36-J38</f>
        <v>37092.5225381088</v>
      </c>
      <c r="K40" s="404" t="n">
        <f aca="false">K36-K38</f>
        <v>37998.9721707559</v>
      </c>
      <c r="L40" s="404" t="n">
        <f aca="false">L36-L38</f>
        <v>38917.1326925723</v>
      </c>
      <c r="M40" s="404" t="n">
        <f aca="false">M36-M38</f>
        <v>39846.8909522385</v>
      </c>
      <c r="N40" s="404" t="n">
        <f aca="false">N36-N38</f>
        <v>40788.116469556</v>
      </c>
      <c r="O40" s="404" t="n">
        <f aca="false">O36-O38</f>
        <v>41740.6604975502</v>
      </c>
      <c r="P40" s="404" t="n">
        <f aca="false">P36-P38</f>
        <v>42704.355043896</v>
      </c>
      <c r="Q40" s="404" t="n">
        <f aca="false">Q36-Q38</f>
        <v>43473.6003627395</v>
      </c>
      <c r="R40" s="404" t="n">
        <f aca="false">R36-R38</f>
        <v>44241.2736626688</v>
      </c>
      <c r="S40" s="404" t="n">
        <f aca="false">S36-S38</f>
        <v>45006.588301762</v>
      </c>
      <c r="T40" s="404" t="n">
        <f aca="false">T36-T38</f>
        <v>45768.711854399</v>
      </c>
      <c r="U40" s="404" t="n">
        <f aca="false">U36-U38</f>
        <v>46526.7640722172</v>
      </c>
      <c r="V40" s="376"/>
      <c r="W40" s="231" t="n">
        <f aca="false">SUM(B40:U40)</f>
        <v>725730.447301245</v>
      </c>
      <c r="X40" s="376"/>
      <c r="Y40" s="376"/>
      <c r="Z40" s="376"/>
      <c r="AA40" s="376"/>
      <c r="AB40" s="376"/>
      <c r="AC40" s="376"/>
      <c r="AD40" s="376"/>
      <c r="AE40" s="376"/>
      <c r="AF40" s="376"/>
      <c r="AG40" s="376"/>
      <c r="AH40" s="376"/>
      <c r="AI40" s="376"/>
      <c r="AJ40" s="376"/>
      <c r="AK40" s="376"/>
      <c r="AL40" s="376"/>
      <c r="AM40" s="376"/>
      <c r="AN40" s="376"/>
      <c r="AO40" s="376"/>
      <c r="AP40" s="376"/>
      <c r="AQ40" s="376"/>
      <c r="AR40" s="376"/>
      <c r="AS40" s="376"/>
      <c r="AT40" s="376"/>
      <c r="AU40" s="376"/>
      <c r="AV40" s="376"/>
      <c r="AW40" s="376"/>
      <c r="AX40" s="376"/>
      <c r="AY40" s="376"/>
      <c r="AZ40" s="376"/>
      <c r="BA40" s="376"/>
      <c r="BB40" s="376"/>
      <c r="BC40" s="376"/>
      <c r="BD40" s="376"/>
      <c r="BE40" s="376"/>
      <c r="BF40" s="376"/>
      <c r="BG40" s="376"/>
      <c r="BH40" s="376"/>
      <c r="BI40" s="376"/>
      <c r="BJ40" s="376"/>
      <c r="BK40" s="376"/>
      <c r="BL40" s="376"/>
      <c r="BM40" s="376"/>
      <c r="BN40" s="376"/>
      <c r="BO40" s="376"/>
      <c r="BP40" s="376"/>
      <c r="BQ40" s="376"/>
      <c r="BR40" s="376"/>
      <c r="BS40" s="376"/>
      <c r="BT40" s="376"/>
      <c r="BU40" s="376"/>
      <c r="BV40" s="376"/>
      <c r="BW40" s="376"/>
      <c r="BX40" s="376"/>
      <c r="BY40" s="376"/>
      <c r="BZ40" s="376"/>
      <c r="CA40" s="376"/>
      <c r="CB40" s="376"/>
      <c r="CC40" s="376"/>
      <c r="CD40" s="376"/>
      <c r="CE40" s="376"/>
      <c r="CF40" s="376"/>
      <c r="CG40" s="376"/>
      <c r="CH40" s="376"/>
      <c r="CI40" s="376"/>
      <c r="CJ40" s="376"/>
      <c r="CK40" s="376"/>
      <c r="CL40" s="376"/>
      <c r="CM40" s="376"/>
      <c r="CN40" s="376"/>
      <c r="CO40" s="376"/>
      <c r="CP40" s="376"/>
      <c r="CQ40" s="376"/>
      <c r="CR40" s="376"/>
      <c r="CS40" s="376"/>
      <c r="CT40" s="376"/>
      <c r="CU40" s="376"/>
      <c r="CV40" s="376"/>
      <c r="CW40" s="376"/>
      <c r="CX40" s="376"/>
      <c r="CY40" s="376"/>
      <c r="CZ40" s="376"/>
      <c r="DA40" s="376"/>
      <c r="DB40" s="376"/>
      <c r="DC40" s="376"/>
      <c r="DD40" s="376"/>
      <c r="DE40" s="376"/>
      <c r="DF40" s="376"/>
      <c r="DG40" s="376"/>
      <c r="DH40" s="376"/>
      <c r="DI40" s="376"/>
      <c r="DJ40" s="376"/>
      <c r="DK40" s="376"/>
      <c r="DL40" s="376"/>
      <c r="DM40" s="376"/>
      <c r="DN40" s="376"/>
      <c r="DO40" s="376"/>
      <c r="DP40" s="376"/>
      <c r="DQ40" s="376"/>
      <c r="DR40" s="376"/>
      <c r="DS40" s="376"/>
      <c r="DT40" s="376"/>
      <c r="DU40" s="376"/>
      <c r="DV40" s="376"/>
      <c r="DW40" s="376"/>
      <c r="DX40" s="376"/>
      <c r="DY40" s="376"/>
      <c r="DZ40" s="376"/>
      <c r="EA40" s="376"/>
      <c r="EB40" s="376"/>
      <c r="EC40" s="376"/>
      <c r="ED40" s="376"/>
      <c r="EE40" s="376"/>
      <c r="EF40" s="376"/>
      <c r="EG40" s="376"/>
      <c r="EH40" s="376"/>
      <c r="EI40" s="376"/>
      <c r="EJ40" s="376"/>
      <c r="EK40" s="376"/>
      <c r="EL40" s="376"/>
      <c r="EM40" s="376"/>
      <c r="EN40" s="376"/>
      <c r="EO40" s="376"/>
      <c r="EP40" s="376"/>
      <c r="EQ40" s="376"/>
      <c r="ER40" s="376"/>
      <c r="ES40" s="376"/>
      <c r="ET40" s="376"/>
      <c r="EU40" s="376"/>
      <c r="EV40" s="376"/>
      <c r="EW40" s="376"/>
      <c r="EX40" s="376"/>
      <c r="EY40" s="376"/>
      <c r="EZ40" s="376"/>
      <c r="FA40" s="376"/>
      <c r="FB40" s="376"/>
      <c r="FC40" s="376"/>
      <c r="FD40" s="376"/>
      <c r="FE40" s="376"/>
      <c r="FF40" s="376"/>
      <c r="FG40" s="376"/>
      <c r="FH40" s="376"/>
      <c r="FI40" s="376"/>
      <c r="FJ40" s="376"/>
      <c r="FK40" s="376"/>
      <c r="FL40" s="376"/>
      <c r="FM40" s="376"/>
      <c r="FN40" s="376"/>
      <c r="FO40" s="376"/>
      <c r="FP40" s="376"/>
      <c r="FQ40" s="376"/>
      <c r="FR40" s="376"/>
      <c r="FS40" s="376"/>
      <c r="FT40" s="376"/>
      <c r="FU40" s="376"/>
      <c r="FV40" s="376"/>
      <c r="FW40" s="376"/>
      <c r="FX40" s="376"/>
      <c r="FY40" s="376"/>
      <c r="FZ40" s="376"/>
      <c r="GA40" s="376"/>
      <c r="GB40" s="376"/>
      <c r="GC40" s="376"/>
      <c r="GD40" s="376"/>
      <c r="GE40" s="376"/>
      <c r="GF40" s="376"/>
      <c r="GG40" s="376"/>
      <c r="GH40" s="376"/>
      <c r="GI40" s="376"/>
      <c r="GJ40" s="376"/>
      <c r="GK40" s="376"/>
      <c r="GL40" s="376"/>
      <c r="GM40" s="376"/>
      <c r="GN40" s="376"/>
      <c r="GO40" s="376"/>
      <c r="GP40" s="376"/>
      <c r="GQ40" s="376"/>
      <c r="GR40" s="376"/>
      <c r="GS40" s="376"/>
      <c r="GT40" s="376"/>
      <c r="GU40" s="376"/>
      <c r="GV40" s="376"/>
      <c r="GW40" s="376"/>
      <c r="GX40" s="376"/>
      <c r="GY40" s="376"/>
      <c r="GZ40" s="376"/>
      <c r="HA40" s="376"/>
      <c r="HB40" s="376"/>
      <c r="HC40" s="376"/>
      <c r="HD40" s="376"/>
      <c r="HE40" s="376"/>
      <c r="HF40" s="376"/>
      <c r="HG40" s="376"/>
      <c r="HH40" s="376"/>
      <c r="HI40" s="376"/>
      <c r="HJ40" s="376"/>
      <c r="HK40" s="376"/>
      <c r="HL40" s="376"/>
      <c r="HM40" s="376"/>
      <c r="HN40" s="376"/>
      <c r="HO40" s="376"/>
      <c r="HP40" s="376"/>
      <c r="HQ40" s="376"/>
      <c r="HR40" s="376"/>
      <c r="HS40" s="376"/>
      <c r="HT40" s="376"/>
      <c r="HU40" s="376"/>
      <c r="HV40" s="376"/>
      <c r="HW40" s="376"/>
      <c r="HX40" s="376"/>
      <c r="HY40" s="376"/>
      <c r="HZ40" s="376"/>
      <c r="IA40" s="376"/>
      <c r="IB40" s="376"/>
      <c r="IC40" s="376"/>
      <c r="ID40" s="376"/>
      <c r="IE40" s="376"/>
      <c r="IF40" s="376"/>
      <c r="IG40" s="376"/>
      <c r="IH40" s="376"/>
      <c r="II40" s="376"/>
      <c r="IJ40" s="376"/>
      <c r="IK40" s="376"/>
      <c r="IL40" s="376"/>
      <c r="IM40" s="376"/>
      <c r="IN40" s="376"/>
      <c r="IO40" s="376"/>
      <c r="IP40" s="376"/>
      <c r="IQ40" s="376"/>
      <c r="IR40" s="376"/>
      <c r="IS40" s="376"/>
      <c r="IT40" s="376"/>
      <c r="IU40" s="376"/>
      <c r="IV40" s="376"/>
      <c r="IW40" s="376"/>
    </row>
    <row r="41" customFormat="false" ht="12.75" hidden="false" customHeight="false" outlineLevel="0" collapsed="false">
      <c r="A41" s="230"/>
      <c r="B41" s="404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376"/>
      <c r="W41" s="231"/>
      <c r="X41" s="376"/>
      <c r="Y41" s="376"/>
      <c r="Z41" s="376"/>
      <c r="AA41" s="376"/>
      <c r="AB41" s="376"/>
      <c r="AC41" s="376"/>
      <c r="AD41" s="376"/>
      <c r="AE41" s="376"/>
      <c r="AF41" s="376"/>
      <c r="AG41" s="376"/>
      <c r="AH41" s="376"/>
      <c r="AI41" s="376"/>
      <c r="AJ41" s="376"/>
      <c r="AK41" s="376"/>
      <c r="AL41" s="376"/>
      <c r="AM41" s="376"/>
      <c r="AN41" s="376"/>
      <c r="AO41" s="376"/>
      <c r="AP41" s="376"/>
      <c r="AQ41" s="376"/>
      <c r="AR41" s="376"/>
      <c r="AS41" s="376"/>
      <c r="AT41" s="376"/>
      <c r="AU41" s="376"/>
      <c r="AV41" s="376"/>
      <c r="AW41" s="376"/>
      <c r="AX41" s="376"/>
      <c r="AY41" s="376"/>
      <c r="AZ41" s="376"/>
      <c r="BA41" s="376"/>
      <c r="BB41" s="376"/>
      <c r="BC41" s="376"/>
      <c r="BD41" s="376"/>
      <c r="BE41" s="376"/>
      <c r="BF41" s="376"/>
      <c r="BG41" s="376"/>
      <c r="BH41" s="376"/>
      <c r="BI41" s="376"/>
      <c r="BJ41" s="376"/>
      <c r="BK41" s="376"/>
      <c r="BL41" s="376"/>
      <c r="BM41" s="376"/>
      <c r="BN41" s="376"/>
      <c r="BO41" s="376"/>
      <c r="BP41" s="376"/>
      <c r="BQ41" s="376"/>
      <c r="BR41" s="376"/>
      <c r="BS41" s="376"/>
      <c r="BT41" s="376"/>
      <c r="BU41" s="376"/>
      <c r="BV41" s="376"/>
      <c r="BW41" s="376"/>
      <c r="BX41" s="376"/>
      <c r="BY41" s="376"/>
      <c r="BZ41" s="376"/>
      <c r="CA41" s="376"/>
      <c r="CB41" s="376"/>
      <c r="CC41" s="376"/>
      <c r="CD41" s="376"/>
      <c r="CE41" s="376"/>
      <c r="CF41" s="376"/>
      <c r="CG41" s="376"/>
      <c r="CH41" s="376"/>
      <c r="CI41" s="376"/>
      <c r="CJ41" s="376"/>
      <c r="CK41" s="376"/>
      <c r="CL41" s="376"/>
      <c r="CM41" s="376"/>
      <c r="CN41" s="376"/>
      <c r="CO41" s="376"/>
      <c r="CP41" s="376"/>
      <c r="CQ41" s="376"/>
      <c r="CR41" s="376"/>
      <c r="CS41" s="376"/>
      <c r="CT41" s="376"/>
      <c r="CU41" s="376"/>
      <c r="CV41" s="376"/>
      <c r="CW41" s="376"/>
      <c r="CX41" s="376"/>
      <c r="CY41" s="376"/>
      <c r="CZ41" s="376"/>
      <c r="DA41" s="376"/>
      <c r="DB41" s="376"/>
      <c r="DC41" s="376"/>
      <c r="DD41" s="376"/>
      <c r="DE41" s="376"/>
      <c r="DF41" s="376"/>
      <c r="DG41" s="376"/>
      <c r="DH41" s="376"/>
      <c r="DI41" s="376"/>
      <c r="DJ41" s="376"/>
      <c r="DK41" s="376"/>
      <c r="DL41" s="376"/>
      <c r="DM41" s="376"/>
      <c r="DN41" s="376"/>
      <c r="DO41" s="376"/>
      <c r="DP41" s="376"/>
      <c r="DQ41" s="376"/>
      <c r="DR41" s="376"/>
      <c r="DS41" s="376"/>
      <c r="DT41" s="376"/>
      <c r="DU41" s="376"/>
      <c r="DV41" s="376"/>
      <c r="DW41" s="376"/>
      <c r="DX41" s="376"/>
      <c r="DY41" s="376"/>
      <c r="DZ41" s="376"/>
      <c r="EA41" s="376"/>
      <c r="EB41" s="376"/>
      <c r="EC41" s="376"/>
      <c r="ED41" s="376"/>
      <c r="EE41" s="376"/>
      <c r="EF41" s="376"/>
      <c r="EG41" s="376"/>
      <c r="EH41" s="376"/>
      <c r="EI41" s="376"/>
      <c r="EJ41" s="376"/>
      <c r="EK41" s="376"/>
      <c r="EL41" s="376"/>
      <c r="EM41" s="376"/>
      <c r="EN41" s="376"/>
      <c r="EO41" s="376"/>
      <c r="EP41" s="376"/>
      <c r="EQ41" s="376"/>
      <c r="ER41" s="376"/>
      <c r="ES41" s="376"/>
      <c r="ET41" s="376"/>
      <c r="EU41" s="376"/>
      <c r="EV41" s="376"/>
      <c r="EW41" s="376"/>
      <c r="EX41" s="376"/>
      <c r="EY41" s="376"/>
      <c r="EZ41" s="376"/>
      <c r="FA41" s="376"/>
      <c r="FB41" s="376"/>
      <c r="FC41" s="376"/>
      <c r="FD41" s="376"/>
      <c r="FE41" s="376"/>
      <c r="FF41" s="376"/>
      <c r="FG41" s="376"/>
      <c r="FH41" s="376"/>
      <c r="FI41" s="376"/>
      <c r="FJ41" s="376"/>
      <c r="FK41" s="376"/>
      <c r="FL41" s="376"/>
      <c r="FM41" s="376"/>
      <c r="FN41" s="376"/>
      <c r="FO41" s="376"/>
      <c r="FP41" s="376"/>
      <c r="FQ41" s="376"/>
      <c r="FR41" s="376"/>
      <c r="FS41" s="376"/>
      <c r="FT41" s="376"/>
      <c r="FU41" s="376"/>
      <c r="FV41" s="376"/>
      <c r="FW41" s="376"/>
      <c r="FX41" s="376"/>
      <c r="FY41" s="376"/>
      <c r="FZ41" s="376"/>
      <c r="GA41" s="376"/>
      <c r="GB41" s="376"/>
      <c r="GC41" s="376"/>
      <c r="GD41" s="376"/>
      <c r="GE41" s="376"/>
      <c r="GF41" s="376"/>
      <c r="GG41" s="376"/>
      <c r="GH41" s="376"/>
      <c r="GI41" s="376"/>
      <c r="GJ41" s="376"/>
      <c r="GK41" s="376"/>
      <c r="GL41" s="376"/>
      <c r="GM41" s="376"/>
      <c r="GN41" s="376"/>
      <c r="GO41" s="376"/>
      <c r="GP41" s="376"/>
      <c r="GQ41" s="376"/>
      <c r="GR41" s="376"/>
      <c r="GS41" s="376"/>
      <c r="GT41" s="376"/>
      <c r="GU41" s="376"/>
      <c r="GV41" s="376"/>
      <c r="GW41" s="376"/>
      <c r="GX41" s="376"/>
      <c r="GY41" s="376"/>
      <c r="GZ41" s="376"/>
      <c r="HA41" s="376"/>
      <c r="HB41" s="376"/>
      <c r="HC41" s="376"/>
      <c r="HD41" s="376"/>
      <c r="HE41" s="376"/>
      <c r="HF41" s="376"/>
      <c r="HG41" s="376"/>
      <c r="HH41" s="376"/>
      <c r="HI41" s="376"/>
      <c r="HJ41" s="376"/>
      <c r="HK41" s="376"/>
      <c r="HL41" s="376"/>
      <c r="HM41" s="376"/>
      <c r="HN41" s="376"/>
      <c r="HO41" s="376"/>
      <c r="HP41" s="376"/>
      <c r="HQ41" s="376"/>
      <c r="HR41" s="376"/>
      <c r="HS41" s="376"/>
      <c r="HT41" s="376"/>
      <c r="HU41" s="376"/>
      <c r="HV41" s="376"/>
      <c r="HW41" s="376"/>
      <c r="HX41" s="376"/>
      <c r="HY41" s="376"/>
      <c r="HZ41" s="376"/>
      <c r="IA41" s="376"/>
      <c r="IB41" s="376"/>
      <c r="IC41" s="376"/>
      <c r="ID41" s="376"/>
      <c r="IE41" s="376"/>
      <c r="IF41" s="376"/>
      <c r="IG41" s="376"/>
      <c r="IH41" s="376"/>
      <c r="II41" s="376"/>
      <c r="IJ41" s="376"/>
      <c r="IK41" s="376"/>
      <c r="IL41" s="376"/>
      <c r="IM41" s="376"/>
      <c r="IN41" s="376"/>
      <c r="IO41" s="376"/>
      <c r="IP41" s="376"/>
      <c r="IQ41" s="376"/>
      <c r="IR41" s="376"/>
      <c r="IS41" s="376"/>
      <c r="IT41" s="376"/>
      <c r="IU41" s="376"/>
      <c r="IV41" s="376"/>
      <c r="IW41" s="376"/>
    </row>
    <row r="42" customFormat="false" ht="12.75" hidden="false" customHeight="false" outlineLevel="0" collapsed="false">
      <c r="A42" s="5" t="s">
        <v>173</v>
      </c>
      <c r="B42" s="32" t="n">
        <f aca="false">IS!B42*Allocation!$F$14</f>
        <v>14088.4526477289</v>
      </c>
      <c r="C42" s="32" t="n">
        <f aca="false">IS!C42*Allocation!$F$14</f>
        <v>13614.1894134784</v>
      </c>
      <c r="D42" s="32" t="n">
        <f aca="false">IS!D42*Allocation!$F$14</f>
        <v>13063.3069478708</v>
      </c>
      <c r="E42" s="32" t="n">
        <f aca="false">IS!E42*Allocation!$F$14</f>
        <v>12631.7198943682</v>
      </c>
      <c r="F42" s="32" t="n">
        <f aca="false">IS!F42*Allocation!$F$14</f>
        <v>12463.7452290124</v>
      </c>
      <c r="G42" s="32" t="n">
        <f aca="false">IS!G42*Allocation!$F$14</f>
        <v>12254.8231646206</v>
      </c>
      <c r="H42" s="32" t="n">
        <f aca="false">IS!H42*Allocation!$F$14</f>
        <v>12004.1888424876</v>
      </c>
      <c r="I42" s="32" t="n">
        <f aca="false">IS!I42*Allocation!$F$14</f>
        <v>11739.9287365366</v>
      </c>
      <c r="J42" s="32" t="n">
        <f aca="false">IS!J42*Allocation!$F$14</f>
        <v>11358.612548461</v>
      </c>
      <c r="K42" s="32" t="n">
        <f aca="false">IS!K42*Allocation!$F$14</f>
        <v>10952.323603077</v>
      </c>
      <c r="L42" s="32" t="n">
        <f aca="false">IS!L42*Allocation!$F$14</f>
        <v>10481.6794526615</v>
      </c>
      <c r="M42" s="32" t="n">
        <f aca="false">IS!M42*Allocation!$F$14</f>
        <v>9944.76239249677</v>
      </c>
      <c r="N42" s="32" t="n">
        <f aca="false">IS!N42*Allocation!$F$14</f>
        <v>9260.6824951506</v>
      </c>
      <c r="O42" s="32" t="n">
        <f aca="false">IS!O42*Allocation!$F$14</f>
        <v>8505.93413699845</v>
      </c>
      <c r="P42" s="32" t="n">
        <f aca="false">IS!P42*Allocation!$F$14</f>
        <v>7641.80822665418</v>
      </c>
      <c r="Q42" s="32" t="n">
        <f aca="false">IS!Q42*Allocation!$F$14</f>
        <v>6676.82719526347</v>
      </c>
      <c r="R42" s="32" t="n">
        <f aca="false">IS!R42*Allocation!$F$14</f>
        <v>5543.64619537381</v>
      </c>
      <c r="S42" s="32" t="n">
        <f aca="false">IS!S42*Allocation!$F$14</f>
        <v>4290.93964406804</v>
      </c>
      <c r="T42" s="32" t="n">
        <f aca="false">IS!T42*Allocation!$F$14</f>
        <v>2883.15631613636</v>
      </c>
      <c r="U42" s="32" t="n">
        <f aca="false">IS!U42*Allocation!$F$14</f>
        <v>1306.28552882237</v>
      </c>
      <c r="W42" s="231" t="n">
        <f aca="false">SUM(B42:U42)</f>
        <v>190707.012611267</v>
      </c>
    </row>
    <row r="43" customFormat="false" ht="6" hidden="false" customHeight="true" outlineLevel="0" collapsed="false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W43" s="231"/>
    </row>
    <row r="44" customFormat="false" ht="12.75" hidden="false" customHeight="false" outlineLevel="0" collapsed="false">
      <c r="A44" s="230" t="s">
        <v>174</v>
      </c>
      <c r="B44" s="404" t="n">
        <f aca="false">B40-B42</f>
        <v>2761.16003835994</v>
      </c>
      <c r="C44" s="404" t="n">
        <f aca="false">C40-C42</f>
        <v>3230.45566324696</v>
      </c>
      <c r="D44" s="404" t="n">
        <f aca="false">D40-D42</f>
        <v>3700.83383718033</v>
      </c>
      <c r="E44" s="404" t="n">
        <f aca="false">E40-E42</f>
        <v>18979.3095993079</v>
      </c>
      <c r="F44" s="404" t="n">
        <f aca="false">F40-F42</f>
        <v>21134.3484733445</v>
      </c>
      <c r="G44" s="404" t="n">
        <f aca="false">G40-G42</f>
        <v>22189.506002337</v>
      </c>
      <c r="H44" s="404" t="n">
        <f aca="false">H40-H42</f>
        <v>23310.9384136092</v>
      </c>
      <c r="I44" s="404" t="n">
        <f aca="false">I40-I42</f>
        <v>24457.9517792922</v>
      </c>
      <c r="J44" s="404" t="n">
        <f aca="false">J40-J42</f>
        <v>25733.9099896478</v>
      </c>
      <c r="K44" s="404" t="n">
        <f aca="false">K40-K42</f>
        <v>27046.6485676789</v>
      </c>
      <c r="L44" s="404" t="n">
        <f aca="false">L40-L42</f>
        <v>28435.4532399108</v>
      </c>
      <c r="M44" s="404" t="n">
        <f aca="false">M40-M42</f>
        <v>29902.1285597417</v>
      </c>
      <c r="N44" s="404" t="n">
        <f aca="false">N40-N42</f>
        <v>31527.4339744054</v>
      </c>
      <c r="O44" s="404" t="n">
        <f aca="false">O40-O42</f>
        <v>33234.7263605517</v>
      </c>
      <c r="P44" s="404" t="n">
        <f aca="false">P40-P42</f>
        <v>35062.5468172418</v>
      </c>
      <c r="Q44" s="404" t="n">
        <f aca="false">Q40-Q42</f>
        <v>36796.7731674761</v>
      </c>
      <c r="R44" s="404" t="n">
        <f aca="false">R40-R42</f>
        <v>38697.627467295</v>
      </c>
      <c r="S44" s="404" t="n">
        <f aca="false">S40-S42</f>
        <v>40715.6486576939</v>
      </c>
      <c r="T44" s="404" t="n">
        <f aca="false">T40-T42</f>
        <v>42885.5555382626</v>
      </c>
      <c r="U44" s="404" t="n">
        <f aca="false">U40-U42</f>
        <v>45220.4785433948</v>
      </c>
      <c r="V44" s="376"/>
      <c r="W44" s="231" t="n">
        <f aca="false">SUM(B44:U44)</f>
        <v>535023.434689978</v>
      </c>
      <c r="X44" s="376"/>
      <c r="Y44" s="376"/>
      <c r="Z44" s="376"/>
      <c r="AA44" s="376"/>
      <c r="AB44" s="376"/>
      <c r="AC44" s="376"/>
      <c r="AD44" s="376"/>
      <c r="AE44" s="376"/>
      <c r="AF44" s="376"/>
      <c r="AG44" s="376"/>
      <c r="AH44" s="376"/>
      <c r="AI44" s="376"/>
      <c r="AJ44" s="376"/>
      <c r="AK44" s="376"/>
      <c r="AL44" s="376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false" outlineLevel="0" collapsed="false">
      <c r="A45" s="230"/>
      <c r="B45" s="404"/>
      <c r="C45" s="404"/>
      <c r="D45" s="404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376"/>
      <c r="W45" s="231"/>
      <c r="X45" s="376"/>
      <c r="Y45" s="376"/>
      <c r="Z45" s="376"/>
      <c r="AA45" s="376"/>
      <c r="AB45" s="376"/>
      <c r="AC45" s="376"/>
      <c r="AD45" s="376"/>
      <c r="AE45" s="376"/>
      <c r="AF45" s="376"/>
      <c r="AG45" s="376"/>
      <c r="AH45" s="376"/>
      <c r="AI45" s="376"/>
      <c r="AJ45" s="376"/>
      <c r="AK45" s="376"/>
      <c r="AL45" s="376"/>
      <c r="AM45" s="376"/>
      <c r="AN45" s="376"/>
      <c r="AO45" s="376"/>
      <c r="AP45" s="376"/>
      <c r="AQ45" s="376"/>
      <c r="AR45" s="376"/>
      <c r="AS45" s="376"/>
      <c r="AT45" s="376"/>
      <c r="AU45" s="376"/>
      <c r="AV45" s="376"/>
      <c r="AW45" s="376"/>
      <c r="AX45" s="376"/>
      <c r="AY45" s="376"/>
      <c r="AZ45" s="376"/>
      <c r="BA45" s="376"/>
      <c r="BB45" s="376"/>
      <c r="BC45" s="376"/>
      <c r="BD45" s="376"/>
      <c r="BE45" s="376"/>
      <c r="BF45" s="376"/>
      <c r="BG45" s="376"/>
      <c r="BH45" s="376"/>
      <c r="BI45" s="376"/>
      <c r="BJ45" s="376"/>
      <c r="BK45" s="376"/>
      <c r="BL45" s="376"/>
      <c r="BM45" s="376"/>
      <c r="BN45" s="376"/>
      <c r="BO45" s="376"/>
      <c r="BP45" s="376"/>
      <c r="BQ45" s="376"/>
      <c r="BR45" s="376"/>
      <c r="BS45" s="376"/>
      <c r="BT45" s="376"/>
      <c r="BU45" s="376"/>
      <c r="BV45" s="376"/>
      <c r="BW45" s="376"/>
      <c r="BX45" s="376"/>
      <c r="BY45" s="376"/>
      <c r="BZ45" s="376"/>
      <c r="CA45" s="376"/>
      <c r="CB45" s="376"/>
      <c r="CC45" s="376"/>
      <c r="CD45" s="376"/>
      <c r="CE45" s="376"/>
      <c r="CF45" s="376"/>
      <c r="CG45" s="376"/>
      <c r="CH45" s="376"/>
      <c r="CI45" s="376"/>
      <c r="CJ45" s="376"/>
      <c r="CK45" s="376"/>
      <c r="CL45" s="376"/>
      <c r="CM45" s="376"/>
      <c r="CN45" s="376"/>
      <c r="CO45" s="376"/>
      <c r="CP45" s="376"/>
      <c r="CQ45" s="376"/>
      <c r="CR45" s="376"/>
      <c r="CS45" s="376"/>
      <c r="CT45" s="376"/>
      <c r="CU45" s="376"/>
      <c r="CV45" s="376"/>
      <c r="CW45" s="376"/>
      <c r="CX45" s="376"/>
      <c r="CY45" s="376"/>
      <c r="CZ45" s="376"/>
      <c r="DA45" s="376"/>
      <c r="DB45" s="376"/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6"/>
      <c r="DW45" s="376"/>
      <c r="DX45" s="376"/>
      <c r="DY45" s="376"/>
      <c r="DZ45" s="376"/>
      <c r="EA45" s="376"/>
      <c r="EB45" s="376"/>
      <c r="EC45" s="376"/>
      <c r="ED45" s="376"/>
      <c r="EE45" s="376"/>
      <c r="EF45" s="376"/>
      <c r="EG45" s="376"/>
      <c r="EH45" s="376"/>
      <c r="EI45" s="376"/>
      <c r="EJ45" s="376"/>
      <c r="EK45" s="376"/>
      <c r="EL45" s="376"/>
      <c r="EM45" s="376"/>
      <c r="EN45" s="376"/>
      <c r="EO45" s="376"/>
      <c r="EP45" s="376"/>
      <c r="EQ45" s="376"/>
      <c r="ER45" s="376"/>
      <c r="ES45" s="376"/>
      <c r="ET45" s="376"/>
      <c r="EU45" s="376"/>
      <c r="EV45" s="376"/>
      <c r="EW45" s="376"/>
      <c r="EX45" s="376"/>
      <c r="EY45" s="376"/>
      <c r="EZ45" s="376"/>
      <c r="FA45" s="376"/>
      <c r="FB45" s="376"/>
      <c r="FC45" s="376"/>
      <c r="FD45" s="376"/>
      <c r="FE45" s="376"/>
      <c r="FF45" s="376"/>
      <c r="FG45" s="376"/>
      <c r="FH45" s="376"/>
      <c r="FI45" s="376"/>
      <c r="FJ45" s="376"/>
      <c r="FK45" s="376"/>
      <c r="FL45" s="376"/>
      <c r="FM45" s="376"/>
      <c r="FN45" s="376"/>
      <c r="FO45" s="376"/>
      <c r="FP45" s="376"/>
      <c r="FQ45" s="376"/>
      <c r="FR45" s="376"/>
      <c r="FS45" s="376"/>
      <c r="FT45" s="376"/>
      <c r="FU45" s="376"/>
      <c r="FV45" s="376"/>
      <c r="FW45" s="376"/>
      <c r="FX45" s="376"/>
      <c r="FY45" s="376"/>
      <c r="FZ45" s="376"/>
      <c r="GA45" s="376"/>
      <c r="GB45" s="376"/>
      <c r="GC45" s="376"/>
      <c r="GD45" s="376"/>
      <c r="GE45" s="376"/>
      <c r="GF45" s="376"/>
      <c r="GG45" s="376"/>
      <c r="GH45" s="376"/>
      <c r="GI45" s="376"/>
      <c r="GJ45" s="376"/>
      <c r="GK45" s="376"/>
      <c r="GL45" s="376"/>
      <c r="GM45" s="376"/>
      <c r="GN45" s="376"/>
      <c r="GO45" s="376"/>
      <c r="GP45" s="376"/>
      <c r="GQ45" s="376"/>
      <c r="GR45" s="376"/>
      <c r="GS45" s="376"/>
      <c r="GT45" s="376"/>
      <c r="GU45" s="376"/>
      <c r="GV45" s="376"/>
      <c r="GW45" s="376"/>
      <c r="GX45" s="376"/>
      <c r="GY45" s="376"/>
      <c r="GZ45" s="376"/>
      <c r="HA45" s="376"/>
      <c r="HB45" s="376"/>
      <c r="HC45" s="376"/>
      <c r="HD45" s="376"/>
      <c r="HE45" s="376"/>
      <c r="HF45" s="376"/>
      <c r="HG45" s="376"/>
      <c r="HH45" s="376"/>
      <c r="HI45" s="376"/>
      <c r="HJ45" s="376"/>
      <c r="HK45" s="376"/>
      <c r="HL45" s="376"/>
      <c r="HM45" s="376"/>
      <c r="HN45" s="376"/>
      <c r="HO45" s="376"/>
      <c r="HP45" s="376"/>
      <c r="HQ45" s="376"/>
      <c r="HR45" s="376"/>
      <c r="HS45" s="376"/>
      <c r="HT45" s="376"/>
      <c r="HU45" s="376"/>
      <c r="HV45" s="376"/>
      <c r="HW45" s="376"/>
      <c r="HX45" s="376"/>
      <c r="HY45" s="376"/>
      <c r="HZ45" s="376"/>
      <c r="IA45" s="376"/>
      <c r="IB45" s="376"/>
      <c r="IC45" s="376"/>
      <c r="ID45" s="376"/>
      <c r="IE45" s="376"/>
      <c r="IF45" s="376"/>
      <c r="IG45" s="376"/>
      <c r="IH45" s="376"/>
      <c r="II45" s="376"/>
      <c r="IJ45" s="376"/>
      <c r="IK45" s="376"/>
      <c r="IL45" s="376"/>
      <c r="IM45" s="376"/>
      <c r="IN45" s="376"/>
      <c r="IO45" s="376"/>
      <c r="IP45" s="376"/>
      <c r="IQ45" s="376"/>
      <c r="IR45" s="376"/>
      <c r="IS45" s="376"/>
      <c r="IT45" s="376"/>
      <c r="IU45" s="376"/>
      <c r="IV45" s="376"/>
      <c r="IW45" s="376"/>
    </row>
    <row r="46" customFormat="false" ht="12.75" hidden="false" customHeight="false" outlineLevel="0" collapsed="false">
      <c r="A46" s="117" t="s">
        <v>175</v>
      </c>
      <c r="B46" s="32" t="n">
        <f aca="false">B44*-Summary!$I$37</f>
        <v>-198.251290754243</v>
      </c>
      <c r="C46" s="32" t="n">
        <f aca="false">C44*-Summary!$I$37</f>
        <v>-231.946716621132</v>
      </c>
      <c r="D46" s="32" t="n">
        <f aca="false">D44*-Summary!$I$37</f>
        <v>-265.719869509547</v>
      </c>
      <c r="E46" s="32" t="n">
        <f aca="false">E44*-Summary!$I$37</f>
        <v>-1362.7144292303</v>
      </c>
      <c r="F46" s="32" t="n">
        <f aca="false">F44*-Summary!$I$37</f>
        <v>-1517.44622038613</v>
      </c>
      <c r="G46" s="32" t="n">
        <f aca="false">G44*-Summary!$I$37</f>
        <v>-1593.2065309678</v>
      </c>
      <c r="H46" s="32" t="n">
        <f aca="false">H44*-Summary!$I$37</f>
        <v>-1673.72537809714</v>
      </c>
      <c r="I46" s="32" t="n">
        <f aca="false">I44*-Summary!$I$37</f>
        <v>-1756.08093775318</v>
      </c>
      <c r="J46" s="32" t="n">
        <f aca="false">J44*-Summary!$I$37</f>
        <v>-1847.69473725671</v>
      </c>
      <c r="K46" s="32" t="n">
        <f aca="false">K44*-Summary!$I$37</f>
        <v>-1941.94936715934</v>
      </c>
      <c r="L46" s="32" t="n">
        <f aca="false">L44*-Summary!$I$37</f>
        <v>-2041.66554262559</v>
      </c>
      <c r="M46" s="32" t="n">
        <f aca="false">M44*-Summary!$I$37</f>
        <v>-2146.97283058945</v>
      </c>
      <c r="N46" s="32" t="n">
        <f aca="false">N44*-Summary!$I$37</f>
        <v>-2263.66975936231</v>
      </c>
      <c r="O46" s="32" t="n">
        <f aca="false">O44*-Summary!$I$37</f>
        <v>-2386.25335268761</v>
      </c>
      <c r="P46" s="32" t="n">
        <f aca="false">P44*-Summary!$I$37</f>
        <v>-2517.49086147796</v>
      </c>
      <c r="Q46" s="32" t="n">
        <f aca="false">Q44*-Summary!$I$37</f>
        <v>-2642.00831342478</v>
      </c>
      <c r="R46" s="32" t="n">
        <f aca="false">R44*-Summary!$I$37</f>
        <v>-2778.48965215178</v>
      </c>
      <c r="S46" s="32" t="n">
        <f aca="false">S44*-Summary!$I$37</f>
        <v>-2923.38357362243</v>
      </c>
      <c r="T46" s="32" t="n">
        <f aca="false">T44*-Summary!$I$37</f>
        <v>-3079.18288764726</v>
      </c>
      <c r="U46" s="32" t="n">
        <f aca="false">U44*-Summary!$I$37</f>
        <v>-3246.83035941575</v>
      </c>
      <c r="W46" s="231" t="n">
        <f aca="false">SUM(B46:U46)</f>
        <v>-38414.6826107405</v>
      </c>
    </row>
    <row r="47" customFormat="false" ht="12.75" hidden="false" customHeight="false" outlineLevel="0" collapsed="false">
      <c r="A47" s="117" t="s">
        <v>176</v>
      </c>
      <c r="B47" s="406" t="n">
        <f aca="false">(B44+B46)*-Summary!$I$36</f>
        <v>-897.018061661992</v>
      </c>
      <c r="C47" s="406" t="n">
        <f aca="false">(C44+C46)*-Summary!$I$36</f>
        <v>-1049.47813131904</v>
      </c>
      <c r="D47" s="406" t="n">
        <f aca="false">(D44+D46)*-Summary!$I$36</f>
        <v>-1202.28988868477</v>
      </c>
      <c r="E47" s="406" t="n">
        <f aca="false">(E44+E46)*-Summary!$I$36</f>
        <v>-6165.80830952715</v>
      </c>
      <c r="F47" s="406" t="n">
        <f aca="false">(F44+F46)*-Summary!$I$36</f>
        <v>-6865.91578853543</v>
      </c>
      <c r="G47" s="406" t="n">
        <f aca="false">(G44+G46)*-Summary!$I$36</f>
        <v>-7208.70481497922</v>
      </c>
      <c r="H47" s="406" t="n">
        <f aca="false">(H44+H46)*-Summary!$I$36</f>
        <v>-7573.02456242923</v>
      </c>
      <c r="I47" s="406" t="n">
        <f aca="false">(I44+I46)*-Summary!$I$36</f>
        <v>-7945.65479453865</v>
      </c>
      <c r="J47" s="406" t="n">
        <f aca="false">(J44+J46)*-Summary!$I$36</f>
        <v>-8360.17533833687</v>
      </c>
      <c r="K47" s="406" t="n">
        <f aca="false">(K44+K46)*-Summary!$I$36</f>
        <v>-8786.64472018183</v>
      </c>
      <c r="L47" s="406" t="n">
        <f aca="false">(L44+L46)*-Summary!$I$36</f>
        <v>-9237.82569404981</v>
      </c>
      <c r="M47" s="406" t="n">
        <f aca="false">(M44+M46)*-Summary!$I$36</f>
        <v>-9714.30450520329</v>
      </c>
      <c r="N47" s="406" t="n">
        <f aca="false">(N44+N46)*-Summary!$I$36</f>
        <v>-10242.3174752651</v>
      </c>
      <c r="O47" s="406" t="n">
        <f aca="false">(O44+O46)*-Summary!$I$36</f>
        <v>-10796.9655527524</v>
      </c>
      <c r="P47" s="406" t="n">
        <f aca="false">(P44+P46)*-Summary!$I$36</f>
        <v>-11390.7695845174</v>
      </c>
      <c r="Q47" s="406" t="n">
        <f aca="false">(Q44+Q46)*-Summary!$I$36</f>
        <v>-11954.167698918</v>
      </c>
      <c r="R47" s="406" t="n">
        <f aca="false">(R44+R46)*-Summary!$I$36</f>
        <v>-12571.6982353001</v>
      </c>
      <c r="S47" s="406" t="n">
        <f aca="false">(S44+S46)*-Summary!$I$36</f>
        <v>-13227.292779425</v>
      </c>
      <c r="T47" s="406" t="n">
        <f aca="false">(T44+T46)*-Summary!$I$36</f>
        <v>-13932.2304277154</v>
      </c>
      <c r="U47" s="406" t="n">
        <f aca="false">(U44+U46)*-Summary!$I$36</f>
        <v>-14690.7768643927</v>
      </c>
      <c r="W47" s="231" t="n">
        <f aca="false">SUM(B47:U47)</f>
        <v>-173813.063227733</v>
      </c>
    </row>
    <row r="48" customFormat="false" ht="6" hidden="false" customHeight="true" outlineLevel="0" collapsed="false"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W48" s="231"/>
    </row>
    <row r="49" customFormat="false" ht="15.75" hidden="false" customHeight="false" outlineLevel="0" collapsed="false">
      <c r="A49" s="242" t="s">
        <v>307</v>
      </c>
      <c r="B49" s="407" t="n">
        <f aca="false">SUM(B44:B47)</f>
        <v>1665.8906859437</v>
      </c>
      <c r="C49" s="407" t="n">
        <f aca="false">SUM(C44:C47)</f>
        <v>1949.03081530679</v>
      </c>
      <c r="D49" s="407" t="n">
        <f aca="false">SUM(D44:D47)</f>
        <v>2232.82407898601</v>
      </c>
      <c r="E49" s="407" t="n">
        <f aca="false">SUM(E44:E47)</f>
        <v>11450.7868605504</v>
      </c>
      <c r="F49" s="407" t="n">
        <f aca="false">SUM(F44:F47)</f>
        <v>12750.9864644229</v>
      </c>
      <c r="G49" s="407" t="n">
        <f aca="false">SUM(G44:G47)</f>
        <v>13387.59465639</v>
      </c>
      <c r="H49" s="407" t="n">
        <f aca="false">SUM(H44:H47)</f>
        <v>14064.1884730829</v>
      </c>
      <c r="I49" s="407" t="n">
        <f aca="false">SUM(I44:I47)</f>
        <v>14756.2160470003</v>
      </c>
      <c r="J49" s="407" t="n">
        <f aca="false">SUM(J44:J47)</f>
        <v>15526.0399140542</v>
      </c>
      <c r="K49" s="407" t="n">
        <f aca="false">SUM(K44:K47)</f>
        <v>16318.0544803377</v>
      </c>
      <c r="L49" s="407" t="n">
        <f aca="false">SUM(L44:L47)</f>
        <v>17155.9620032354</v>
      </c>
      <c r="M49" s="407" t="n">
        <f aca="false">SUM(M44:M47)</f>
        <v>18040.851223949</v>
      </c>
      <c r="N49" s="407" t="n">
        <f aca="false">SUM(N44:N47)</f>
        <v>19021.446739778</v>
      </c>
      <c r="O49" s="407" t="n">
        <f aca="false">SUM(O44:O47)</f>
        <v>20051.5074551117</v>
      </c>
      <c r="P49" s="407" t="n">
        <f aca="false">SUM(P44:P47)</f>
        <v>21154.2863712465</v>
      </c>
      <c r="Q49" s="407" t="n">
        <f aca="false">SUM(Q44:Q47)</f>
        <v>22200.5971551333</v>
      </c>
      <c r="R49" s="407" t="n">
        <f aca="false">SUM(R44:R47)</f>
        <v>23347.4395798431</v>
      </c>
      <c r="S49" s="407" t="n">
        <f aca="false">SUM(S44:S47)</f>
        <v>24564.9723046465</v>
      </c>
      <c r="T49" s="407" t="n">
        <f aca="false">SUM(T44:T47)</f>
        <v>25874.1422229</v>
      </c>
      <c r="U49" s="407" t="n">
        <f aca="false">SUM(U44:U47)</f>
        <v>27282.8713195864</v>
      </c>
      <c r="V49" s="408"/>
      <c r="W49" s="231" t="n">
        <f aca="false">SUM(B49:U49)</f>
        <v>322795.688851505</v>
      </c>
      <c r="X49" s="408"/>
      <c r="Y49" s="408"/>
      <c r="Z49" s="408"/>
      <c r="AA49" s="408"/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/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/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/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/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/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/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/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/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/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08"/>
      <c r="FK49" s="408"/>
      <c r="FL49" s="408"/>
      <c r="FM49" s="408"/>
      <c r="FN49" s="408"/>
      <c r="FO49" s="408"/>
      <c r="FP49" s="408"/>
      <c r="FQ49" s="408"/>
      <c r="FR49" s="408"/>
      <c r="FS49" s="408"/>
      <c r="FT49" s="408"/>
      <c r="FU49" s="408"/>
      <c r="FV49" s="408"/>
      <c r="FW49" s="408"/>
      <c r="FX49" s="408"/>
      <c r="FY49" s="408"/>
      <c r="FZ49" s="408"/>
      <c r="GA49" s="408"/>
      <c r="GB49" s="408"/>
      <c r="GC49" s="408"/>
      <c r="GD49" s="408"/>
      <c r="GE49" s="408"/>
      <c r="GF49" s="408"/>
      <c r="GG49" s="408"/>
      <c r="GH49" s="408"/>
      <c r="GI49" s="408"/>
      <c r="GJ49" s="408"/>
      <c r="GK49" s="408"/>
      <c r="GL49" s="408"/>
      <c r="GM49" s="408"/>
      <c r="GN49" s="408"/>
      <c r="GO49" s="408"/>
      <c r="GP49" s="408"/>
      <c r="GQ49" s="408"/>
      <c r="GR49" s="408"/>
      <c r="GS49" s="408"/>
      <c r="GT49" s="408"/>
      <c r="GU49" s="408"/>
      <c r="GV49" s="408"/>
      <c r="GW49" s="408"/>
      <c r="GX49" s="408"/>
      <c r="GY49" s="408"/>
      <c r="GZ49" s="408"/>
      <c r="HA49" s="408"/>
      <c r="HB49" s="408"/>
      <c r="HC49" s="408"/>
      <c r="HD49" s="408"/>
      <c r="HE49" s="408"/>
      <c r="HF49" s="408"/>
      <c r="HG49" s="408"/>
      <c r="HH49" s="408"/>
      <c r="HI49" s="408"/>
      <c r="HJ49" s="408"/>
      <c r="HK49" s="408"/>
      <c r="HL49" s="408"/>
      <c r="HM49" s="408"/>
      <c r="HN49" s="408"/>
      <c r="HO49" s="408"/>
      <c r="HP49" s="408"/>
      <c r="HQ49" s="408"/>
      <c r="HR49" s="408"/>
      <c r="HS49" s="408"/>
      <c r="HT49" s="408"/>
      <c r="HU49" s="408"/>
      <c r="HV49" s="408"/>
      <c r="HW49" s="408"/>
      <c r="HX49" s="408"/>
      <c r="HY49" s="408"/>
      <c r="HZ49" s="408"/>
      <c r="IA49" s="408"/>
      <c r="IB49" s="408"/>
      <c r="IC49" s="408"/>
      <c r="ID49" s="408"/>
      <c r="IE49" s="408"/>
      <c r="IF49" s="408"/>
      <c r="IG49" s="408"/>
      <c r="IH49" s="408"/>
      <c r="II49" s="408"/>
      <c r="IJ49" s="408"/>
      <c r="IK49" s="408"/>
      <c r="IL49" s="408"/>
      <c r="IM49" s="408"/>
      <c r="IN49" s="408"/>
      <c r="IO49" s="408"/>
      <c r="IP49" s="408"/>
      <c r="IQ49" s="408"/>
      <c r="IR49" s="408"/>
      <c r="IS49" s="408"/>
      <c r="IT49" s="408"/>
      <c r="IU49" s="408"/>
      <c r="IV49" s="408"/>
      <c r="IW49" s="408"/>
    </row>
    <row r="50" customFormat="false" ht="9" hidden="false" customHeight="false" outlineLevel="1" collapsed="false">
      <c r="A50" s="401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  <c r="AX50" s="400"/>
      <c r="AY50" s="400"/>
      <c r="AZ50" s="400"/>
      <c r="BA50" s="400"/>
      <c r="BB50" s="400"/>
      <c r="BC50" s="400"/>
      <c r="BD50" s="400"/>
      <c r="BE50" s="400"/>
      <c r="BF50" s="400"/>
      <c r="BG50" s="400"/>
      <c r="BH50" s="400"/>
      <c r="BI50" s="400"/>
      <c r="BJ50" s="400"/>
      <c r="BK50" s="400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  <c r="CS50" s="400"/>
      <c r="CT50" s="400"/>
      <c r="CU50" s="400"/>
      <c r="CV50" s="400"/>
      <c r="CW50" s="400"/>
      <c r="CX50" s="400"/>
      <c r="CY50" s="400"/>
      <c r="CZ50" s="400"/>
      <c r="DA50" s="400"/>
      <c r="DB50" s="400"/>
      <c r="DC50" s="400"/>
      <c r="DD50" s="400"/>
      <c r="DE50" s="400"/>
      <c r="DF50" s="400"/>
      <c r="DG50" s="400"/>
      <c r="DH50" s="400"/>
      <c r="DI50" s="400"/>
      <c r="DJ50" s="400"/>
      <c r="DK50" s="400"/>
      <c r="DL50" s="400"/>
      <c r="DM50" s="400"/>
      <c r="DN50" s="400"/>
      <c r="DO50" s="400"/>
      <c r="DP50" s="400"/>
      <c r="DQ50" s="400"/>
      <c r="DR50" s="400"/>
      <c r="DS50" s="400"/>
      <c r="DT50" s="400"/>
      <c r="DU50" s="400"/>
      <c r="DV50" s="400"/>
      <c r="DW50" s="400"/>
      <c r="DX50" s="400"/>
      <c r="DY50" s="400"/>
      <c r="DZ50" s="400"/>
      <c r="EA50" s="400"/>
      <c r="EB50" s="400"/>
      <c r="EC50" s="400"/>
      <c r="ED50" s="400"/>
      <c r="EE50" s="400"/>
      <c r="EF50" s="400"/>
      <c r="EG50" s="400"/>
      <c r="EH50" s="400"/>
      <c r="EI50" s="400"/>
      <c r="EJ50" s="400"/>
      <c r="EK50" s="400"/>
      <c r="EL50" s="400"/>
      <c r="EM50" s="400"/>
      <c r="EN50" s="400"/>
      <c r="EO50" s="400"/>
      <c r="EP50" s="400"/>
      <c r="EQ50" s="400"/>
      <c r="ER50" s="400"/>
      <c r="ES50" s="400"/>
      <c r="ET50" s="400"/>
      <c r="EU50" s="400"/>
      <c r="EV50" s="400"/>
      <c r="EW50" s="400"/>
      <c r="EX50" s="400"/>
      <c r="EY50" s="400"/>
      <c r="EZ50" s="400"/>
      <c r="FA50" s="400"/>
      <c r="FB50" s="400"/>
      <c r="FC50" s="400"/>
      <c r="FD50" s="400"/>
      <c r="FE50" s="400"/>
      <c r="FF50" s="400"/>
      <c r="FG50" s="400"/>
      <c r="FH50" s="400"/>
      <c r="FI50" s="400"/>
      <c r="FJ50" s="400"/>
      <c r="FK50" s="400"/>
      <c r="FL50" s="400"/>
      <c r="FM50" s="400"/>
      <c r="FN50" s="400"/>
      <c r="FO50" s="400"/>
      <c r="FP50" s="400"/>
      <c r="FQ50" s="400"/>
      <c r="FR50" s="400"/>
      <c r="FS50" s="400"/>
      <c r="FT50" s="400"/>
      <c r="FU50" s="400"/>
      <c r="FV50" s="400"/>
      <c r="FW50" s="400"/>
      <c r="FX50" s="400"/>
      <c r="FY50" s="400"/>
      <c r="FZ50" s="400"/>
      <c r="GA50" s="400"/>
      <c r="GB50" s="400"/>
      <c r="GC50" s="400"/>
      <c r="GD50" s="400"/>
      <c r="GE50" s="400"/>
      <c r="GF50" s="400"/>
      <c r="GG50" s="400"/>
      <c r="GH50" s="400"/>
      <c r="GI50" s="400"/>
      <c r="GJ50" s="400"/>
      <c r="GK50" s="400"/>
      <c r="GL50" s="400"/>
      <c r="GM50" s="400"/>
      <c r="GN50" s="400"/>
      <c r="GO50" s="400"/>
      <c r="GP50" s="400"/>
      <c r="GQ50" s="400"/>
      <c r="GR50" s="400"/>
      <c r="GS50" s="400"/>
      <c r="GT50" s="400"/>
      <c r="GU50" s="400"/>
      <c r="GV50" s="400"/>
      <c r="GW50" s="400"/>
      <c r="GX50" s="400"/>
      <c r="GY50" s="400"/>
      <c r="GZ50" s="400"/>
      <c r="HA50" s="400"/>
      <c r="HB50" s="400"/>
      <c r="HC50" s="400"/>
      <c r="HD50" s="400"/>
      <c r="HE50" s="400"/>
      <c r="HF50" s="400"/>
      <c r="HG50" s="400"/>
      <c r="HH50" s="400"/>
      <c r="HI50" s="400"/>
      <c r="HJ50" s="400"/>
      <c r="HK50" s="400"/>
      <c r="HL50" s="400"/>
      <c r="HM50" s="400"/>
      <c r="HN50" s="400"/>
      <c r="HO50" s="400"/>
      <c r="HP50" s="400"/>
      <c r="HQ50" s="400"/>
      <c r="HR50" s="400"/>
      <c r="HS50" s="400"/>
      <c r="HT50" s="400"/>
      <c r="HU50" s="400"/>
      <c r="HV50" s="400"/>
      <c r="HW50" s="400"/>
      <c r="HX50" s="400"/>
      <c r="HY50" s="400"/>
      <c r="HZ50" s="400"/>
      <c r="IA50" s="400"/>
      <c r="IB50" s="400"/>
      <c r="IC50" s="400"/>
      <c r="ID50" s="400"/>
      <c r="IE50" s="400"/>
      <c r="IF50" s="400"/>
      <c r="IG50" s="400"/>
      <c r="IH50" s="400"/>
      <c r="II50" s="400"/>
      <c r="IJ50" s="400"/>
      <c r="IK50" s="400"/>
      <c r="IL50" s="400"/>
      <c r="IM50" s="400"/>
      <c r="IN50" s="400"/>
      <c r="IO50" s="400"/>
      <c r="IP50" s="400"/>
      <c r="IQ50" s="400"/>
      <c r="IR50" s="400"/>
      <c r="IS50" s="400"/>
      <c r="IT50" s="400"/>
      <c r="IU50" s="400"/>
      <c r="IV50" s="400"/>
      <c r="IW50" s="400"/>
    </row>
    <row r="51" customFormat="false" ht="9" hidden="false" customHeight="false" outlineLevel="1" collapsed="false">
      <c r="A51" s="401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0"/>
      <c r="W51" s="400"/>
      <c r="X51" s="400"/>
      <c r="Y51" s="400"/>
      <c r="Z51" s="400"/>
      <c r="AA51" s="400"/>
      <c r="AB51" s="400"/>
      <c r="AC51" s="400"/>
      <c r="AD51" s="400"/>
      <c r="AE51" s="400"/>
      <c r="AF51" s="400"/>
      <c r="AG51" s="400"/>
      <c r="AH51" s="400"/>
      <c r="AI51" s="400"/>
      <c r="AJ51" s="400"/>
      <c r="AK51" s="400"/>
      <c r="AL51" s="400"/>
      <c r="AM51" s="400"/>
      <c r="AN51" s="400"/>
      <c r="AO51" s="400"/>
      <c r="AP51" s="400"/>
      <c r="AQ51" s="400"/>
      <c r="AR51" s="400"/>
      <c r="AS51" s="400"/>
      <c r="AT51" s="400"/>
      <c r="AU51" s="400"/>
      <c r="AV51" s="400"/>
      <c r="AW51" s="400"/>
      <c r="AX51" s="400"/>
      <c r="AY51" s="400"/>
      <c r="AZ51" s="400"/>
      <c r="BA51" s="400"/>
      <c r="BB51" s="400"/>
      <c r="BC51" s="400"/>
      <c r="BD51" s="400"/>
      <c r="BE51" s="400"/>
      <c r="BF51" s="400"/>
      <c r="BG51" s="400"/>
      <c r="BH51" s="400"/>
      <c r="BI51" s="400"/>
      <c r="BJ51" s="400"/>
      <c r="BK51" s="400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  <c r="CF51" s="400"/>
      <c r="CG51" s="400"/>
      <c r="CH51" s="400"/>
      <c r="CI51" s="400"/>
      <c r="CJ51" s="400"/>
      <c r="CK51" s="400"/>
      <c r="CL51" s="400"/>
      <c r="CM51" s="400"/>
      <c r="CN51" s="400"/>
      <c r="CO51" s="400"/>
      <c r="CP51" s="400"/>
      <c r="CQ51" s="400"/>
      <c r="CR51" s="400"/>
      <c r="CS51" s="400"/>
      <c r="CT51" s="400"/>
      <c r="CU51" s="400"/>
      <c r="CV51" s="400"/>
      <c r="CW51" s="400"/>
      <c r="CX51" s="400"/>
      <c r="CY51" s="400"/>
      <c r="CZ51" s="400"/>
      <c r="DA51" s="400"/>
      <c r="DB51" s="400"/>
      <c r="DC51" s="400"/>
      <c r="DD51" s="400"/>
      <c r="DE51" s="400"/>
      <c r="DF51" s="400"/>
      <c r="DG51" s="400"/>
      <c r="DH51" s="400"/>
      <c r="DI51" s="400"/>
      <c r="DJ51" s="400"/>
      <c r="DK51" s="400"/>
      <c r="DL51" s="400"/>
      <c r="DM51" s="400"/>
      <c r="DN51" s="400"/>
      <c r="DO51" s="400"/>
      <c r="DP51" s="400"/>
      <c r="DQ51" s="400"/>
      <c r="DR51" s="400"/>
      <c r="DS51" s="400"/>
      <c r="DT51" s="400"/>
      <c r="DU51" s="400"/>
      <c r="DV51" s="400"/>
      <c r="DW51" s="400"/>
      <c r="DX51" s="400"/>
      <c r="DY51" s="400"/>
      <c r="DZ51" s="400"/>
      <c r="EA51" s="400"/>
      <c r="EB51" s="400"/>
      <c r="EC51" s="400"/>
      <c r="ED51" s="400"/>
      <c r="EE51" s="400"/>
      <c r="EF51" s="400"/>
      <c r="EG51" s="400"/>
      <c r="EH51" s="400"/>
      <c r="EI51" s="400"/>
      <c r="EJ51" s="400"/>
      <c r="EK51" s="400"/>
      <c r="EL51" s="400"/>
      <c r="EM51" s="400"/>
      <c r="EN51" s="400"/>
      <c r="EO51" s="400"/>
      <c r="EP51" s="400"/>
      <c r="EQ51" s="400"/>
      <c r="ER51" s="400"/>
      <c r="ES51" s="400"/>
      <c r="ET51" s="400"/>
      <c r="EU51" s="400"/>
      <c r="EV51" s="400"/>
      <c r="EW51" s="400"/>
      <c r="EX51" s="400"/>
      <c r="EY51" s="400"/>
      <c r="EZ51" s="400"/>
      <c r="FA51" s="400"/>
      <c r="FB51" s="400"/>
      <c r="FC51" s="400"/>
      <c r="FD51" s="400"/>
      <c r="FE51" s="400"/>
      <c r="FF51" s="400"/>
      <c r="FG51" s="400"/>
      <c r="FH51" s="400"/>
      <c r="FI51" s="400"/>
      <c r="FJ51" s="400"/>
      <c r="FK51" s="400"/>
      <c r="FL51" s="400"/>
      <c r="FM51" s="400"/>
      <c r="FN51" s="400"/>
      <c r="FO51" s="400"/>
      <c r="FP51" s="400"/>
      <c r="FQ51" s="400"/>
      <c r="FR51" s="400"/>
      <c r="FS51" s="400"/>
      <c r="FT51" s="400"/>
      <c r="FU51" s="400"/>
      <c r="FV51" s="400"/>
      <c r="FW51" s="400"/>
      <c r="FX51" s="400"/>
      <c r="FY51" s="400"/>
      <c r="FZ51" s="400"/>
      <c r="GA51" s="400"/>
      <c r="GB51" s="400"/>
      <c r="GC51" s="400"/>
      <c r="GD51" s="400"/>
      <c r="GE51" s="400"/>
      <c r="GF51" s="400"/>
      <c r="GG51" s="400"/>
      <c r="GH51" s="400"/>
      <c r="GI51" s="400"/>
      <c r="GJ51" s="400"/>
      <c r="GK51" s="400"/>
      <c r="GL51" s="400"/>
      <c r="GM51" s="400"/>
      <c r="GN51" s="400"/>
      <c r="GO51" s="400"/>
      <c r="GP51" s="400"/>
      <c r="GQ51" s="400"/>
      <c r="GR51" s="400"/>
      <c r="GS51" s="400"/>
      <c r="GT51" s="400"/>
      <c r="GU51" s="400"/>
      <c r="GV51" s="400"/>
      <c r="GW51" s="400"/>
      <c r="GX51" s="400"/>
      <c r="GY51" s="400"/>
      <c r="GZ51" s="400"/>
      <c r="HA51" s="400"/>
      <c r="HB51" s="400"/>
      <c r="HC51" s="400"/>
      <c r="HD51" s="400"/>
      <c r="HE51" s="400"/>
      <c r="HF51" s="400"/>
      <c r="HG51" s="400"/>
      <c r="HH51" s="400"/>
      <c r="HI51" s="400"/>
      <c r="HJ51" s="400"/>
      <c r="HK51" s="400"/>
      <c r="HL51" s="400"/>
      <c r="HM51" s="400"/>
      <c r="HN51" s="400"/>
      <c r="HO51" s="400"/>
      <c r="HP51" s="400"/>
      <c r="HQ51" s="400"/>
      <c r="HR51" s="400"/>
      <c r="HS51" s="400"/>
      <c r="HT51" s="400"/>
      <c r="HU51" s="400"/>
      <c r="HV51" s="400"/>
      <c r="HW51" s="400"/>
      <c r="HX51" s="400"/>
      <c r="HY51" s="400"/>
      <c r="HZ51" s="400"/>
      <c r="IA51" s="400"/>
      <c r="IB51" s="400"/>
      <c r="IC51" s="400"/>
      <c r="ID51" s="400"/>
      <c r="IE51" s="400"/>
      <c r="IF51" s="400"/>
      <c r="IG51" s="400"/>
      <c r="IH51" s="400"/>
      <c r="II51" s="400"/>
      <c r="IJ51" s="400"/>
      <c r="IK51" s="400"/>
      <c r="IL51" s="400"/>
      <c r="IM51" s="400"/>
      <c r="IN51" s="400"/>
      <c r="IO51" s="400"/>
      <c r="IP51" s="400"/>
      <c r="IQ51" s="400"/>
      <c r="IR51" s="400"/>
      <c r="IS51" s="400"/>
      <c r="IT51" s="400"/>
      <c r="IU51" s="400"/>
      <c r="IV51" s="400"/>
      <c r="IW51" s="400"/>
    </row>
    <row r="52" customFormat="false" ht="12.75" hidden="false" customHeight="false" outlineLevel="1" collapsed="false">
      <c r="A52" s="339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8.75" hidden="false" customHeight="false" outlineLevel="1" collapsed="false">
      <c r="A53" s="410" t="s">
        <v>308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2.75" hidden="false" customHeight="false" outlineLevel="1" collapsed="false">
      <c r="A54" s="230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</row>
    <row r="55" customFormat="false" ht="12.75" hidden="false" customHeight="true" outlineLevel="1" collapsed="false">
      <c r="A55" s="230" t="s">
        <v>257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</row>
    <row r="56" customFormat="false" ht="12.75" hidden="false" customHeight="true" outlineLevel="1" collapsed="false">
      <c r="A56" s="230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</row>
    <row r="57" customFormat="false" ht="13.5" hidden="false" customHeight="false" outlineLevel="1" collapsed="false">
      <c r="A57" s="224" t="s">
        <v>154</v>
      </c>
      <c r="B57" s="225" t="n">
        <v>2001</v>
      </c>
      <c r="C57" s="225" t="n">
        <f aca="false">B57+1</f>
        <v>2002</v>
      </c>
      <c r="D57" s="225" t="n">
        <f aca="false">C57+1</f>
        <v>2003</v>
      </c>
      <c r="E57" s="225" t="n">
        <f aca="false">D57+1</f>
        <v>2004</v>
      </c>
      <c r="F57" s="225" t="n">
        <f aca="false">E57+1</f>
        <v>2005</v>
      </c>
      <c r="G57" s="225" t="n">
        <f aca="false">F57+1</f>
        <v>2006</v>
      </c>
      <c r="H57" s="225" t="n">
        <f aca="false">G57+1</f>
        <v>2007</v>
      </c>
      <c r="I57" s="225" t="n">
        <f aca="false">H57+1</f>
        <v>2008</v>
      </c>
      <c r="J57" s="225" t="n">
        <f aca="false">I57+1</f>
        <v>2009</v>
      </c>
      <c r="K57" s="225" t="n">
        <f aca="false">J57+1</f>
        <v>2010</v>
      </c>
      <c r="L57" s="225" t="n">
        <f aca="false">K57+1</f>
        <v>2011</v>
      </c>
      <c r="M57" s="225" t="n">
        <f aca="false">L57+1</f>
        <v>2012</v>
      </c>
      <c r="N57" s="225" t="n">
        <f aca="false">M57+1</f>
        <v>2013</v>
      </c>
      <c r="O57" s="225" t="n">
        <f aca="false">N57+1</f>
        <v>2014</v>
      </c>
      <c r="P57" s="225" t="n">
        <f aca="false">O57+1</f>
        <v>2015</v>
      </c>
      <c r="Q57" s="225" t="n">
        <f aca="false">P57+1</f>
        <v>2016</v>
      </c>
      <c r="R57" s="225" t="n">
        <f aca="false">Q57+1</f>
        <v>2017</v>
      </c>
      <c r="S57" s="225" t="n">
        <f aca="false">R57+1</f>
        <v>2018</v>
      </c>
      <c r="T57" s="225" t="n">
        <f aca="false">S57+1</f>
        <v>2019</v>
      </c>
      <c r="U57" s="225" t="n">
        <f aca="false">T57+1</f>
        <v>2020</v>
      </c>
      <c r="W57" s="373" t="s">
        <v>182</v>
      </c>
    </row>
    <row r="58" customFormat="false" ht="12.75" hidden="false" customHeight="false" outlineLevel="1" collapsed="false">
      <c r="A58" s="33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W58" s="349"/>
    </row>
    <row r="59" customFormat="false" ht="12.75" hidden="false" customHeight="false" outlineLevel="1" collapsed="false">
      <c r="A59" s="339" t="s">
        <v>170</v>
      </c>
      <c r="B59" s="340" t="n">
        <f aca="false">B36</f>
        <v>26060.4030926691</v>
      </c>
      <c r="C59" s="340" t="n">
        <f aca="false">C36</f>
        <v>26055.4354833056</v>
      </c>
      <c r="D59" s="340" t="n">
        <f aca="false">D36</f>
        <v>25974.9311916314</v>
      </c>
      <c r="E59" s="340" t="n">
        <f aca="false">E36</f>
        <v>40821.8199002563</v>
      </c>
      <c r="F59" s="340" t="n">
        <f aca="false">F36</f>
        <v>42808.8841089371</v>
      </c>
      <c r="G59" s="340" t="n">
        <f aca="false">G36</f>
        <v>43655.1195735378</v>
      </c>
      <c r="H59" s="340" t="n">
        <f aca="false">H36</f>
        <v>44525.917662677</v>
      </c>
      <c r="I59" s="340" t="n">
        <f aca="false">I36</f>
        <v>45408.670922409</v>
      </c>
      <c r="J59" s="340" t="n">
        <f aca="false">J36</f>
        <v>46303.312944689</v>
      </c>
      <c r="K59" s="340" t="n">
        <f aca="false">K36</f>
        <v>47209.7625773362</v>
      </c>
      <c r="L59" s="340" t="n">
        <f aca="false">L36</f>
        <v>48127.9230991525</v>
      </c>
      <c r="M59" s="340" t="n">
        <f aca="false">M36</f>
        <v>49057.6813588187</v>
      </c>
      <c r="N59" s="340" t="n">
        <f aca="false">N36</f>
        <v>49998.9068761362</v>
      </c>
      <c r="O59" s="340" t="n">
        <f aca="false">O36</f>
        <v>50951.4509041304</v>
      </c>
      <c r="P59" s="340" t="n">
        <f aca="false">P36</f>
        <v>51915.1454504762</v>
      </c>
      <c r="Q59" s="340" t="n">
        <f aca="false">Q36</f>
        <v>52684.3907693198</v>
      </c>
      <c r="R59" s="340" t="n">
        <f aca="false">R36</f>
        <v>53452.064069249</v>
      </c>
      <c r="S59" s="340" t="n">
        <f aca="false">S36</f>
        <v>54217.3787083422</v>
      </c>
      <c r="T59" s="340" t="n">
        <f aca="false">T36</f>
        <v>54979.5022609792</v>
      </c>
      <c r="U59" s="340" t="n">
        <f aca="false">U36</f>
        <v>55737.5544787974</v>
      </c>
      <c r="W59" s="234" t="n">
        <f aca="false">SUM(B59:U59)</f>
        <v>909946.25543285</v>
      </c>
    </row>
    <row r="60" customFormat="false" ht="12.75" hidden="false" customHeight="false" outlineLevel="0" collapsed="false">
      <c r="A60" s="339" t="s">
        <v>205</v>
      </c>
      <c r="B60" s="340" t="n">
        <f aca="false">B28</f>
        <v>572</v>
      </c>
      <c r="C60" s="340" t="n">
        <f aca="false">C28</f>
        <v>583.4</v>
      </c>
      <c r="D60" s="340" t="n">
        <f aca="false">D28</f>
        <v>595.1</v>
      </c>
      <c r="E60" s="340" t="n">
        <f aca="false">E28</f>
        <v>607</v>
      </c>
      <c r="F60" s="340" t="n">
        <f aca="false">F28</f>
        <v>619.1</v>
      </c>
      <c r="G60" s="340" t="n">
        <f aca="false">G28</f>
        <v>631.5</v>
      </c>
      <c r="H60" s="340" t="n">
        <f aca="false">H28</f>
        <v>631.5</v>
      </c>
      <c r="I60" s="340" t="n">
        <f aca="false">I28</f>
        <v>631.5</v>
      </c>
      <c r="J60" s="340" t="n">
        <f aca="false">J28</f>
        <v>631.5</v>
      </c>
      <c r="K60" s="340" t="n">
        <f aca="false">K28</f>
        <v>631.5</v>
      </c>
      <c r="L60" s="340" t="n">
        <f aca="false">L28</f>
        <v>631.5</v>
      </c>
      <c r="M60" s="340" t="n">
        <f aca="false">M28</f>
        <v>631.5</v>
      </c>
      <c r="N60" s="340" t="n">
        <f aca="false">N28</f>
        <v>631.5</v>
      </c>
      <c r="O60" s="340" t="n">
        <f aca="false">O28</f>
        <v>631.5</v>
      </c>
      <c r="P60" s="340" t="n">
        <f aca="false">P28</f>
        <v>631.5</v>
      </c>
      <c r="Q60" s="340" t="n">
        <f aca="false">Q28</f>
        <v>631.5</v>
      </c>
      <c r="R60" s="340" t="n">
        <f aca="false">R28</f>
        <v>631.5</v>
      </c>
      <c r="S60" s="340" t="n">
        <f aca="false">S28</f>
        <v>631.5</v>
      </c>
      <c r="T60" s="340" t="n">
        <f aca="false">T28</f>
        <v>631.5</v>
      </c>
      <c r="U60" s="340" t="n">
        <f aca="false">U28</f>
        <v>631.5</v>
      </c>
      <c r="W60" s="234" t="n">
        <f aca="false">SUM(B60:U60)</f>
        <v>12449.1</v>
      </c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customFormat="false" ht="12.75" hidden="false" customHeight="false" outlineLevel="0" collapsed="false">
      <c r="A61" s="339" t="s">
        <v>206</v>
      </c>
      <c r="B61" s="411" t="n">
        <v>-333.7</v>
      </c>
      <c r="C61" s="340" t="n">
        <f aca="false">-B60</f>
        <v>-572</v>
      </c>
      <c r="D61" s="340" t="n">
        <f aca="false">-C60</f>
        <v>-583.4</v>
      </c>
      <c r="E61" s="340" t="n">
        <f aca="false">-D60</f>
        <v>-595.1</v>
      </c>
      <c r="F61" s="340" t="n">
        <f aca="false">-E60</f>
        <v>-607</v>
      </c>
      <c r="G61" s="340" t="n">
        <f aca="false">-F60</f>
        <v>-619.1</v>
      </c>
      <c r="H61" s="340" t="n">
        <f aca="false">-G60</f>
        <v>-631.5</v>
      </c>
      <c r="I61" s="340" t="n">
        <f aca="false">-H60</f>
        <v>-631.5</v>
      </c>
      <c r="J61" s="340" t="n">
        <f aca="false">-I60</f>
        <v>-631.5</v>
      </c>
      <c r="K61" s="340" t="n">
        <f aca="false">-J60</f>
        <v>-631.5</v>
      </c>
      <c r="L61" s="340" t="n">
        <f aca="false">-K60</f>
        <v>-631.5</v>
      </c>
      <c r="M61" s="340" t="n">
        <f aca="false">-L60</f>
        <v>-631.5</v>
      </c>
      <c r="N61" s="340" t="n">
        <f aca="false">-M60</f>
        <v>-631.5</v>
      </c>
      <c r="O61" s="340" t="n">
        <f aca="false">-N60</f>
        <v>-631.5</v>
      </c>
      <c r="P61" s="340" t="n">
        <f aca="false">-O60</f>
        <v>-631.5</v>
      </c>
      <c r="Q61" s="340" t="n">
        <f aca="false">-P60</f>
        <v>-631.5</v>
      </c>
      <c r="R61" s="340" t="n">
        <f aca="false">-Q60</f>
        <v>-631.5</v>
      </c>
      <c r="S61" s="340" t="n">
        <f aca="false">-R60</f>
        <v>-631.5</v>
      </c>
      <c r="T61" s="340" t="n">
        <f aca="false">-S60</f>
        <v>-631.5</v>
      </c>
      <c r="U61" s="340" t="n">
        <f aca="false">-T60</f>
        <v>-631.5</v>
      </c>
      <c r="W61" s="234" t="n">
        <f aca="false">SUM(B61:U61)</f>
        <v>-12151.3</v>
      </c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customFormat="false" ht="12.75" hidden="false" customHeight="false" outlineLevel="1" collapsed="false">
      <c r="A62" s="339" t="s">
        <v>187</v>
      </c>
      <c r="B62" s="412" t="n">
        <f aca="false">-Debt!B75*Allocation!$F$14</f>
        <v>-19798.6047851832</v>
      </c>
      <c r="C62" s="412" t="n">
        <f aca="false">-Debt!C75*Allocation!$F$14</f>
        <v>-19746.322074785</v>
      </c>
      <c r="D62" s="412" t="n">
        <f aca="false">-Debt!D75*Allocation!$F$14</f>
        <v>-19645.7140215812</v>
      </c>
      <c r="E62" s="412" t="n">
        <f aca="false">-Debt!E75*Allocation!$F$14</f>
        <v>-13762.7102798421</v>
      </c>
      <c r="F62" s="412" t="n">
        <f aca="false">-Debt!F75*Allocation!$F$14</f>
        <v>-14466.2898284625</v>
      </c>
      <c r="G62" s="412" t="n">
        <f aca="false">-Debt!G75*Allocation!$F$14</f>
        <v>-14670.3069396457</v>
      </c>
      <c r="H62" s="412" t="n">
        <f aca="false">-Debt!H75*Allocation!$F$14</f>
        <v>-14861.2625571464</v>
      </c>
      <c r="I62" s="412" t="n">
        <f aca="false">-Debt!I75*Allocation!$F$14</f>
        <v>-15114.553670363</v>
      </c>
      <c r="J62" s="412" t="n">
        <f aca="false">-Debt!J75*Allocation!$F$14</f>
        <v>-15312.2524757688</v>
      </c>
      <c r="K62" s="412" t="n">
        <f aca="false">-Debt!K75*Allocation!$F$14</f>
        <v>-15462.3615184236</v>
      </c>
      <c r="L62" s="412" t="n">
        <f aca="false">-Debt!L75*Allocation!$F$14</f>
        <v>-15766.8504165536</v>
      </c>
      <c r="M62" s="412" t="n">
        <f aca="false">-Debt!M75*Allocation!$F$14</f>
        <v>-16129.5185758623</v>
      </c>
      <c r="N62" s="412" t="n">
        <f aca="false">-Debt!N75*Allocation!$F$14</f>
        <v>-16369.8760324021</v>
      </c>
      <c r="O62" s="412" t="n">
        <f aca="false">-Debt!O75*Allocation!$F$14</f>
        <v>-16664.0199014607</v>
      </c>
      <c r="P62" s="412" t="n">
        <f aca="false">-Debt!P75*Allocation!$F$14</f>
        <v>-16924.3428481796</v>
      </c>
      <c r="Q62" s="412" t="n">
        <f aca="false">-Debt!Q75*Allocation!$F$14</f>
        <v>-17238.860025562</v>
      </c>
      <c r="R62" s="412" t="n">
        <f aca="false">-Debt!R75*Allocation!$F$14</f>
        <v>-17408.2023054604</v>
      </c>
      <c r="S62" s="412" t="n">
        <f aca="false">-Debt!S75*Allocation!$F$14</f>
        <v>-17629.9389212574</v>
      </c>
      <c r="T62" s="412" t="n">
        <f aca="false">-Debt!T75*Allocation!$F$14</f>
        <v>-17855.7817339302</v>
      </c>
      <c r="U62" s="412" t="n">
        <f aca="false">-Debt!U75*Allocation!$F$14</f>
        <v>-18116.9685995136</v>
      </c>
      <c r="W62" s="234" t="n">
        <f aca="false">SUM(B62:U62)</f>
        <v>-332944.737511383</v>
      </c>
    </row>
    <row r="63" customFormat="false" ht="12.75" hidden="false" customHeight="false" outlineLevel="1" collapsed="false">
      <c r="A63" s="339"/>
      <c r="B63" s="415"/>
      <c r="C63" s="415"/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W63" s="333"/>
    </row>
    <row r="64" customFormat="false" ht="12.75" hidden="false" customHeight="false" outlineLevel="1" collapsed="false">
      <c r="A64" s="336" t="s">
        <v>209</v>
      </c>
      <c r="B64" s="413" t="n">
        <f aca="false">SUM(B59:B62)</f>
        <v>6500.0983074859</v>
      </c>
      <c r="C64" s="413" t="n">
        <f aca="false">SUM(C59:C62)</f>
        <v>6320.51340852058</v>
      </c>
      <c r="D64" s="413" t="n">
        <f aca="false">SUM(D59:D62)</f>
        <v>6340.91717005023</v>
      </c>
      <c r="E64" s="413" t="n">
        <f aca="false">SUM(E59:E62)</f>
        <v>27071.0096204142</v>
      </c>
      <c r="F64" s="413" t="n">
        <f aca="false">SUM(F59:F62)</f>
        <v>28354.6942804746</v>
      </c>
      <c r="G64" s="413" t="n">
        <f aca="false">SUM(G59:G62)</f>
        <v>28997.2126338921</v>
      </c>
      <c r="H64" s="413" t="n">
        <f aca="false">SUM(H59:H62)</f>
        <v>29664.6551055306</v>
      </c>
      <c r="I64" s="413" t="n">
        <f aca="false">SUM(I59:I62)</f>
        <v>30294.117252046</v>
      </c>
      <c r="J64" s="413" t="n">
        <f aca="false">SUM(J59:J62)</f>
        <v>30991.0604689201</v>
      </c>
      <c r="K64" s="413" t="n">
        <f aca="false">SUM(K59:K62)</f>
        <v>31747.4010589126</v>
      </c>
      <c r="L64" s="413" t="n">
        <f aca="false">SUM(L59:L62)</f>
        <v>32361.0726825989</v>
      </c>
      <c r="M64" s="413" t="n">
        <f aca="false">SUM(M59:M62)</f>
        <v>32928.1627829564</v>
      </c>
      <c r="N64" s="413" t="n">
        <f aca="false">SUM(N59:N62)</f>
        <v>33629.0308437341</v>
      </c>
      <c r="O64" s="413" t="n">
        <f aca="false">SUM(O59:O62)</f>
        <v>34287.4310026697</v>
      </c>
      <c r="P64" s="413" t="n">
        <f aca="false">SUM(P59:P62)</f>
        <v>34990.8026022966</v>
      </c>
      <c r="Q64" s="413" t="n">
        <f aca="false">SUM(Q59:Q62)</f>
        <v>35445.5307437578</v>
      </c>
      <c r="R64" s="413" t="n">
        <f aca="false">SUM(R59:R62)</f>
        <v>36043.8617637886</v>
      </c>
      <c r="S64" s="413" t="n">
        <f aca="false">SUM(S59:S62)</f>
        <v>36587.4397870848</v>
      </c>
      <c r="T64" s="413" t="n">
        <f aca="false">SUM(T59:T62)</f>
        <v>37123.720527049</v>
      </c>
      <c r="U64" s="413" t="n">
        <f aca="false">SUM(U59:U62)</f>
        <v>37620.5858792838</v>
      </c>
      <c r="V64" s="376"/>
      <c r="W64" s="234" t="n">
        <f aca="false">SUM(B64:U64)</f>
        <v>577299.317921467</v>
      </c>
      <c r="X64" s="376"/>
      <c r="Y64" s="376"/>
      <c r="Z64" s="376"/>
      <c r="AA64" s="376"/>
      <c r="AB64" s="376"/>
      <c r="AC64" s="376"/>
      <c r="AD64" s="376"/>
      <c r="AE64" s="376"/>
      <c r="AF64" s="376"/>
      <c r="AG64" s="376"/>
      <c r="AH64" s="376"/>
      <c r="AI64" s="376"/>
      <c r="AJ64" s="376"/>
      <c r="AK64" s="376"/>
      <c r="AL64" s="376"/>
      <c r="AM64" s="376"/>
      <c r="AN64" s="376"/>
      <c r="AO64" s="376"/>
      <c r="AP64" s="376"/>
      <c r="AQ64" s="376"/>
      <c r="AR64" s="376"/>
      <c r="AS64" s="376"/>
      <c r="AT64" s="376"/>
      <c r="AU64" s="376"/>
      <c r="AV64" s="376"/>
      <c r="AW64" s="376"/>
      <c r="AX64" s="376"/>
      <c r="AY64" s="376"/>
      <c r="AZ64" s="376"/>
      <c r="BA64" s="376"/>
      <c r="BB64" s="376"/>
      <c r="BC64" s="376"/>
      <c r="BD64" s="376"/>
      <c r="BE64" s="376"/>
      <c r="BF64" s="376"/>
      <c r="BG64" s="376"/>
      <c r="BH64" s="376"/>
      <c r="BI64" s="376"/>
      <c r="BJ64" s="376"/>
      <c r="BK64" s="376"/>
      <c r="BL64" s="376"/>
      <c r="BM64" s="376"/>
      <c r="BN64" s="376"/>
      <c r="BO64" s="376"/>
      <c r="BP64" s="376"/>
      <c r="BQ64" s="376"/>
      <c r="BR64" s="376"/>
      <c r="BS64" s="376"/>
      <c r="BT64" s="376"/>
      <c r="BU64" s="376"/>
      <c r="BV64" s="376"/>
      <c r="BW64" s="376"/>
      <c r="BX64" s="376"/>
      <c r="BY64" s="376"/>
      <c r="BZ64" s="376"/>
      <c r="CA64" s="376"/>
      <c r="CB64" s="376"/>
      <c r="CC64" s="376"/>
      <c r="CD64" s="376"/>
      <c r="CE64" s="376"/>
      <c r="CF64" s="376"/>
      <c r="CG64" s="376"/>
      <c r="CH64" s="376"/>
      <c r="CI64" s="376"/>
      <c r="CJ64" s="376"/>
      <c r="CK64" s="376"/>
      <c r="CL64" s="376"/>
      <c r="CM64" s="376"/>
      <c r="CN64" s="376"/>
      <c r="CO64" s="376"/>
      <c r="CP64" s="376"/>
      <c r="CQ64" s="376"/>
      <c r="CR64" s="376"/>
      <c r="CS64" s="376"/>
      <c r="CT64" s="376"/>
      <c r="CU64" s="376"/>
      <c r="CV64" s="376"/>
      <c r="CW64" s="376"/>
      <c r="CX64" s="376"/>
      <c r="CY64" s="376"/>
      <c r="CZ64" s="376"/>
      <c r="DA64" s="376"/>
      <c r="DB64" s="376"/>
      <c r="DC64" s="376"/>
      <c r="DD64" s="376"/>
      <c r="DE64" s="376"/>
      <c r="DF64" s="376"/>
      <c r="DG64" s="376"/>
      <c r="DH64" s="376"/>
      <c r="DI64" s="376"/>
      <c r="DJ64" s="376"/>
      <c r="DK64" s="376"/>
      <c r="DL64" s="376"/>
      <c r="DM64" s="376"/>
      <c r="DN64" s="376"/>
      <c r="DO64" s="376"/>
      <c r="DP64" s="376"/>
      <c r="DQ64" s="376"/>
      <c r="DR64" s="376"/>
      <c r="DS64" s="376"/>
      <c r="DT64" s="376"/>
      <c r="DU64" s="376"/>
      <c r="DV64" s="376"/>
      <c r="DW64" s="376"/>
      <c r="DX64" s="376"/>
      <c r="DY64" s="376"/>
      <c r="DZ64" s="376"/>
      <c r="EA64" s="376"/>
      <c r="EB64" s="376"/>
      <c r="EC64" s="376"/>
      <c r="ED64" s="376"/>
      <c r="EE64" s="376"/>
      <c r="EF64" s="376"/>
      <c r="EG64" s="376"/>
      <c r="EH64" s="376"/>
      <c r="EI64" s="376"/>
      <c r="EJ64" s="376"/>
      <c r="EK64" s="376"/>
      <c r="EL64" s="376"/>
      <c r="EM64" s="376"/>
      <c r="EN64" s="376"/>
      <c r="EO64" s="376"/>
      <c r="EP64" s="376"/>
      <c r="EQ64" s="376"/>
      <c r="ER64" s="376"/>
      <c r="ES64" s="376"/>
      <c r="ET64" s="376"/>
      <c r="EU64" s="376"/>
      <c r="EV64" s="376"/>
      <c r="EW64" s="376"/>
      <c r="EX64" s="376"/>
      <c r="EY64" s="376"/>
      <c r="EZ64" s="376"/>
      <c r="FA64" s="376"/>
      <c r="FB64" s="376"/>
      <c r="FC64" s="376"/>
      <c r="FD64" s="376"/>
      <c r="FE64" s="376"/>
      <c r="FF64" s="376"/>
      <c r="FG64" s="376"/>
      <c r="FH64" s="376"/>
      <c r="FI64" s="376"/>
      <c r="FJ64" s="376"/>
      <c r="FK64" s="376"/>
      <c r="FL64" s="376"/>
      <c r="FM64" s="376"/>
      <c r="FN64" s="376"/>
      <c r="FO64" s="376"/>
      <c r="FP64" s="376"/>
      <c r="FQ64" s="376"/>
      <c r="FR64" s="376"/>
      <c r="FS64" s="376"/>
      <c r="FT64" s="376"/>
      <c r="FU64" s="376"/>
      <c r="FV64" s="376"/>
      <c r="FW64" s="376"/>
      <c r="FX64" s="376"/>
      <c r="FY64" s="376"/>
      <c r="FZ64" s="376"/>
      <c r="GA64" s="376"/>
      <c r="GB64" s="376"/>
      <c r="GC64" s="376"/>
      <c r="GD64" s="376"/>
      <c r="GE64" s="376"/>
      <c r="GF64" s="376"/>
      <c r="GG64" s="376"/>
      <c r="GH64" s="376"/>
      <c r="GI64" s="376"/>
      <c r="GJ64" s="376"/>
      <c r="GK64" s="376"/>
      <c r="GL64" s="376"/>
      <c r="GM64" s="376"/>
      <c r="GN64" s="376"/>
      <c r="GO64" s="376"/>
      <c r="GP64" s="376"/>
      <c r="GQ64" s="376"/>
      <c r="GR64" s="376"/>
      <c r="GS64" s="376"/>
      <c r="GT64" s="376"/>
      <c r="GU64" s="376"/>
      <c r="GV64" s="376"/>
      <c r="GW64" s="376"/>
      <c r="GX64" s="376"/>
      <c r="GY64" s="376"/>
      <c r="GZ64" s="376"/>
      <c r="HA64" s="376"/>
      <c r="HB64" s="376"/>
      <c r="HC64" s="376"/>
      <c r="HD64" s="376"/>
      <c r="HE64" s="376"/>
      <c r="HF64" s="376"/>
      <c r="HG64" s="376"/>
      <c r="HH64" s="376"/>
      <c r="HI64" s="376"/>
      <c r="HJ64" s="376"/>
      <c r="HK64" s="376"/>
      <c r="HL64" s="376"/>
      <c r="HM64" s="376"/>
      <c r="HN64" s="376"/>
      <c r="HO64" s="376"/>
      <c r="HP64" s="376"/>
      <c r="HQ64" s="376"/>
      <c r="HR64" s="376"/>
      <c r="HS64" s="376"/>
      <c r="HT64" s="376"/>
      <c r="HU64" s="376"/>
      <c r="HV64" s="376"/>
      <c r="HW64" s="376"/>
      <c r="HX64" s="376"/>
      <c r="HY64" s="376"/>
      <c r="HZ64" s="376"/>
      <c r="IA64" s="376"/>
      <c r="IB64" s="376"/>
      <c r="IC64" s="376"/>
      <c r="ID64" s="376"/>
      <c r="IE64" s="376"/>
      <c r="IF64" s="376"/>
      <c r="IG64" s="376"/>
      <c r="IH64" s="376"/>
      <c r="II64" s="376"/>
      <c r="IJ64" s="376"/>
      <c r="IK64" s="376"/>
      <c r="IL64" s="376"/>
      <c r="IM64" s="376"/>
      <c r="IN64" s="376"/>
      <c r="IO64" s="376"/>
      <c r="IP64" s="376"/>
      <c r="IQ64" s="376"/>
      <c r="IR64" s="376"/>
      <c r="IS64" s="376"/>
      <c r="IT64" s="376"/>
      <c r="IU64" s="376"/>
      <c r="IV64" s="376"/>
      <c r="IW64" s="376"/>
    </row>
    <row r="65" customFormat="false" ht="12.75" hidden="false" customHeight="false" outlineLevel="1" collapsed="false">
      <c r="A65" s="336"/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W65" s="333"/>
    </row>
    <row r="66" customFormat="false" ht="15" hidden="false" customHeight="false" outlineLevel="1" collapsed="false">
      <c r="A66" s="339" t="s">
        <v>258</v>
      </c>
      <c r="B66" s="415" t="n">
        <f aca="false">-B106</f>
        <v>-0</v>
      </c>
      <c r="C66" s="415" t="n">
        <f aca="false">-C106</f>
        <v>-0</v>
      </c>
      <c r="D66" s="415" t="n">
        <f aca="false">-D106</f>
        <v>-0</v>
      </c>
      <c r="E66" s="415" t="n">
        <f aca="false">-E106</f>
        <v>-0</v>
      </c>
      <c r="F66" s="415" t="n">
        <f aca="false">-F106</f>
        <v>-0</v>
      </c>
      <c r="G66" s="415" t="n">
        <f aca="false">-G106</f>
        <v>-0</v>
      </c>
      <c r="H66" s="415" t="n">
        <f aca="false">-H106</f>
        <v>-491.992374948039</v>
      </c>
      <c r="I66" s="415" t="n">
        <f aca="false">-I106</f>
        <v>-1114.58622909649</v>
      </c>
      <c r="J66" s="415" t="n">
        <f aca="false">-J106</f>
        <v>-1208.40447777066</v>
      </c>
      <c r="K66" s="415" t="n">
        <f aca="false">-K106</f>
        <v>-1300.45465850266</v>
      </c>
      <c r="L66" s="415" t="n">
        <f aca="false">-L106</f>
        <v>-1402.37528313955</v>
      </c>
      <c r="M66" s="415" t="n">
        <f aca="false">-M106</f>
        <v>-1505.47812193277</v>
      </c>
      <c r="N66" s="415" t="n">
        <f aca="false">-N106</f>
        <v>-1624.37949987626</v>
      </c>
      <c r="O66" s="415" t="n">
        <f aca="false">-O106</f>
        <v>-1744.75864403093</v>
      </c>
      <c r="P66" s="415" t="n">
        <f aca="false">-P106</f>
        <v>-1878.20060199192</v>
      </c>
      <c r="Q66" s="415" t="n">
        <f aca="false">-Q106</f>
        <v>-2653.03055927799</v>
      </c>
      <c r="R66" s="415" t="n">
        <f aca="false">-R106</f>
        <v>-3439.82440334424</v>
      </c>
      <c r="S66" s="415" t="n">
        <f aca="false">-S106</f>
        <v>-3584.71832481489</v>
      </c>
      <c r="T66" s="415" t="n">
        <f aca="false">-T106</f>
        <v>-3740.51763883972</v>
      </c>
      <c r="U66" s="415" t="n">
        <f aca="false">-U106</f>
        <v>-3908.16511060821</v>
      </c>
      <c r="W66" s="234" t="n">
        <f aca="false">SUM(B66:U66)</f>
        <v>-29596.8859281743</v>
      </c>
    </row>
    <row r="67" customFormat="false" ht="12.75" hidden="false" customHeight="false" outlineLevel="1" collapsed="false">
      <c r="A67" s="339" t="s">
        <v>259</v>
      </c>
      <c r="B67" s="414" t="n">
        <f aca="false">-Allocation!$F$14*Tax!B19</f>
        <v>331.873420414937</v>
      </c>
      <c r="C67" s="414" t="n">
        <f aca="false">-Allocation!$F$14*Tax!C19</f>
        <v>4489.11269225577</v>
      </c>
      <c r="D67" s="414" t="n">
        <f aca="false">-Allocation!$F$14*Tax!D19</f>
        <v>3438.6736204887</v>
      </c>
      <c r="E67" s="414" t="n">
        <f aca="false">-Allocation!$F$14*Tax!E19</f>
        <v>-2632.19339149017</v>
      </c>
      <c r="F67" s="414" t="n">
        <f aca="false">-Allocation!$F$14*Tax!F19</f>
        <v>-4129.53901695257</v>
      </c>
      <c r="G67" s="414" t="n">
        <f aca="false">-Allocation!$F$14*Tax!G19</f>
        <v>-4946.22577698354</v>
      </c>
      <c r="H67" s="414" t="n">
        <f aca="false">-Allocation!$F$14*Tax!H19</f>
        <v>-5489.08662684452</v>
      </c>
      <c r="I67" s="414" t="n">
        <f aca="false">-Allocation!$F$14*Tax!I19</f>
        <v>-5705.10444923551</v>
      </c>
      <c r="J67" s="414" t="n">
        <f aca="false">-Allocation!$F$14*Tax!J19</f>
        <v>-6073.74851304579</v>
      </c>
      <c r="K67" s="414" t="n">
        <f aca="false">-Allocation!$F$14*Tax!K19</f>
        <v>-6347.49440370547</v>
      </c>
      <c r="L67" s="414" t="n">
        <f aca="false">-Allocation!$F$14*Tax!L19</f>
        <v>-6807.72124395991</v>
      </c>
      <c r="M67" s="414" t="n">
        <f aca="false">-Allocation!$F$14*Tax!M19</f>
        <v>-7288.93836864587</v>
      </c>
      <c r="N67" s="414" t="n">
        <f aca="false">-Allocation!$F$14*Tax!N19</f>
        <v>-7802.47431210861</v>
      </c>
      <c r="O67" s="414" t="n">
        <f aca="false">-Allocation!$F$14*Tax!O19</f>
        <v>-8330.64750350131</v>
      </c>
      <c r="P67" s="414" t="n">
        <f aca="false">-Allocation!$F$14*Tax!P19</f>
        <v>-8879.21149774054</v>
      </c>
      <c r="Q67" s="414" t="n">
        <f aca="false">-Allocation!$F$14*Tax!Q19</f>
        <v>-12103.6954347119</v>
      </c>
      <c r="R67" s="414" t="n">
        <f aca="false">-Allocation!$F$14*Tax!R19</f>
        <v>-15333.1236234822</v>
      </c>
      <c r="S67" s="414" t="n">
        <f aca="false">-Allocation!$F$14*Tax!S19</f>
        <v>-15962.268500005</v>
      </c>
      <c r="T67" s="414" t="n">
        <f aca="false">-Allocation!$F$14*Tax!T19</f>
        <v>-16646.2088689899</v>
      </c>
      <c r="U67" s="414" t="n">
        <f aca="false">-Allocation!$F$14*Tax!U19</f>
        <v>-17377.6639738252</v>
      </c>
      <c r="W67" s="234" t="n">
        <f aca="false">SUM(B67:U67)</f>
        <v>-143595.685772069</v>
      </c>
    </row>
    <row r="68" customFormat="false" ht="12.75" hidden="false" customHeight="false" outlineLevel="1" collapsed="false">
      <c r="A68" s="339"/>
      <c r="B68" s="406"/>
      <c r="C68" s="406"/>
      <c r="D68" s="406"/>
      <c r="E68" s="406"/>
      <c r="F68" s="406"/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W68" s="333"/>
    </row>
    <row r="69" customFormat="false" ht="15.75" hidden="false" customHeight="false" outlineLevel="1" collapsed="false">
      <c r="A69" s="470" t="s">
        <v>212</v>
      </c>
      <c r="B69" s="417" t="n">
        <f aca="false">B64+B67+B66</f>
        <v>6831.97172790084</v>
      </c>
      <c r="C69" s="417" t="n">
        <f aca="false">C64+C67+C66</f>
        <v>10809.6261007764</v>
      </c>
      <c r="D69" s="417" t="n">
        <f aca="false">D64+D67+D66</f>
        <v>9779.59079053893</v>
      </c>
      <c r="E69" s="417" t="n">
        <f aca="false">E64+E67+E66</f>
        <v>24438.816228924</v>
      </c>
      <c r="F69" s="417" t="n">
        <f aca="false">F64+F67+F66</f>
        <v>24225.155263522</v>
      </c>
      <c r="G69" s="417" t="n">
        <f aca="false">G64+G67+G66</f>
        <v>24050.9868569086</v>
      </c>
      <c r="H69" s="417" t="n">
        <f aca="false">H64+H67+H66</f>
        <v>23683.5761037381</v>
      </c>
      <c r="I69" s="417" t="n">
        <f aca="false">I64+I67+I66</f>
        <v>23474.426573714</v>
      </c>
      <c r="J69" s="417" t="n">
        <f aca="false">J64+J67+J66</f>
        <v>23708.9074781037</v>
      </c>
      <c r="K69" s="417" t="n">
        <f aca="false">K64+K67+K66</f>
        <v>24099.4519967044</v>
      </c>
      <c r="L69" s="417" t="n">
        <f aca="false">L64+L67+L66</f>
        <v>24150.9761554994</v>
      </c>
      <c r="M69" s="417" t="n">
        <f aca="false">M64+M67+M66</f>
        <v>24133.7462923778</v>
      </c>
      <c r="N69" s="417" t="n">
        <f aca="false">N64+N67+N66</f>
        <v>24202.1770317493</v>
      </c>
      <c r="O69" s="417" t="n">
        <f aca="false">O64+O67+O66</f>
        <v>24212.0248551375</v>
      </c>
      <c r="P69" s="417" t="n">
        <f aca="false">P64+P67+P66</f>
        <v>24233.3905025642</v>
      </c>
      <c r="Q69" s="417" t="n">
        <f aca="false">Q64+Q67+Q66</f>
        <v>20688.8047497679</v>
      </c>
      <c r="R69" s="417" t="n">
        <f aca="false">R64+R67+R66</f>
        <v>17270.9137369622</v>
      </c>
      <c r="S69" s="417" t="n">
        <f aca="false">S64+S67+S66</f>
        <v>17040.452962265</v>
      </c>
      <c r="T69" s="417" t="n">
        <f aca="false">T64+T67+T66</f>
        <v>16736.9940192193</v>
      </c>
      <c r="U69" s="417" t="n">
        <f aca="false">U64+U67+U66</f>
        <v>16334.7567948504</v>
      </c>
      <c r="V69" s="408"/>
      <c r="W69" s="234" t="n">
        <f aca="false">SUM(B69:U69)</f>
        <v>404106.746221224</v>
      </c>
      <c r="X69" s="408"/>
      <c r="Y69" s="408"/>
      <c r="Z69" s="408"/>
      <c r="AA69" s="408"/>
      <c r="AB69" s="408"/>
      <c r="AC69" s="408"/>
      <c r="AD69" s="408"/>
      <c r="AE69" s="408"/>
      <c r="AF69" s="408"/>
      <c r="AG69" s="408"/>
      <c r="AH69" s="408"/>
      <c r="AI69" s="408"/>
      <c r="AJ69" s="408"/>
      <c r="AK69" s="408"/>
      <c r="AL69" s="408"/>
      <c r="AM69" s="408"/>
      <c r="AN69" s="408"/>
      <c r="AO69" s="408"/>
      <c r="AP69" s="408"/>
      <c r="AQ69" s="408"/>
      <c r="AR69" s="408"/>
      <c r="AS69" s="408"/>
      <c r="AT69" s="408"/>
      <c r="AU69" s="408"/>
      <c r="AV69" s="408"/>
      <c r="AW69" s="408"/>
      <c r="AX69" s="408"/>
      <c r="AY69" s="408"/>
      <c r="AZ69" s="408"/>
      <c r="BA69" s="408"/>
      <c r="BB69" s="408"/>
      <c r="BC69" s="408"/>
      <c r="BD69" s="408"/>
      <c r="BE69" s="408"/>
      <c r="BF69" s="408"/>
      <c r="BG69" s="408"/>
      <c r="BH69" s="408"/>
      <c r="BI69" s="408"/>
      <c r="BJ69" s="408"/>
      <c r="BK69" s="408"/>
      <c r="BL69" s="408"/>
      <c r="BM69" s="408"/>
      <c r="BN69" s="408"/>
      <c r="BO69" s="408"/>
      <c r="BP69" s="408"/>
      <c r="BQ69" s="408"/>
      <c r="BR69" s="408"/>
      <c r="BS69" s="408"/>
      <c r="BT69" s="408"/>
      <c r="BU69" s="408"/>
      <c r="BV69" s="408"/>
      <c r="BW69" s="408"/>
      <c r="BX69" s="408"/>
      <c r="BY69" s="408"/>
      <c r="BZ69" s="408"/>
      <c r="CA69" s="408"/>
      <c r="CB69" s="408"/>
      <c r="CC69" s="408"/>
      <c r="CD69" s="408"/>
      <c r="CE69" s="408"/>
      <c r="CF69" s="408"/>
      <c r="CG69" s="408"/>
      <c r="CH69" s="408"/>
      <c r="CI69" s="408"/>
      <c r="CJ69" s="408"/>
      <c r="CK69" s="408"/>
      <c r="CL69" s="408"/>
      <c r="CM69" s="408"/>
      <c r="CN69" s="408"/>
      <c r="CO69" s="408"/>
      <c r="CP69" s="408"/>
      <c r="CQ69" s="408"/>
      <c r="CR69" s="408"/>
      <c r="CS69" s="408"/>
      <c r="CT69" s="408"/>
      <c r="CU69" s="408"/>
      <c r="CV69" s="408"/>
      <c r="CW69" s="408"/>
      <c r="CX69" s="408"/>
      <c r="CY69" s="408"/>
      <c r="CZ69" s="408"/>
      <c r="DA69" s="408"/>
      <c r="DB69" s="408"/>
      <c r="DC69" s="408"/>
      <c r="DD69" s="408"/>
      <c r="DE69" s="408"/>
      <c r="DF69" s="408"/>
      <c r="DG69" s="408"/>
      <c r="DH69" s="408"/>
      <c r="DI69" s="408"/>
      <c r="DJ69" s="408"/>
      <c r="DK69" s="408"/>
      <c r="DL69" s="408"/>
      <c r="DM69" s="408"/>
      <c r="DN69" s="408"/>
      <c r="DO69" s="408"/>
      <c r="DP69" s="408"/>
      <c r="DQ69" s="408"/>
      <c r="DR69" s="408"/>
      <c r="DS69" s="408"/>
      <c r="DT69" s="408"/>
      <c r="DU69" s="408"/>
      <c r="DV69" s="408"/>
      <c r="DW69" s="408"/>
      <c r="DX69" s="408"/>
      <c r="DY69" s="408"/>
      <c r="DZ69" s="408"/>
      <c r="EA69" s="408"/>
      <c r="EB69" s="408"/>
      <c r="EC69" s="408"/>
      <c r="ED69" s="408"/>
      <c r="EE69" s="408"/>
      <c r="EF69" s="408"/>
      <c r="EG69" s="408"/>
      <c r="EH69" s="408"/>
      <c r="EI69" s="408"/>
      <c r="EJ69" s="408"/>
      <c r="EK69" s="408"/>
      <c r="EL69" s="408"/>
      <c r="EM69" s="408"/>
      <c r="EN69" s="408"/>
      <c r="EO69" s="408"/>
      <c r="EP69" s="408"/>
      <c r="EQ69" s="408"/>
      <c r="ER69" s="408"/>
      <c r="ES69" s="408"/>
      <c r="ET69" s="408"/>
      <c r="EU69" s="408"/>
      <c r="EV69" s="408"/>
      <c r="EW69" s="408"/>
      <c r="EX69" s="408"/>
      <c r="EY69" s="408"/>
      <c r="EZ69" s="408"/>
      <c r="FA69" s="408"/>
      <c r="FB69" s="408"/>
      <c r="FC69" s="408"/>
      <c r="FD69" s="408"/>
      <c r="FE69" s="408"/>
      <c r="FF69" s="408"/>
      <c r="FG69" s="408"/>
      <c r="FH69" s="408"/>
      <c r="FI69" s="408"/>
      <c r="FJ69" s="408"/>
      <c r="FK69" s="408"/>
      <c r="FL69" s="408"/>
      <c r="FM69" s="408"/>
      <c r="FN69" s="408"/>
      <c r="FO69" s="408"/>
      <c r="FP69" s="408"/>
      <c r="FQ69" s="408"/>
      <c r="FR69" s="408"/>
      <c r="FS69" s="408"/>
      <c r="FT69" s="408"/>
      <c r="FU69" s="408"/>
      <c r="FV69" s="408"/>
      <c r="FW69" s="408"/>
      <c r="FX69" s="408"/>
      <c r="FY69" s="408"/>
      <c r="FZ69" s="408"/>
      <c r="GA69" s="408"/>
      <c r="GB69" s="408"/>
      <c r="GC69" s="408"/>
      <c r="GD69" s="408"/>
      <c r="GE69" s="408"/>
      <c r="GF69" s="408"/>
      <c r="GG69" s="408"/>
      <c r="GH69" s="408"/>
      <c r="GI69" s="408"/>
      <c r="GJ69" s="408"/>
      <c r="GK69" s="408"/>
      <c r="GL69" s="408"/>
      <c r="GM69" s="408"/>
      <c r="GN69" s="408"/>
      <c r="GO69" s="408"/>
      <c r="GP69" s="408"/>
      <c r="GQ69" s="408"/>
      <c r="GR69" s="408"/>
      <c r="GS69" s="408"/>
      <c r="GT69" s="408"/>
      <c r="GU69" s="408"/>
      <c r="GV69" s="408"/>
      <c r="GW69" s="408"/>
      <c r="GX69" s="408"/>
      <c r="GY69" s="408"/>
      <c r="GZ69" s="408"/>
      <c r="HA69" s="408"/>
      <c r="HB69" s="408"/>
      <c r="HC69" s="408"/>
      <c r="HD69" s="408"/>
      <c r="HE69" s="408"/>
      <c r="HF69" s="408"/>
      <c r="HG69" s="408"/>
      <c r="HH69" s="408"/>
      <c r="HI69" s="408"/>
      <c r="HJ69" s="408"/>
      <c r="HK69" s="408"/>
      <c r="HL69" s="408"/>
      <c r="HM69" s="408"/>
      <c r="HN69" s="408"/>
      <c r="HO69" s="408"/>
      <c r="HP69" s="408"/>
      <c r="HQ69" s="408"/>
      <c r="HR69" s="408"/>
      <c r="HS69" s="408"/>
      <c r="HT69" s="408"/>
      <c r="HU69" s="408"/>
      <c r="HV69" s="408"/>
      <c r="HW69" s="408"/>
      <c r="HX69" s="408"/>
      <c r="HY69" s="408"/>
      <c r="HZ69" s="408"/>
      <c r="IA69" s="408"/>
      <c r="IB69" s="408"/>
      <c r="IC69" s="408"/>
      <c r="ID69" s="408"/>
      <c r="IE69" s="408"/>
      <c r="IF69" s="408"/>
      <c r="IG69" s="408"/>
      <c r="IH69" s="408"/>
      <c r="II69" s="408"/>
      <c r="IJ69" s="408"/>
      <c r="IK69" s="408"/>
      <c r="IL69" s="408"/>
      <c r="IM69" s="408"/>
      <c r="IN69" s="408"/>
      <c r="IO69" s="408"/>
      <c r="IP69" s="408"/>
      <c r="IQ69" s="408"/>
      <c r="IR69" s="408"/>
      <c r="IS69" s="408"/>
      <c r="IT69" s="408"/>
      <c r="IU69" s="408"/>
      <c r="IV69" s="408"/>
      <c r="IW69" s="408"/>
    </row>
    <row r="70" customFormat="false" ht="12.75" hidden="false" customHeight="false" outlineLevel="1" collapsed="false">
      <c r="A70" s="418"/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L70" s="340"/>
      <c r="M70" s="340"/>
      <c r="N70" s="340"/>
      <c r="O70" s="340"/>
      <c r="P70" s="340"/>
      <c r="Q70" s="340"/>
      <c r="R70" s="340"/>
      <c r="S70" s="340"/>
      <c r="T70" s="340"/>
      <c r="U70" s="340"/>
    </row>
    <row r="71" customFormat="false" ht="12.75" hidden="false" customHeight="false" outlineLevel="1" collapsed="false">
      <c r="A71" s="419"/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</row>
    <row r="72" customFormat="false" ht="12.75" hidden="false" customHeight="false" outlineLevel="1" collapsed="false">
      <c r="A72" s="419" t="n">
        <v>0</v>
      </c>
      <c r="B72" s="340" t="n">
        <f aca="false">B36</f>
        <v>26060.4030926691</v>
      </c>
      <c r="C72" s="340" t="n">
        <f aca="false">C36</f>
        <v>26055.4354833056</v>
      </c>
      <c r="D72" s="340" t="n">
        <f aca="false">D36</f>
        <v>25974.9311916314</v>
      </c>
      <c r="E72" s="340" t="n">
        <f aca="false">E36</f>
        <v>40821.8199002563</v>
      </c>
      <c r="F72" s="340" t="n">
        <f aca="false">F36</f>
        <v>42808.8841089371</v>
      </c>
      <c r="G72" s="340" t="n">
        <f aca="false">G36</f>
        <v>43655.1195735378</v>
      </c>
      <c r="H72" s="340" t="n">
        <f aca="false">H36</f>
        <v>44525.917662677</v>
      </c>
      <c r="I72" s="340" t="n">
        <f aca="false">I36</f>
        <v>45408.670922409</v>
      </c>
      <c r="J72" s="340" t="n">
        <f aca="false">J36</f>
        <v>46303.312944689</v>
      </c>
      <c r="K72" s="340" t="n">
        <f aca="false">K36</f>
        <v>47209.7625773362</v>
      </c>
      <c r="L72" s="340" t="n">
        <f aca="false">L36</f>
        <v>48127.9230991525</v>
      </c>
      <c r="M72" s="340" t="n">
        <f aca="false">M36</f>
        <v>49057.6813588187</v>
      </c>
      <c r="N72" s="340" t="n">
        <f aca="false">N36</f>
        <v>49998.9068761362</v>
      </c>
      <c r="O72" s="340" t="n">
        <f aca="false">O36</f>
        <v>50951.4509041304</v>
      </c>
      <c r="P72" s="340" t="n">
        <f aca="false">P36</f>
        <v>51915.1454504762</v>
      </c>
      <c r="Q72" s="340" t="n">
        <f aca="false">Q36</f>
        <v>52684.3907693198</v>
      </c>
      <c r="R72" s="340" t="n">
        <f aca="false">R36</f>
        <v>53452.064069249</v>
      </c>
      <c r="S72" s="340" t="n">
        <f aca="false">S36</f>
        <v>54217.3787083422</v>
      </c>
      <c r="T72" s="340" t="n">
        <f aca="false">T36</f>
        <v>54979.5022609792</v>
      </c>
      <c r="U72" s="340" t="n">
        <f aca="false">U36</f>
        <v>55737.5544787974</v>
      </c>
    </row>
    <row r="73" customFormat="false" ht="12.75" hidden="false" customHeight="false" outlineLevel="1" collapsed="false">
      <c r="A73" s="419" t="s">
        <v>260</v>
      </c>
      <c r="B73" s="420" t="n">
        <f aca="false">Assumptions!B39</f>
        <v>0.114434838204214</v>
      </c>
      <c r="C73" s="346" t="e">
        <f aca="false">([7]!xnpv,B73,A72:U72,CF!$B$8:$V$8)</f>
        <v>#VALUE!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</row>
    <row r="74" customFormat="false" ht="12.75" hidden="false" customHeight="false" outlineLevel="1" collapsed="false">
      <c r="A74" s="421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</row>
    <row r="75" customFormat="false" ht="12.75" hidden="false" customHeight="false" outlineLevel="1" collapsed="false">
      <c r="A75" s="324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</row>
    <row r="76" customFormat="false" ht="12.75" hidden="false" customHeight="false" outlineLevel="1" collapsed="false">
      <c r="A76" s="494"/>
      <c r="B76" s="495"/>
      <c r="C76" s="495"/>
      <c r="D76" s="495"/>
      <c r="E76" s="495"/>
      <c r="F76" s="495"/>
      <c r="G76" s="495"/>
      <c r="H76" s="495"/>
      <c r="I76" s="495"/>
      <c r="J76" s="495"/>
      <c r="K76" s="495"/>
      <c r="L76" s="26"/>
      <c r="M76" s="26"/>
      <c r="N76" s="26"/>
      <c r="O76" s="26"/>
      <c r="P76" s="26"/>
      <c r="Q76" s="26"/>
      <c r="R76" s="26"/>
      <c r="S76" s="26"/>
      <c r="T76" s="26"/>
      <c r="U76" s="26"/>
    </row>
    <row r="77" customFormat="false" ht="18.75" hidden="false" customHeight="false" outlineLevel="1" collapsed="false">
      <c r="A77" s="410" t="s">
        <v>309</v>
      </c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</row>
    <row r="78" customFormat="false" ht="12.75" hidden="false" customHeight="false" outlineLevel="1" collapsed="false">
      <c r="A78" s="376"/>
      <c r="B78" s="377"/>
      <c r="C78" s="377"/>
      <c r="D78" s="377"/>
      <c r="E78" s="377"/>
      <c r="F78" s="377"/>
      <c r="G78" s="378"/>
      <c r="H78" s="377"/>
      <c r="I78" s="377"/>
      <c r="J78" s="377"/>
      <c r="K78" s="377"/>
      <c r="L78" s="377"/>
      <c r="M78" s="378"/>
      <c r="N78" s="377"/>
      <c r="O78" s="377"/>
      <c r="P78" s="377"/>
      <c r="Q78" s="377"/>
      <c r="R78" s="377"/>
      <c r="S78" s="378"/>
      <c r="T78" s="377"/>
      <c r="U78" s="377"/>
    </row>
    <row r="79" customFormat="false" ht="12.75" hidden="false" customHeight="false" outlineLevel="1" collapsed="false">
      <c r="A79" s="330"/>
      <c r="B79" s="380" t="n">
        <v>3</v>
      </c>
      <c r="C79" s="380" t="n">
        <v>4</v>
      </c>
      <c r="D79" s="380" t="n">
        <v>5</v>
      </c>
      <c r="E79" s="381" t="n">
        <v>6</v>
      </c>
      <c r="F79" s="380" t="n">
        <v>7</v>
      </c>
      <c r="G79" s="380" t="n">
        <v>8</v>
      </c>
      <c r="H79" s="380" t="n">
        <v>9</v>
      </c>
      <c r="I79" s="380" t="n">
        <v>10</v>
      </c>
      <c r="J79" s="380" t="n">
        <v>11</v>
      </c>
      <c r="K79" s="381" t="n">
        <v>12</v>
      </c>
      <c r="L79" s="380" t="n">
        <v>13</v>
      </c>
      <c r="M79" s="380" t="n">
        <v>14</v>
      </c>
      <c r="N79" s="380" t="n">
        <v>15</v>
      </c>
      <c r="O79" s="380" t="n">
        <v>16</v>
      </c>
      <c r="P79" s="380" t="n">
        <v>17</v>
      </c>
      <c r="Q79" s="381" t="n">
        <v>18</v>
      </c>
      <c r="R79" s="380" t="n">
        <v>19</v>
      </c>
      <c r="S79" s="380" t="n">
        <v>20</v>
      </c>
      <c r="T79" s="380" t="n">
        <v>21</v>
      </c>
      <c r="U79" s="380" t="n">
        <v>22</v>
      </c>
    </row>
    <row r="80" customFormat="false" ht="13.5" hidden="false" customHeight="false" outlineLevel="1" collapsed="false">
      <c r="A80" s="224" t="s">
        <v>154</v>
      </c>
      <c r="B80" s="225" t="n">
        <v>2001</v>
      </c>
      <c r="C80" s="225" t="n">
        <v>2002</v>
      </c>
      <c r="D80" s="225" t="n">
        <v>2003</v>
      </c>
      <c r="E80" s="225" t="n">
        <v>2004</v>
      </c>
      <c r="F80" s="225" t="n">
        <v>2005</v>
      </c>
      <c r="G80" s="225" t="n">
        <v>2006</v>
      </c>
      <c r="H80" s="225" t="n">
        <v>2007</v>
      </c>
      <c r="I80" s="225" t="n">
        <v>2008</v>
      </c>
      <c r="J80" s="225" t="n">
        <v>2009</v>
      </c>
      <c r="K80" s="225" t="n">
        <v>2010</v>
      </c>
      <c r="L80" s="225" t="n">
        <v>2011</v>
      </c>
      <c r="M80" s="225" t="n">
        <v>2012</v>
      </c>
      <c r="N80" s="225" t="n">
        <v>2013</v>
      </c>
      <c r="O80" s="225" t="n">
        <v>2014</v>
      </c>
      <c r="P80" s="225" t="n">
        <v>2015</v>
      </c>
      <c r="Q80" s="225" t="n">
        <v>2016</v>
      </c>
      <c r="R80" s="225" t="n">
        <v>2017</v>
      </c>
      <c r="S80" s="225" t="n">
        <v>2018</v>
      </c>
      <c r="T80" s="225" t="n">
        <v>2019</v>
      </c>
      <c r="U80" s="225" t="n">
        <v>2020</v>
      </c>
    </row>
    <row r="81" customFormat="false" ht="12.75" hidden="false" customHeight="false" outlineLevel="1" collapsed="false">
      <c r="A81" s="330"/>
      <c r="B81" s="383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</row>
    <row r="82" customFormat="false" ht="12.75" hidden="false" customHeight="false" outlineLevel="0" collapsed="false"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</row>
    <row r="83" customFormat="false" ht="12.75" hidden="false" customHeight="false" outlineLevel="1" collapsed="false">
      <c r="A83" s="384" t="s">
        <v>262</v>
      </c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</row>
    <row r="84" customFormat="false" ht="12" hidden="false" customHeight="true" outlineLevel="0" collapsed="false">
      <c r="A84" s="496"/>
      <c r="B84" s="475"/>
      <c r="C84" s="475"/>
      <c r="D84" s="476"/>
      <c r="E84" s="476"/>
      <c r="F84" s="476"/>
      <c r="G84" s="476"/>
      <c r="H84" s="476"/>
      <c r="I84" s="476"/>
      <c r="J84" s="476"/>
      <c r="K84" s="476"/>
      <c r="L84" s="476"/>
      <c r="M84" s="476"/>
      <c r="N84" s="476"/>
      <c r="O84" s="476"/>
      <c r="P84" s="476"/>
      <c r="Q84" s="476"/>
      <c r="R84" s="476"/>
      <c r="S84" s="476"/>
      <c r="T84" s="476"/>
      <c r="U84" s="476"/>
      <c r="V84" s="476"/>
      <c r="W84" s="476"/>
      <c r="X84" s="476"/>
      <c r="Y84" s="476"/>
      <c r="Z84" s="475"/>
      <c r="AA84" s="478"/>
      <c r="AB84" s="478"/>
      <c r="AC84" s="478"/>
      <c r="AD84" s="478"/>
      <c r="AE84" s="478"/>
      <c r="AF84" s="478"/>
      <c r="AG84" s="478"/>
      <c r="AH84" s="478"/>
      <c r="AI84" s="478"/>
      <c r="AJ84" s="478"/>
      <c r="AK84" s="478"/>
      <c r="AL84" s="478"/>
      <c r="AM84" s="478"/>
      <c r="AN84" s="478"/>
      <c r="AO84" s="478"/>
      <c r="AP84" s="478"/>
      <c r="AQ84" s="478"/>
      <c r="AR84" s="478"/>
      <c r="AS84" s="478"/>
      <c r="AT84" s="478"/>
      <c r="AU84" s="478"/>
      <c r="AV84" s="478"/>
      <c r="AW84" s="478"/>
      <c r="AX84" s="478"/>
      <c r="AY84" s="478"/>
      <c r="AZ84" s="478"/>
      <c r="BA84" s="478"/>
      <c r="BB84" s="478"/>
      <c r="BC84" s="478"/>
      <c r="BD84" s="478"/>
      <c r="BE84" s="478"/>
      <c r="BF84" s="478"/>
      <c r="BG84" s="478"/>
      <c r="BH84" s="478"/>
      <c r="BI84" s="478"/>
      <c r="BJ84" s="478"/>
      <c r="BK84" s="478"/>
      <c r="BL84" s="478"/>
      <c r="BM84" s="478"/>
      <c r="BN84" s="478"/>
      <c r="BO84" s="478"/>
      <c r="BP84" s="478"/>
      <c r="BQ84" s="478"/>
      <c r="BR84" s="478"/>
      <c r="BS84" s="478"/>
      <c r="BT84" s="478"/>
      <c r="BU84" s="478"/>
      <c r="BV84" s="478"/>
      <c r="BW84" s="478"/>
      <c r="BX84" s="478"/>
      <c r="BY84" s="478"/>
      <c r="BZ84" s="478"/>
      <c r="CA84" s="478"/>
      <c r="CB84" s="478"/>
      <c r="CC84" s="478"/>
      <c r="CD84" s="478"/>
      <c r="CE84" s="478"/>
      <c r="CF84" s="478"/>
      <c r="CG84" s="478"/>
      <c r="CH84" s="478"/>
      <c r="CI84" s="478"/>
      <c r="CJ84" s="478"/>
      <c r="CK84" s="478"/>
      <c r="CL84" s="478"/>
      <c r="CM84" s="478"/>
      <c r="CN84" s="478"/>
      <c r="CO84" s="478"/>
      <c r="CP84" s="478"/>
      <c r="CQ84" s="478"/>
      <c r="CR84" s="478"/>
      <c r="CS84" s="478"/>
      <c r="CT84" s="478"/>
      <c r="CU84" s="478"/>
      <c r="CV84" s="478"/>
      <c r="CW84" s="478"/>
      <c r="CX84" s="478"/>
      <c r="CY84" s="478"/>
      <c r="CZ84" s="478"/>
      <c r="DA84" s="478"/>
      <c r="DB84" s="478"/>
      <c r="DC84" s="478"/>
      <c r="DD84" s="478"/>
      <c r="DE84" s="478"/>
      <c r="DF84" s="478"/>
      <c r="DG84" s="478"/>
      <c r="DH84" s="478"/>
      <c r="DI84" s="478"/>
      <c r="DJ84" s="478"/>
      <c r="DK84" s="478"/>
      <c r="DL84" s="478"/>
      <c r="DM84" s="478"/>
      <c r="DN84" s="478"/>
      <c r="DO84" s="478"/>
      <c r="DP84" s="478"/>
      <c r="DQ84" s="478"/>
      <c r="DR84" s="478"/>
      <c r="DS84" s="478"/>
      <c r="DT84" s="478"/>
      <c r="DU84" s="478"/>
      <c r="DV84" s="478"/>
      <c r="DW84" s="478"/>
      <c r="DX84" s="478"/>
      <c r="DY84" s="478"/>
      <c r="DZ84" s="478"/>
      <c r="EA84" s="478"/>
      <c r="EB84" s="478"/>
      <c r="EC84" s="478"/>
      <c r="ED84" s="478"/>
      <c r="EE84" s="478"/>
      <c r="EF84" s="478"/>
      <c r="EG84" s="478"/>
      <c r="EH84" s="478"/>
      <c r="EI84" s="478"/>
      <c r="EJ84" s="478"/>
      <c r="EK84" s="478"/>
      <c r="EL84" s="478"/>
      <c r="EM84" s="478"/>
      <c r="EN84" s="478"/>
      <c r="EO84" s="478"/>
      <c r="EP84" s="478"/>
      <c r="EQ84" s="478"/>
      <c r="ER84" s="478"/>
      <c r="ES84" s="478"/>
      <c r="ET84" s="478"/>
      <c r="EU84" s="478"/>
      <c r="EV84" s="478"/>
      <c r="EW84" s="478"/>
      <c r="EX84" s="478"/>
      <c r="EY84" s="478"/>
      <c r="EZ84" s="478"/>
      <c r="FA84" s="478"/>
      <c r="FB84" s="478"/>
      <c r="FC84" s="478"/>
      <c r="FD84" s="478"/>
      <c r="FE84" s="478"/>
      <c r="FF84" s="478"/>
      <c r="FG84" s="478"/>
      <c r="FH84" s="478"/>
      <c r="FI84" s="478"/>
      <c r="FJ84" s="478"/>
      <c r="FK84" s="478"/>
      <c r="FL84" s="478"/>
      <c r="FM84" s="478"/>
      <c r="FN84" s="478"/>
      <c r="FO84" s="478"/>
      <c r="FP84" s="478"/>
      <c r="FQ84" s="478"/>
      <c r="FR84" s="478"/>
      <c r="FS84" s="478"/>
      <c r="FT84" s="478"/>
      <c r="FU84" s="478"/>
      <c r="FV84" s="478"/>
      <c r="FW84" s="478"/>
      <c r="FX84" s="478"/>
      <c r="FY84" s="478"/>
      <c r="FZ84" s="478"/>
      <c r="GA84" s="478"/>
      <c r="GB84" s="478"/>
      <c r="GC84" s="478"/>
      <c r="GD84" s="478"/>
      <c r="GE84" s="478"/>
      <c r="GF84" s="478"/>
      <c r="GG84" s="478"/>
      <c r="GH84" s="478"/>
      <c r="GI84" s="478"/>
      <c r="GJ84" s="478"/>
      <c r="GK84" s="478"/>
      <c r="GL84" s="478"/>
      <c r="GM84" s="478"/>
      <c r="GN84" s="478"/>
      <c r="GO84" s="478"/>
      <c r="GP84" s="478"/>
      <c r="GQ84" s="478"/>
      <c r="GR84" s="478"/>
      <c r="GS84" s="478"/>
      <c r="GT84" s="478"/>
      <c r="GU84" s="478"/>
      <c r="GV84" s="478"/>
      <c r="GW84" s="478"/>
      <c r="GX84" s="478"/>
      <c r="GY84" s="478"/>
      <c r="GZ84" s="478"/>
      <c r="HA84" s="478"/>
      <c r="HB84" s="478"/>
      <c r="HC84" s="478"/>
      <c r="HD84" s="478"/>
      <c r="HE84" s="478"/>
      <c r="HF84" s="478"/>
      <c r="HG84" s="478"/>
      <c r="HH84" s="478"/>
      <c r="HI84" s="478"/>
      <c r="HJ84" s="478"/>
      <c r="HK84" s="478"/>
      <c r="HL84" s="478"/>
      <c r="HM84" s="478"/>
      <c r="HN84" s="478"/>
      <c r="HO84" s="478"/>
      <c r="HP84" s="478"/>
      <c r="HQ84" s="478"/>
      <c r="HR84" s="478"/>
      <c r="HS84" s="478"/>
      <c r="HT84" s="478"/>
      <c r="HU84" s="478"/>
      <c r="HV84" s="478"/>
      <c r="HW84" s="478"/>
      <c r="HX84" s="478"/>
      <c r="HY84" s="478"/>
      <c r="HZ84" s="478"/>
      <c r="IA84" s="478"/>
      <c r="IB84" s="478"/>
      <c r="IC84" s="478"/>
      <c r="ID84" s="478"/>
      <c r="IE84" s="478"/>
      <c r="IF84" s="478"/>
      <c r="IG84" s="478"/>
      <c r="IH84" s="478"/>
      <c r="II84" s="478"/>
      <c r="IJ84" s="478"/>
      <c r="IK84" s="478"/>
      <c r="IL84" s="478"/>
      <c r="IM84" s="478"/>
      <c r="IN84" s="478"/>
      <c r="IO84" s="478"/>
      <c r="IP84" s="478"/>
      <c r="IQ84" s="478"/>
      <c r="IR84" s="478"/>
      <c r="IS84" s="479"/>
      <c r="IT84" s="479"/>
      <c r="IU84" s="479"/>
      <c r="IV84" s="479"/>
      <c r="IW84" s="479"/>
    </row>
    <row r="85" customFormat="false" ht="12" hidden="false" customHeight="true" outlineLevel="0" collapsed="false">
      <c r="A85" s="497" t="s">
        <v>264</v>
      </c>
      <c r="B85" s="480" t="n">
        <f aca="false">Depreciation!$B$52*Assumptions!$B$8</f>
        <v>146359.229935243</v>
      </c>
      <c r="C85" s="480" t="n">
        <f aca="false">Depreciation!$B$52*Assumptions!$B$8</f>
        <v>146359.229935243</v>
      </c>
      <c r="D85" s="480" t="n">
        <f aca="false">Depreciation!$B$52*Assumptions!$B$8</f>
        <v>146359.229935243</v>
      </c>
      <c r="E85" s="480" t="n">
        <f aca="false">Depreciation!$B$52*Assumptions!$B$8</f>
        <v>146359.229935243</v>
      </c>
      <c r="F85" s="480" t="n">
        <f aca="false">Depreciation!$B$52*Assumptions!$B$8</f>
        <v>146359.229935243</v>
      </c>
      <c r="G85" s="480" t="n">
        <f aca="false">Depreciation!$B$52*Assumptions!$B$8</f>
        <v>146359.229935243</v>
      </c>
      <c r="H85" s="480" t="n">
        <f aca="false">Depreciation!$B$52*Assumptions!$B$8</f>
        <v>146359.229935243</v>
      </c>
      <c r="I85" s="480" t="n">
        <f aca="false">Depreciation!$B$52*Assumptions!$B$8</f>
        <v>146359.229935243</v>
      </c>
      <c r="J85" s="480" t="n">
        <f aca="false">Depreciation!$B$52*Assumptions!$B$8</f>
        <v>146359.229935243</v>
      </c>
      <c r="K85" s="480" t="n">
        <f aca="false">Depreciation!$B$52*Assumptions!$B$8</f>
        <v>146359.229935243</v>
      </c>
      <c r="L85" s="480" t="n">
        <f aca="false">Depreciation!$B$52*Assumptions!$B$8</f>
        <v>146359.229935243</v>
      </c>
      <c r="M85" s="480" t="n">
        <f aca="false">Depreciation!$B$52*Assumptions!$B$8</f>
        <v>146359.229935243</v>
      </c>
      <c r="N85" s="480" t="n">
        <f aca="false">Depreciation!$B$52*Assumptions!$B$8</f>
        <v>146359.229935243</v>
      </c>
      <c r="O85" s="480" t="n">
        <f aca="false">Depreciation!$B$52*Assumptions!$B$8</f>
        <v>146359.229935243</v>
      </c>
      <c r="P85" s="480" t="n">
        <f aca="false">Depreciation!$B$52*Assumptions!$B$8</f>
        <v>146359.229935243</v>
      </c>
      <c r="Q85" s="480" t="n">
        <f aca="false">Depreciation!$B$52*Assumptions!$B$8</f>
        <v>146359.229935243</v>
      </c>
      <c r="R85" s="480" t="n">
        <f aca="false">Depreciation!$B$52*Assumptions!$B$8</f>
        <v>146359.229935243</v>
      </c>
      <c r="S85" s="480" t="n">
        <f aca="false">Depreciation!$B$52*Assumptions!$B$8</f>
        <v>146359.229935243</v>
      </c>
      <c r="T85" s="480" t="n">
        <f aca="false">Depreciation!$B$52*Assumptions!$B$8</f>
        <v>146359.229935243</v>
      </c>
      <c r="U85" s="480" t="n">
        <f aca="false">Depreciation!$B$52*Assumptions!$B$8</f>
        <v>146359.229935243</v>
      </c>
      <c r="V85" s="480"/>
      <c r="W85" s="480"/>
      <c r="X85" s="480"/>
      <c r="Y85" s="480"/>
      <c r="Z85" s="475"/>
      <c r="AA85" s="478"/>
      <c r="AB85" s="478"/>
      <c r="AC85" s="478"/>
      <c r="AD85" s="478"/>
      <c r="AE85" s="478"/>
      <c r="AF85" s="478"/>
      <c r="AG85" s="478"/>
      <c r="AH85" s="478"/>
      <c r="AI85" s="478"/>
      <c r="AJ85" s="478"/>
      <c r="AK85" s="478"/>
      <c r="AL85" s="478"/>
      <c r="AM85" s="478"/>
      <c r="AN85" s="478"/>
      <c r="AO85" s="478"/>
      <c r="AP85" s="478"/>
      <c r="AQ85" s="478"/>
      <c r="AR85" s="478"/>
      <c r="AS85" s="478"/>
      <c r="AT85" s="478"/>
      <c r="AU85" s="478"/>
      <c r="AV85" s="478"/>
      <c r="AW85" s="478"/>
      <c r="AX85" s="478"/>
      <c r="AY85" s="478"/>
      <c r="AZ85" s="478"/>
      <c r="BA85" s="478"/>
      <c r="BB85" s="478"/>
      <c r="BC85" s="478"/>
      <c r="BD85" s="478"/>
      <c r="BE85" s="478"/>
      <c r="BF85" s="478"/>
      <c r="BG85" s="478"/>
      <c r="BH85" s="478"/>
      <c r="BI85" s="478"/>
      <c r="BJ85" s="478"/>
      <c r="BK85" s="478"/>
      <c r="BL85" s="478"/>
      <c r="BM85" s="478"/>
      <c r="BN85" s="478"/>
      <c r="BO85" s="478"/>
      <c r="BP85" s="478"/>
      <c r="BQ85" s="478"/>
      <c r="BR85" s="478"/>
      <c r="BS85" s="478"/>
      <c r="BT85" s="478"/>
      <c r="BU85" s="478"/>
      <c r="BV85" s="478"/>
      <c r="BW85" s="478"/>
      <c r="BX85" s="478"/>
      <c r="BY85" s="478"/>
      <c r="BZ85" s="478"/>
      <c r="CA85" s="478"/>
      <c r="CB85" s="478"/>
      <c r="CC85" s="478"/>
      <c r="CD85" s="478"/>
      <c r="CE85" s="478"/>
      <c r="CF85" s="478"/>
      <c r="CG85" s="478"/>
      <c r="CH85" s="478"/>
      <c r="CI85" s="478"/>
      <c r="CJ85" s="478"/>
      <c r="CK85" s="478"/>
      <c r="CL85" s="478"/>
      <c r="CM85" s="478"/>
      <c r="CN85" s="478"/>
      <c r="CO85" s="478"/>
      <c r="CP85" s="478"/>
      <c r="CQ85" s="478"/>
      <c r="CR85" s="478"/>
      <c r="CS85" s="478"/>
      <c r="CT85" s="478"/>
      <c r="CU85" s="478"/>
      <c r="CV85" s="478"/>
      <c r="CW85" s="478"/>
      <c r="CX85" s="478"/>
      <c r="CY85" s="478"/>
      <c r="CZ85" s="478"/>
      <c r="DA85" s="478"/>
      <c r="DB85" s="478"/>
      <c r="DC85" s="478"/>
      <c r="DD85" s="478"/>
      <c r="DE85" s="478"/>
      <c r="DF85" s="478"/>
      <c r="DG85" s="478"/>
      <c r="DH85" s="478"/>
      <c r="DI85" s="478"/>
      <c r="DJ85" s="478"/>
      <c r="DK85" s="478"/>
      <c r="DL85" s="478"/>
      <c r="DM85" s="478"/>
      <c r="DN85" s="478"/>
      <c r="DO85" s="478"/>
      <c r="DP85" s="478"/>
      <c r="DQ85" s="478"/>
      <c r="DR85" s="478"/>
      <c r="DS85" s="478"/>
      <c r="DT85" s="478"/>
      <c r="DU85" s="478"/>
      <c r="DV85" s="478"/>
      <c r="DW85" s="478"/>
      <c r="DX85" s="478"/>
      <c r="DY85" s="478"/>
      <c r="DZ85" s="478"/>
      <c r="EA85" s="478"/>
      <c r="EB85" s="478"/>
      <c r="EC85" s="478"/>
      <c r="ED85" s="478"/>
      <c r="EE85" s="478"/>
      <c r="EF85" s="478"/>
      <c r="EG85" s="478"/>
      <c r="EH85" s="478"/>
      <c r="EI85" s="478"/>
      <c r="EJ85" s="478"/>
      <c r="EK85" s="478"/>
      <c r="EL85" s="478"/>
      <c r="EM85" s="478"/>
      <c r="EN85" s="478"/>
      <c r="EO85" s="478"/>
      <c r="EP85" s="478"/>
      <c r="EQ85" s="478"/>
      <c r="ER85" s="478"/>
      <c r="ES85" s="478"/>
      <c r="ET85" s="478"/>
      <c r="EU85" s="478"/>
      <c r="EV85" s="478"/>
      <c r="EW85" s="478"/>
      <c r="EX85" s="478"/>
      <c r="EY85" s="478"/>
      <c r="EZ85" s="478"/>
      <c r="FA85" s="478"/>
      <c r="FB85" s="478"/>
      <c r="FC85" s="478"/>
      <c r="FD85" s="478"/>
      <c r="FE85" s="478"/>
      <c r="FF85" s="478"/>
      <c r="FG85" s="478"/>
      <c r="FH85" s="478"/>
      <c r="FI85" s="478"/>
      <c r="FJ85" s="478"/>
      <c r="FK85" s="478"/>
      <c r="FL85" s="478"/>
      <c r="FM85" s="478"/>
      <c r="FN85" s="478"/>
      <c r="FO85" s="478"/>
      <c r="FP85" s="478"/>
      <c r="FQ85" s="478"/>
      <c r="FR85" s="478"/>
      <c r="FS85" s="478"/>
      <c r="FT85" s="478"/>
      <c r="FU85" s="478"/>
      <c r="FV85" s="478"/>
      <c r="FW85" s="478"/>
      <c r="FX85" s="478"/>
      <c r="FY85" s="478"/>
      <c r="FZ85" s="478"/>
      <c r="GA85" s="478"/>
      <c r="GB85" s="478"/>
      <c r="GC85" s="478"/>
      <c r="GD85" s="478"/>
      <c r="GE85" s="478"/>
      <c r="GF85" s="478"/>
      <c r="GG85" s="478"/>
      <c r="GH85" s="478"/>
      <c r="GI85" s="478"/>
      <c r="GJ85" s="478"/>
      <c r="GK85" s="478"/>
      <c r="GL85" s="478"/>
      <c r="GM85" s="478"/>
      <c r="GN85" s="478"/>
      <c r="GO85" s="478"/>
      <c r="GP85" s="478"/>
      <c r="GQ85" s="478"/>
      <c r="GR85" s="478"/>
      <c r="GS85" s="478"/>
      <c r="GT85" s="478"/>
      <c r="GU85" s="478"/>
      <c r="GV85" s="478"/>
      <c r="GW85" s="478"/>
      <c r="GX85" s="478"/>
      <c r="GY85" s="478"/>
      <c r="GZ85" s="478"/>
      <c r="HA85" s="478"/>
      <c r="HB85" s="478"/>
      <c r="HC85" s="478"/>
      <c r="HD85" s="478"/>
      <c r="HE85" s="478"/>
      <c r="HF85" s="478"/>
      <c r="HG85" s="478"/>
      <c r="HH85" s="478"/>
      <c r="HI85" s="478"/>
      <c r="HJ85" s="478"/>
      <c r="HK85" s="478"/>
      <c r="HL85" s="478"/>
      <c r="HM85" s="478"/>
      <c r="HN85" s="478"/>
      <c r="HO85" s="478"/>
      <c r="HP85" s="478"/>
      <c r="HQ85" s="478"/>
      <c r="HR85" s="478"/>
      <c r="HS85" s="478"/>
      <c r="HT85" s="478"/>
      <c r="HU85" s="478"/>
      <c r="HV85" s="478"/>
      <c r="HW85" s="478"/>
      <c r="HX85" s="478"/>
      <c r="HY85" s="478"/>
      <c r="HZ85" s="478"/>
      <c r="IA85" s="478"/>
      <c r="IB85" s="478"/>
      <c r="IC85" s="478"/>
      <c r="ID85" s="478"/>
      <c r="IE85" s="478"/>
      <c r="IF85" s="478"/>
      <c r="IG85" s="478"/>
      <c r="IH85" s="478"/>
      <c r="II85" s="478"/>
      <c r="IJ85" s="478"/>
      <c r="IK85" s="478"/>
      <c r="IL85" s="478"/>
      <c r="IM85" s="478"/>
      <c r="IN85" s="478"/>
      <c r="IO85" s="478"/>
      <c r="IP85" s="478"/>
      <c r="IQ85" s="478"/>
      <c r="IR85" s="478"/>
      <c r="IS85" s="479"/>
      <c r="IT85" s="479"/>
      <c r="IU85" s="479"/>
      <c r="IV85" s="479"/>
      <c r="IW85" s="479"/>
    </row>
    <row r="86" customFormat="false" ht="12" hidden="false" customHeight="true" outlineLevel="0" collapsed="false">
      <c r="A86" s="497" t="s">
        <v>310</v>
      </c>
      <c r="B86" s="481" t="n">
        <f aca="false">Summary!I40</f>
        <v>0.0015</v>
      </c>
      <c r="C86" s="481" t="n">
        <f aca="false">Summary!$I$41</f>
        <v>0.001</v>
      </c>
      <c r="D86" s="481" t="n">
        <f aca="false">Summary!$I$41</f>
        <v>0.001</v>
      </c>
      <c r="E86" s="481" t="n">
        <f aca="false">Summary!$I$41</f>
        <v>0.001</v>
      </c>
      <c r="F86" s="481" t="n">
        <f aca="false">Summary!$I$41</f>
        <v>0.001</v>
      </c>
      <c r="G86" s="481" t="n">
        <f aca="false">Summary!$I$41</f>
        <v>0.001</v>
      </c>
      <c r="H86" s="481" t="n">
        <f aca="false">Summary!$I$41</f>
        <v>0.001</v>
      </c>
      <c r="I86" s="481" t="n">
        <f aca="false">Summary!$I$41</f>
        <v>0.001</v>
      </c>
      <c r="J86" s="481" t="n">
        <f aca="false">Summary!$I$41</f>
        <v>0.001</v>
      </c>
      <c r="K86" s="481" t="n">
        <f aca="false">Summary!$I$41</f>
        <v>0.001</v>
      </c>
      <c r="L86" s="481" t="n">
        <f aca="false">Summary!$I$41</f>
        <v>0.001</v>
      </c>
      <c r="M86" s="481" t="n">
        <f aca="false">Summary!$I$41</f>
        <v>0.001</v>
      </c>
      <c r="N86" s="481" t="n">
        <f aca="false">Summary!$I$41</f>
        <v>0.001</v>
      </c>
      <c r="O86" s="481" t="n">
        <f aca="false">Summary!$I$41</f>
        <v>0.001</v>
      </c>
      <c r="P86" s="481" t="n">
        <f aca="false">Summary!$I$41</f>
        <v>0.001</v>
      </c>
      <c r="Q86" s="481" t="n">
        <f aca="false">Summary!$I$41</f>
        <v>0.001</v>
      </c>
      <c r="R86" s="481" t="n">
        <f aca="false">Summary!$I$41</f>
        <v>0.001</v>
      </c>
      <c r="S86" s="481" t="n">
        <f aca="false">Summary!$I$41</f>
        <v>0.001</v>
      </c>
      <c r="T86" s="481" t="n">
        <f aca="false">Summary!$I$41</f>
        <v>0.001</v>
      </c>
      <c r="U86" s="481" t="n">
        <f aca="false">Summary!$I$41</f>
        <v>0.001</v>
      </c>
      <c r="V86" s="481"/>
      <c r="W86" s="481"/>
      <c r="X86" s="481"/>
      <c r="Y86" s="481"/>
      <c r="Z86" s="477"/>
      <c r="AA86" s="478"/>
      <c r="AB86" s="478"/>
      <c r="AC86" s="478"/>
      <c r="AD86" s="478"/>
      <c r="AE86" s="478"/>
      <c r="AF86" s="478"/>
      <c r="AG86" s="478"/>
      <c r="AH86" s="478"/>
      <c r="AI86" s="478"/>
      <c r="AJ86" s="478"/>
      <c r="AK86" s="478"/>
      <c r="AL86" s="478"/>
      <c r="AM86" s="478"/>
      <c r="AN86" s="478"/>
      <c r="AO86" s="478"/>
      <c r="AP86" s="478"/>
      <c r="AQ86" s="478"/>
      <c r="AR86" s="478"/>
      <c r="AS86" s="478"/>
      <c r="AT86" s="478"/>
      <c r="AU86" s="478"/>
      <c r="AV86" s="478"/>
      <c r="AW86" s="478"/>
      <c r="AX86" s="478"/>
      <c r="AY86" s="478"/>
      <c r="AZ86" s="478"/>
      <c r="BA86" s="478"/>
      <c r="BB86" s="478"/>
      <c r="BC86" s="478"/>
      <c r="BD86" s="478"/>
      <c r="BE86" s="478"/>
      <c r="BF86" s="478"/>
      <c r="BG86" s="478"/>
      <c r="BH86" s="478"/>
      <c r="BI86" s="478"/>
      <c r="BJ86" s="478"/>
      <c r="BK86" s="478"/>
      <c r="BL86" s="478"/>
      <c r="BM86" s="478"/>
      <c r="BN86" s="478"/>
      <c r="BO86" s="478"/>
      <c r="BP86" s="478"/>
      <c r="BQ86" s="478"/>
      <c r="BR86" s="478"/>
      <c r="BS86" s="478"/>
      <c r="BT86" s="478"/>
      <c r="BU86" s="478"/>
      <c r="BV86" s="478"/>
      <c r="BW86" s="478"/>
      <c r="BX86" s="478"/>
      <c r="BY86" s="478"/>
      <c r="BZ86" s="478"/>
      <c r="CA86" s="478"/>
      <c r="CB86" s="478"/>
      <c r="CC86" s="478"/>
      <c r="CD86" s="478"/>
      <c r="CE86" s="478"/>
      <c r="CF86" s="478"/>
      <c r="CG86" s="478"/>
      <c r="CH86" s="478"/>
      <c r="CI86" s="478"/>
      <c r="CJ86" s="478"/>
      <c r="CK86" s="478"/>
      <c r="CL86" s="478"/>
      <c r="CM86" s="478"/>
      <c r="CN86" s="478"/>
      <c r="CO86" s="478"/>
      <c r="CP86" s="478"/>
      <c r="CQ86" s="478"/>
      <c r="CR86" s="478"/>
      <c r="CS86" s="478"/>
      <c r="CT86" s="478"/>
      <c r="CU86" s="478"/>
      <c r="CV86" s="478"/>
      <c r="CW86" s="478"/>
      <c r="CX86" s="478"/>
      <c r="CY86" s="478"/>
      <c r="CZ86" s="478"/>
      <c r="DA86" s="478"/>
      <c r="DB86" s="478"/>
      <c r="DC86" s="478"/>
      <c r="DD86" s="478"/>
      <c r="DE86" s="478"/>
      <c r="DF86" s="478"/>
      <c r="DG86" s="478"/>
      <c r="DH86" s="478"/>
      <c r="DI86" s="478"/>
      <c r="DJ86" s="478"/>
      <c r="DK86" s="478"/>
      <c r="DL86" s="478"/>
      <c r="DM86" s="478"/>
      <c r="DN86" s="478"/>
      <c r="DO86" s="478"/>
      <c r="DP86" s="478"/>
      <c r="DQ86" s="478"/>
      <c r="DR86" s="478"/>
      <c r="DS86" s="478"/>
      <c r="DT86" s="478"/>
      <c r="DU86" s="478"/>
      <c r="DV86" s="478"/>
      <c r="DW86" s="478"/>
      <c r="DX86" s="478"/>
      <c r="DY86" s="478"/>
      <c r="DZ86" s="478"/>
      <c r="EA86" s="478"/>
      <c r="EB86" s="478"/>
      <c r="EC86" s="478"/>
      <c r="ED86" s="478"/>
      <c r="EE86" s="478"/>
      <c r="EF86" s="478"/>
      <c r="EG86" s="478"/>
      <c r="EH86" s="478"/>
      <c r="EI86" s="478"/>
      <c r="EJ86" s="478"/>
      <c r="EK86" s="478"/>
      <c r="EL86" s="478"/>
      <c r="EM86" s="478"/>
      <c r="EN86" s="478"/>
      <c r="EO86" s="478"/>
      <c r="EP86" s="478"/>
      <c r="EQ86" s="478"/>
      <c r="ER86" s="478"/>
      <c r="ES86" s="478"/>
      <c r="ET86" s="478"/>
      <c r="EU86" s="478"/>
      <c r="EV86" s="478"/>
      <c r="EW86" s="478"/>
      <c r="EX86" s="478"/>
      <c r="EY86" s="478"/>
      <c r="EZ86" s="478"/>
      <c r="FA86" s="478"/>
      <c r="FB86" s="478"/>
      <c r="FC86" s="478"/>
      <c r="FD86" s="478"/>
      <c r="FE86" s="478"/>
      <c r="FF86" s="478"/>
      <c r="FG86" s="478"/>
      <c r="FH86" s="478"/>
      <c r="FI86" s="478"/>
      <c r="FJ86" s="478"/>
      <c r="FK86" s="478"/>
      <c r="FL86" s="478"/>
      <c r="FM86" s="478"/>
      <c r="FN86" s="478"/>
      <c r="FO86" s="478"/>
      <c r="FP86" s="478"/>
      <c r="FQ86" s="478"/>
      <c r="FR86" s="478"/>
      <c r="FS86" s="478"/>
      <c r="FT86" s="478"/>
      <c r="FU86" s="478"/>
      <c r="FV86" s="478"/>
      <c r="FW86" s="478"/>
      <c r="FX86" s="478"/>
      <c r="FY86" s="478"/>
      <c r="FZ86" s="478"/>
      <c r="GA86" s="478"/>
      <c r="GB86" s="478"/>
      <c r="GC86" s="478"/>
      <c r="GD86" s="478"/>
      <c r="GE86" s="478"/>
      <c r="GF86" s="478"/>
      <c r="GG86" s="478"/>
      <c r="GH86" s="478"/>
      <c r="GI86" s="478"/>
      <c r="GJ86" s="478"/>
      <c r="GK86" s="478"/>
      <c r="GL86" s="478"/>
      <c r="GM86" s="478"/>
      <c r="GN86" s="478"/>
      <c r="GO86" s="478"/>
      <c r="GP86" s="478"/>
      <c r="GQ86" s="478"/>
      <c r="GR86" s="478"/>
      <c r="GS86" s="478"/>
      <c r="GT86" s="478"/>
      <c r="GU86" s="478"/>
      <c r="GV86" s="478"/>
      <c r="GW86" s="478"/>
      <c r="GX86" s="478"/>
      <c r="GY86" s="478"/>
      <c r="GZ86" s="478"/>
      <c r="HA86" s="478"/>
      <c r="HB86" s="478"/>
      <c r="HC86" s="478"/>
      <c r="HD86" s="478"/>
      <c r="HE86" s="478"/>
      <c r="HF86" s="478"/>
      <c r="HG86" s="478"/>
      <c r="HH86" s="478"/>
      <c r="HI86" s="478"/>
      <c r="HJ86" s="478"/>
      <c r="HK86" s="478"/>
      <c r="HL86" s="478"/>
      <c r="HM86" s="478"/>
      <c r="HN86" s="478"/>
      <c r="HO86" s="478"/>
      <c r="HP86" s="478"/>
      <c r="HQ86" s="478"/>
      <c r="HR86" s="478"/>
      <c r="HS86" s="478"/>
      <c r="HT86" s="478"/>
      <c r="HU86" s="478"/>
      <c r="HV86" s="478"/>
      <c r="HW86" s="478"/>
      <c r="HX86" s="478"/>
      <c r="HY86" s="478"/>
      <c r="HZ86" s="478"/>
      <c r="IA86" s="478"/>
      <c r="IB86" s="478"/>
      <c r="IC86" s="478"/>
      <c r="ID86" s="478"/>
      <c r="IE86" s="478"/>
      <c r="IF86" s="478"/>
      <c r="IG86" s="478"/>
      <c r="IH86" s="478"/>
      <c r="II86" s="478"/>
      <c r="IJ86" s="478"/>
      <c r="IK86" s="478"/>
      <c r="IL86" s="478"/>
      <c r="IM86" s="478"/>
      <c r="IN86" s="478"/>
      <c r="IO86" s="478"/>
      <c r="IP86" s="482"/>
      <c r="IQ86" s="482"/>
      <c r="IR86" s="482"/>
      <c r="IS86" s="482"/>
      <c r="IT86" s="482"/>
      <c r="IU86" s="482"/>
      <c r="IV86" s="482"/>
      <c r="IW86" s="482"/>
    </row>
    <row r="87" customFormat="false" ht="12" hidden="false" customHeight="true" outlineLevel="0" collapsed="false">
      <c r="A87" s="261" t="s">
        <v>270</v>
      </c>
      <c r="B87" s="483" t="n">
        <f aca="false">B85*B86</f>
        <v>219.538844902864</v>
      </c>
      <c r="C87" s="483" t="n">
        <f aca="false">C85*C86</f>
        <v>146.359229935243</v>
      </c>
      <c r="D87" s="483" t="n">
        <f aca="false">D85*D86</f>
        <v>146.359229935243</v>
      </c>
      <c r="E87" s="483" t="n">
        <f aca="false">E85*E86</f>
        <v>146.359229935243</v>
      </c>
      <c r="F87" s="483" t="n">
        <f aca="false">F85*F86</f>
        <v>146.359229935243</v>
      </c>
      <c r="G87" s="483" t="n">
        <f aca="false">G85*G86</f>
        <v>146.359229935243</v>
      </c>
      <c r="H87" s="483" t="n">
        <f aca="false">H85*H86</f>
        <v>146.359229935243</v>
      </c>
      <c r="I87" s="483" t="n">
        <f aca="false">I85*I86</f>
        <v>146.359229935243</v>
      </c>
      <c r="J87" s="483" t="n">
        <f aca="false">J85*J86</f>
        <v>146.359229935243</v>
      </c>
      <c r="K87" s="483" t="n">
        <f aca="false">K85*K86</f>
        <v>146.359229935243</v>
      </c>
      <c r="L87" s="483" t="n">
        <f aca="false">L85*L86</f>
        <v>146.359229935243</v>
      </c>
      <c r="M87" s="483" t="n">
        <f aca="false">M85*M86</f>
        <v>146.359229935243</v>
      </c>
      <c r="N87" s="483" t="n">
        <f aca="false">N85*N86</f>
        <v>146.359229935243</v>
      </c>
      <c r="O87" s="483" t="n">
        <f aca="false">O85*O86</f>
        <v>146.359229935243</v>
      </c>
      <c r="P87" s="483" t="n">
        <f aca="false">P85*P86</f>
        <v>146.359229935243</v>
      </c>
      <c r="Q87" s="483" t="n">
        <f aca="false">Q85*Q86</f>
        <v>146.359229935243</v>
      </c>
      <c r="R87" s="483" t="n">
        <f aca="false">R85*R86</f>
        <v>146.359229935243</v>
      </c>
      <c r="S87" s="483" t="n">
        <f aca="false">S85*S86</f>
        <v>146.359229935243</v>
      </c>
      <c r="T87" s="483" t="n">
        <f aca="false">T85*T86</f>
        <v>146.359229935243</v>
      </c>
      <c r="U87" s="483" t="n">
        <f aca="false">U85*U86</f>
        <v>146.359229935243</v>
      </c>
      <c r="V87" s="483"/>
      <c r="W87" s="483"/>
      <c r="X87" s="483"/>
      <c r="Y87" s="483"/>
      <c r="Z87" s="477"/>
      <c r="AA87" s="478"/>
      <c r="AB87" s="478"/>
      <c r="AC87" s="478"/>
      <c r="AD87" s="478"/>
      <c r="AE87" s="478"/>
      <c r="AF87" s="478"/>
      <c r="AG87" s="478"/>
      <c r="AH87" s="478"/>
      <c r="AI87" s="478"/>
      <c r="AJ87" s="478"/>
      <c r="AK87" s="478"/>
      <c r="AL87" s="478"/>
      <c r="AM87" s="478"/>
      <c r="AN87" s="478"/>
      <c r="AO87" s="478"/>
      <c r="AP87" s="478"/>
      <c r="AQ87" s="478"/>
      <c r="AR87" s="478"/>
      <c r="AS87" s="478"/>
      <c r="AT87" s="478"/>
      <c r="AU87" s="478"/>
      <c r="AV87" s="478"/>
      <c r="AW87" s="478"/>
      <c r="AX87" s="478"/>
      <c r="AY87" s="478"/>
      <c r="AZ87" s="478"/>
      <c r="BA87" s="478"/>
      <c r="BB87" s="478"/>
      <c r="BC87" s="478"/>
      <c r="BD87" s="478"/>
      <c r="BE87" s="478"/>
      <c r="BF87" s="478"/>
      <c r="BG87" s="478"/>
      <c r="BH87" s="478"/>
      <c r="BI87" s="478"/>
      <c r="BJ87" s="478"/>
      <c r="BK87" s="478"/>
      <c r="BL87" s="478"/>
      <c r="BM87" s="478"/>
      <c r="BN87" s="478"/>
      <c r="BO87" s="478"/>
      <c r="BP87" s="478"/>
      <c r="BQ87" s="478"/>
      <c r="BR87" s="478"/>
      <c r="BS87" s="478"/>
      <c r="BT87" s="478"/>
      <c r="BU87" s="478"/>
      <c r="BV87" s="478"/>
      <c r="BW87" s="478"/>
      <c r="BX87" s="478"/>
      <c r="BY87" s="478"/>
      <c r="BZ87" s="478"/>
      <c r="CA87" s="478"/>
      <c r="CB87" s="478"/>
      <c r="CC87" s="478"/>
      <c r="CD87" s="478"/>
      <c r="CE87" s="478"/>
      <c r="CF87" s="478"/>
      <c r="CG87" s="478"/>
      <c r="CH87" s="478"/>
      <c r="CI87" s="478"/>
      <c r="CJ87" s="478"/>
      <c r="CK87" s="478"/>
      <c r="CL87" s="478"/>
      <c r="CM87" s="478"/>
      <c r="CN87" s="478"/>
      <c r="CO87" s="478"/>
      <c r="CP87" s="478"/>
      <c r="CQ87" s="478"/>
      <c r="CR87" s="478"/>
      <c r="CS87" s="478"/>
      <c r="CT87" s="478"/>
      <c r="CU87" s="478"/>
      <c r="CV87" s="478"/>
      <c r="CW87" s="478"/>
      <c r="CX87" s="478"/>
      <c r="CY87" s="478"/>
      <c r="CZ87" s="478"/>
      <c r="DA87" s="478"/>
      <c r="DB87" s="478"/>
      <c r="DC87" s="478"/>
      <c r="DD87" s="478"/>
      <c r="DE87" s="478"/>
      <c r="DF87" s="478"/>
      <c r="DG87" s="478"/>
      <c r="DH87" s="478"/>
      <c r="DI87" s="478"/>
      <c r="DJ87" s="478"/>
      <c r="DK87" s="478"/>
      <c r="DL87" s="478"/>
      <c r="DM87" s="478"/>
      <c r="DN87" s="478"/>
      <c r="DO87" s="478"/>
      <c r="DP87" s="478"/>
      <c r="DQ87" s="478"/>
      <c r="DR87" s="478"/>
      <c r="DS87" s="478"/>
      <c r="DT87" s="478"/>
      <c r="DU87" s="478"/>
      <c r="DV87" s="478"/>
      <c r="DW87" s="478"/>
      <c r="DX87" s="478"/>
      <c r="DY87" s="478"/>
      <c r="DZ87" s="478"/>
      <c r="EA87" s="478"/>
      <c r="EB87" s="478"/>
      <c r="EC87" s="478"/>
      <c r="ED87" s="478"/>
      <c r="EE87" s="478"/>
      <c r="EF87" s="478"/>
      <c r="EG87" s="478"/>
      <c r="EH87" s="478"/>
      <c r="EI87" s="478"/>
      <c r="EJ87" s="478"/>
      <c r="EK87" s="478"/>
      <c r="EL87" s="478"/>
      <c r="EM87" s="478"/>
      <c r="EN87" s="478"/>
      <c r="EO87" s="478"/>
      <c r="EP87" s="478"/>
      <c r="EQ87" s="478"/>
      <c r="ER87" s="478"/>
      <c r="ES87" s="478"/>
      <c r="ET87" s="478"/>
      <c r="EU87" s="478"/>
      <c r="EV87" s="478"/>
      <c r="EW87" s="478"/>
      <c r="EX87" s="478"/>
      <c r="EY87" s="478"/>
      <c r="EZ87" s="478"/>
      <c r="FA87" s="478"/>
      <c r="FB87" s="478"/>
      <c r="FC87" s="478"/>
      <c r="FD87" s="478"/>
      <c r="FE87" s="478"/>
      <c r="FF87" s="478"/>
      <c r="FG87" s="478"/>
      <c r="FH87" s="478"/>
      <c r="FI87" s="478"/>
      <c r="FJ87" s="478"/>
      <c r="FK87" s="478"/>
      <c r="FL87" s="478"/>
      <c r="FM87" s="478"/>
      <c r="FN87" s="478"/>
      <c r="FO87" s="478"/>
      <c r="FP87" s="478"/>
      <c r="FQ87" s="478"/>
      <c r="FR87" s="478"/>
      <c r="FS87" s="478"/>
      <c r="FT87" s="478"/>
      <c r="FU87" s="478"/>
      <c r="FV87" s="478"/>
      <c r="FW87" s="478"/>
      <c r="FX87" s="478"/>
      <c r="FY87" s="478"/>
      <c r="FZ87" s="478"/>
      <c r="GA87" s="478"/>
      <c r="GB87" s="478"/>
      <c r="GC87" s="478"/>
      <c r="GD87" s="478"/>
      <c r="GE87" s="478"/>
      <c r="GF87" s="478"/>
      <c r="GG87" s="478"/>
      <c r="GH87" s="478"/>
      <c r="GI87" s="478"/>
      <c r="GJ87" s="478"/>
      <c r="GK87" s="478"/>
      <c r="GL87" s="478"/>
      <c r="GM87" s="478"/>
      <c r="GN87" s="478"/>
      <c r="GO87" s="478"/>
      <c r="GP87" s="478"/>
      <c r="GQ87" s="478"/>
      <c r="GR87" s="478"/>
      <c r="GS87" s="478"/>
      <c r="GT87" s="478"/>
      <c r="GU87" s="478"/>
      <c r="GV87" s="478"/>
      <c r="GW87" s="478"/>
      <c r="GX87" s="478"/>
      <c r="GY87" s="478"/>
      <c r="GZ87" s="478"/>
      <c r="HA87" s="478"/>
      <c r="HB87" s="478"/>
      <c r="HC87" s="478"/>
      <c r="HD87" s="478"/>
      <c r="HE87" s="478"/>
      <c r="HF87" s="478"/>
      <c r="HG87" s="478"/>
      <c r="HH87" s="478"/>
      <c r="HI87" s="478"/>
      <c r="HJ87" s="478"/>
      <c r="HK87" s="478"/>
      <c r="HL87" s="478"/>
      <c r="HM87" s="478"/>
      <c r="HN87" s="478"/>
      <c r="HO87" s="478"/>
      <c r="HP87" s="478"/>
      <c r="HQ87" s="478"/>
      <c r="HR87" s="478"/>
      <c r="HS87" s="478"/>
      <c r="HT87" s="478"/>
      <c r="HU87" s="478"/>
      <c r="HV87" s="478"/>
      <c r="HW87" s="478"/>
      <c r="HX87" s="478"/>
      <c r="HY87" s="478"/>
      <c r="HZ87" s="478"/>
      <c r="IA87" s="478"/>
      <c r="IB87" s="478"/>
      <c r="IC87" s="478"/>
      <c r="ID87" s="478"/>
      <c r="IE87" s="478"/>
      <c r="IF87" s="478"/>
      <c r="IG87" s="478"/>
      <c r="IH87" s="478"/>
      <c r="II87" s="478"/>
      <c r="IJ87" s="478"/>
      <c r="IK87" s="478"/>
      <c r="IL87" s="478"/>
      <c r="IM87" s="478"/>
      <c r="IN87" s="478"/>
      <c r="IO87" s="478"/>
      <c r="IP87" s="478"/>
      <c r="IQ87" s="478"/>
      <c r="IR87" s="482"/>
      <c r="IS87" s="482"/>
      <c r="IT87" s="482"/>
      <c r="IU87" s="482"/>
      <c r="IV87" s="482"/>
      <c r="IW87" s="482"/>
    </row>
    <row r="88" customFormat="false" ht="12" hidden="false" customHeight="true" outlineLevel="0" collapsed="false">
      <c r="A88" s="498"/>
      <c r="B88" s="498"/>
      <c r="C88" s="498"/>
      <c r="D88" s="499"/>
      <c r="E88" s="499"/>
      <c r="F88" s="499"/>
      <c r="G88" s="499"/>
      <c r="H88" s="499"/>
      <c r="I88" s="499"/>
      <c r="J88" s="499"/>
      <c r="K88" s="499"/>
      <c r="L88" s="499"/>
      <c r="M88" s="499"/>
      <c r="N88" s="499"/>
      <c r="O88" s="499"/>
      <c r="P88" s="499"/>
      <c r="Q88" s="499"/>
      <c r="R88" s="499"/>
      <c r="S88" s="499"/>
      <c r="T88" s="499"/>
      <c r="U88" s="499"/>
      <c r="V88" s="499"/>
      <c r="W88" s="499"/>
      <c r="X88" s="499"/>
      <c r="Y88" s="499"/>
      <c r="Z88" s="477"/>
      <c r="AA88" s="478"/>
      <c r="AB88" s="478"/>
      <c r="AC88" s="478"/>
      <c r="AD88" s="478"/>
      <c r="AE88" s="478"/>
      <c r="AF88" s="478"/>
      <c r="AG88" s="478"/>
      <c r="AH88" s="478"/>
      <c r="AI88" s="478"/>
      <c r="AJ88" s="478"/>
      <c r="AK88" s="478"/>
      <c r="AL88" s="478"/>
      <c r="AM88" s="478"/>
      <c r="AN88" s="478"/>
      <c r="AO88" s="478"/>
      <c r="AP88" s="478"/>
      <c r="AQ88" s="478"/>
      <c r="AR88" s="478"/>
      <c r="AS88" s="478"/>
      <c r="AT88" s="478"/>
      <c r="AU88" s="478"/>
      <c r="AV88" s="478"/>
      <c r="AW88" s="478"/>
      <c r="AX88" s="478"/>
      <c r="AY88" s="478"/>
      <c r="AZ88" s="478"/>
      <c r="BA88" s="478"/>
      <c r="BB88" s="478"/>
      <c r="BC88" s="478"/>
      <c r="BD88" s="478"/>
      <c r="BE88" s="478"/>
      <c r="BF88" s="478"/>
      <c r="BG88" s="478"/>
      <c r="BH88" s="478"/>
      <c r="BI88" s="478"/>
      <c r="BJ88" s="478"/>
      <c r="BK88" s="478"/>
      <c r="BL88" s="478"/>
      <c r="BM88" s="478"/>
      <c r="BN88" s="478"/>
      <c r="BO88" s="478"/>
      <c r="BP88" s="478"/>
      <c r="BQ88" s="478"/>
      <c r="BR88" s="478"/>
      <c r="BS88" s="478"/>
      <c r="BT88" s="478"/>
      <c r="BU88" s="478"/>
      <c r="BV88" s="478"/>
      <c r="BW88" s="478"/>
      <c r="BX88" s="478"/>
      <c r="BY88" s="478"/>
      <c r="BZ88" s="478"/>
      <c r="CA88" s="478"/>
      <c r="CB88" s="478"/>
      <c r="CC88" s="478"/>
      <c r="CD88" s="478"/>
      <c r="CE88" s="478"/>
      <c r="CF88" s="478"/>
      <c r="CG88" s="478"/>
      <c r="CH88" s="478"/>
      <c r="CI88" s="478"/>
      <c r="CJ88" s="478"/>
      <c r="CK88" s="478"/>
      <c r="CL88" s="478"/>
      <c r="CM88" s="478"/>
      <c r="CN88" s="478"/>
      <c r="CO88" s="478"/>
      <c r="CP88" s="478"/>
      <c r="CQ88" s="478"/>
      <c r="CR88" s="478"/>
      <c r="CS88" s="478"/>
      <c r="CT88" s="478"/>
      <c r="CU88" s="478"/>
      <c r="CV88" s="478"/>
      <c r="CW88" s="478"/>
      <c r="CX88" s="478"/>
      <c r="CY88" s="478"/>
      <c r="CZ88" s="478"/>
      <c r="DA88" s="478"/>
      <c r="DB88" s="478"/>
      <c r="DC88" s="478"/>
      <c r="DD88" s="478"/>
      <c r="DE88" s="478"/>
      <c r="DF88" s="478"/>
      <c r="DG88" s="478"/>
      <c r="DH88" s="478"/>
      <c r="DI88" s="478"/>
      <c r="DJ88" s="478"/>
      <c r="DK88" s="478"/>
      <c r="DL88" s="478"/>
      <c r="DM88" s="478"/>
      <c r="DN88" s="478"/>
      <c r="DO88" s="478"/>
      <c r="DP88" s="478"/>
      <c r="DQ88" s="478"/>
      <c r="DR88" s="478"/>
      <c r="DS88" s="478"/>
      <c r="DT88" s="478"/>
      <c r="DU88" s="478"/>
      <c r="DV88" s="478"/>
      <c r="DW88" s="478"/>
      <c r="DX88" s="478"/>
      <c r="DY88" s="478"/>
      <c r="DZ88" s="478"/>
      <c r="EA88" s="478"/>
      <c r="EB88" s="478"/>
      <c r="EC88" s="478"/>
      <c r="ED88" s="478"/>
      <c r="EE88" s="478"/>
      <c r="EF88" s="478"/>
      <c r="EG88" s="478"/>
      <c r="EH88" s="478"/>
      <c r="EI88" s="478"/>
      <c r="EJ88" s="478"/>
      <c r="EK88" s="478"/>
      <c r="EL88" s="478"/>
      <c r="EM88" s="478"/>
      <c r="EN88" s="478"/>
      <c r="EO88" s="478"/>
      <c r="EP88" s="478"/>
      <c r="EQ88" s="478"/>
      <c r="ER88" s="478"/>
      <c r="ES88" s="478"/>
      <c r="ET88" s="478"/>
      <c r="EU88" s="478"/>
      <c r="EV88" s="478"/>
      <c r="EW88" s="478"/>
      <c r="EX88" s="478"/>
      <c r="EY88" s="478"/>
      <c r="EZ88" s="478"/>
      <c r="FA88" s="478"/>
      <c r="FB88" s="478"/>
      <c r="FC88" s="478"/>
      <c r="FD88" s="478"/>
      <c r="FE88" s="478"/>
      <c r="FF88" s="478"/>
      <c r="FG88" s="478"/>
      <c r="FH88" s="478"/>
      <c r="FI88" s="478"/>
      <c r="FJ88" s="478"/>
      <c r="FK88" s="478"/>
      <c r="FL88" s="478"/>
      <c r="FM88" s="478"/>
      <c r="FN88" s="478"/>
      <c r="FO88" s="478"/>
      <c r="FP88" s="478"/>
      <c r="FQ88" s="478"/>
      <c r="FR88" s="478"/>
      <c r="FS88" s="478"/>
      <c r="FT88" s="478"/>
      <c r="FU88" s="478"/>
      <c r="FV88" s="478"/>
      <c r="FW88" s="478"/>
      <c r="FX88" s="478"/>
      <c r="FY88" s="478"/>
      <c r="FZ88" s="478"/>
      <c r="GA88" s="478"/>
      <c r="GB88" s="478"/>
      <c r="GC88" s="478"/>
      <c r="GD88" s="478"/>
      <c r="GE88" s="478"/>
      <c r="GF88" s="478"/>
      <c r="GG88" s="478"/>
      <c r="GH88" s="478"/>
      <c r="GI88" s="478"/>
      <c r="GJ88" s="478"/>
      <c r="GK88" s="478"/>
      <c r="GL88" s="478"/>
      <c r="GM88" s="478"/>
      <c r="GN88" s="478"/>
      <c r="GO88" s="478"/>
      <c r="GP88" s="478"/>
      <c r="GQ88" s="478"/>
      <c r="GR88" s="478"/>
      <c r="GS88" s="478"/>
      <c r="GT88" s="478"/>
      <c r="GU88" s="478"/>
      <c r="GV88" s="478"/>
      <c r="GW88" s="478"/>
      <c r="GX88" s="478"/>
      <c r="GY88" s="478"/>
      <c r="GZ88" s="478"/>
      <c r="HA88" s="478"/>
      <c r="HB88" s="478"/>
      <c r="HC88" s="478"/>
      <c r="HD88" s="478"/>
      <c r="HE88" s="478"/>
      <c r="HF88" s="478"/>
      <c r="HG88" s="478"/>
      <c r="HH88" s="478"/>
      <c r="HI88" s="478"/>
      <c r="HJ88" s="478"/>
      <c r="HK88" s="478"/>
      <c r="HL88" s="478"/>
      <c r="HM88" s="478"/>
      <c r="HN88" s="478"/>
      <c r="HO88" s="478"/>
      <c r="HP88" s="478"/>
      <c r="HQ88" s="478"/>
      <c r="HR88" s="478"/>
      <c r="HS88" s="478"/>
      <c r="HT88" s="478"/>
      <c r="HU88" s="478"/>
      <c r="HV88" s="478"/>
      <c r="HW88" s="478"/>
      <c r="HX88" s="478"/>
      <c r="HY88" s="478"/>
      <c r="HZ88" s="478"/>
      <c r="IA88" s="478"/>
      <c r="IB88" s="478"/>
      <c r="IC88" s="478"/>
      <c r="ID88" s="478"/>
      <c r="IE88" s="478"/>
      <c r="IF88" s="478"/>
      <c r="IG88" s="478"/>
      <c r="IH88" s="478"/>
      <c r="II88" s="478"/>
      <c r="IJ88" s="478"/>
      <c r="IK88" s="478"/>
      <c r="IL88" s="478"/>
      <c r="IM88" s="478"/>
      <c r="IN88" s="478"/>
      <c r="IO88" s="478"/>
      <c r="IP88" s="478"/>
      <c r="IQ88" s="478"/>
      <c r="IR88" s="482"/>
      <c r="IS88" s="482"/>
      <c r="IT88" s="482"/>
      <c r="IU88" s="482"/>
      <c r="IV88" s="482"/>
      <c r="IW88" s="482"/>
    </row>
    <row r="89" customFormat="false" ht="12" hidden="false" customHeight="true" outlineLevel="0" collapsed="false">
      <c r="A89" s="498"/>
      <c r="B89" s="498"/>
      <c r="C89" s="498"/>
      <c r="D89" s="499"/>
      <c r="E89" s="499"/>
      <c r="F89" s="499"/>
      <c r="G89" s="499"/>
      <c r="H89" s="499"/>
      <c r="I89" s="499"/>
      <c r="J89" s="499"/>
      <c r="K89" s="499"/>
      <c r="L89" s="499"/>
      <c r="M89" s="499"/>
      <c r="N89" s="499"/>
      <c r="O89" s="499"/>
      <c r="P89" s="499"/>
      <c r="Q89" s="499"/>
      <c r="R89" s="499"/>
      <c r="S89" s="499"/>
      <c r="T89" s="499"/>
      <c r="U89" s="499"/>
      <c r="V89" s="499"/>
      <c r="W89" s="499"/>
      <c r="X89" s="499"/>
      <c r="Y89" s="499"/>
      <c r="Z89" s="477"/>
      <c r="AA89" s="478"/>
      <c r="AB89" s="478"/>
      <c r="AC89" s="478"/>
      <c r="AD89" s="478"/>
      <c r="AE89" s="478"/>
      <c r="AF89" s="478"/>
      <c r="AG89" s="478"/>
      <c r="AH89" s="478"/>
      <c r="AI89" s="478"/>
      <c r="AJ89" s="478"/>
      <c r="AK89" s="478"/>
      <c r="AL89" s="478"/>
      <c r="AM89" s="478"/>
      <c r="AN89" s="478"/>
      <c r="AO89" s="478"/>
      <c r="AP89" s="478"/>
      <c r="AQ89" s="478"/>
      <c r="AR89" s="478"/>
      <c r="AS89" s="478"/>
      <c r="AT89" s="478"/>
      <c r="AU89" s="478"/>
      <c r="AV89" s="478"/>
      <c r="AW89" s="478"/>
      <c r="AX89" s="478"/>
      <c r="AY89" s="478"/>
      <c r="AZ89" s="478"/>
      <c r="BA89" s="478"/>
      <c r="BB89" s="478"/>
      <c r="BC89" s="478"/>
      <c r="BD89" s="478"/>
      <c r="BE89" s="478"/>
      <c r="BF89" s="478"/>
      <c r="BG89" s="478"/>
      <c r="BH89" s="478"/>
      <c r="BI89" s="478"/>
      <c r="BJ89" s="478"/>
      <c r="BK89" s="478"/>
      <c r="BL89" s="478"/>
      <c r="BM89" s="478"/>
      <c r="BN89" s="478"/>
      <c r="BO89" s="478"/>
      <c r="BP89" s="478"/>
      <c r="BQ89" s="478"/>
      <c r="BR89" s="478"/>
      <c r="BS89" s="478"/>
      <c r="BT89" s="478"/>
      <c r="BU89" s="478"/>
      <c r="BV89" s="478"/>
      <c r="BW89" s="478"/>
      <c r="BX89" s="478"/>
      <c r="BY89" s="478"/>
      <c r="BZ89" s="478"/>
      <c r="CA89" s="478"/>
      <c r="CB89" s="478"/>
      <c r="CC89" s="478"/>
      <c r="CD89" s="478"/>
      <c r="CE89" s="478"/>
      <c r="CF89" s="478"/>
      <c r="CG89" s="478"/>
      <c r="CH89" s="478"/>
      <c r="CI89" s="478"/>
      <c r="CJ89" s="478"/>
      <c r="CK89" s="478"/>
      <c r="CL89" s="478"/>
      <c r="CM89" s="478"/>
      <c r="CN89" s="478"/>
      <c r="CO89" s="478"/>
      <c r="CP89" s="478"/>
      <c r="CQ89" s="478"/>
      <c r="CR89" s="478"/>
      <c r="CS89" s="478"/>
      <c r="CT89" s="478"/>
      <c r="CU89" s="478"/>
      <c r="CV89" s="478"/>
      <c r="CW89" s="478"/>
      <c r="CX89" s="478"/>
      <c r="CY89" s="478"/>
      <c r="CZ89" s="478"/>
      <c r="DA89" s="478"/>
      <c r="DB89" s="478"/>
      <c r="DC89" s="478"/>
      <c r="DD89" s="478"/>
      <c r="DE89" s="478"/>
      <c r="DF89" s="478"/>
      <c r="DG89" s="478"/>
      <c r="DH89" s="478"/>
      <c r="DI89" s="478"/>
      <c r="DJ89" s="478"/>
      <c r="DK89" s="478"/>
      <c r="DL89" s="478"/>
      <c r="DM89" s="478"/>
      <c r="DN89" s="478"/>
      <c r="DO89" s="478"/>
      <c r="DP89" s="478"/>
      <c r="DQ89" s="478"/>
      <c r="DR89" s="478"/>
      <c r="DS89" s="478"/>
      <c r="DT89" s="478"/>
      <c r="DU89" s="478"/>
      <c r="DV89" s="478"/>
      <c r="DW89" s="478"/>
      <c r="DX89" s="478"/>
      <c r="DY89" s="478"/>
      <c r="DZ89" s="478"/>
      <c r="EA89" s="478"/>
      <c r="EB89" s="478"/>
      <c r="EC89" s="478"/>
      <c r="ED89" s="478"/>
      <c r="EE89" s="478"/>
      <c r="EF89" s="478"/>
      <c r="EG89" s="478"/>
      <c r="EH89" s="478"/>
      <c r="EI89" s="478"/>
      <c r="EJ89" s="478"/>
      <c r="EK89" s="478"/>
      <c r="EL89" s="478"/>
      <c r="EM89" s="478"/>
      <c r="EN89" s="478"/>
      <c r="EO89" s="478"/>
      <c r="EP89" s="478"/>
      <c r="EQ89" s="478"/>
      <c r="ER89" s="478"/>
      <c r="ES89" s="478"/>
      <c r="ET89" s="478"/>
      <c r="EU89" s="478"/>
      <c r="EV89" s="478"/>
      <c r="EW89" s="478"/>
      <c r="EX89" s="478"/>
      <c r="EY89" s="478"/>
      <c r="EZ89" s="478"/>
      <c r="FA89" s="478"/>
      <c r="FB89" s="478"/>
      <c r="FC89" s="478"/>
      <c r="FD89" s="478"/>
      <c r="FE89" s="478"/>
      <c r="FF89" s="478"/>
      <c r="FG89" s="478"/>
      <c r="FH89" s="478"/>
      <c r="FI89" s="478"/>
      <c r="FJ89" s="478"/>
      <c r="FK89" s="478"/>
      <c r="FL89" s="478"/>
      <c r="FM89" s="478"/>
      <c r="FN89" s="478"/>
      <c r="FO89" s="478"/>
      <c r="FP89" s="478"/>
      <c r="FQ89" s="478"/>
      <c r="FR89" s="478"/>
      <c r="FS89" s="478"/>
      <c r="FT89" s="478"/>
      <c r="FU89" s="478"/>
      <c r="FV89" s="478"/>
      <c r="FW89" s="478"/>
      <c r="FX89" s="478"/>
      <c r="FY89" s="478"/>
      <c r="FZ89" s="478"/>
      <c r="GA89" s="478"/>
      <c r="GB89" s="478"/>
      <c r="GC89" s="478"/>
      <c r="GD89" s="478"/>
      <c r="GE89" s="478"/>
      <c r="GF89" s="478"/>
      <c r="GG89" s="478"/>
      <c r="GH89" s="478"/>
      <c r="GI89" s="478"/>
      <c r="GJ89" s="478"/>
      <c r="GK89" s="478"/>
      <c r="GL89" s="478"/>
      <c r="GM89" s="478"/>
      <c r="GN89" s="478"/>
      <c r="GO89" s="478"/>
      <c r="GP89" s="478"/>
      <c r="GQ89" s="478"/>
      <c r="GR89" s="478"/>
      <c r="GS89" s="478"/>
      <c r="GT89" s="478"/>
      <c r="GU89" s="478"/>
      <c r="GV89" s="478"/>
      <c r="GW89" s="478"/>
      <c r="GX89" s="478"/>
      <c r="GY89" s="478"/>
      <c r="GZ89" s="478"/>
      <c r="HA89" s="478"/>
      <c r="HB89" s="478"/>
      <c r="HC89" s="478"/>
      <c r="HD89" s="478"/>
      <c r="HE89" s="478"/>
      <c r="HF89" s="478"/>
      <c r="HG89" s="478"/>
      <c r="HH89" s="478"/>
      <c r="HI89" s="478"/>
      <c r="HJ89" s="478"/>
      <c r="HK89" s="478"/>
      <c r="HL89" s="478"/>
      <c r="HM89" s="478"/>
      <c r="HN89" s="478"/>
      <c r="HO89" s="478"/>
      <c r="HP89" s="478"/>
      <c r="HQ89" s="478"/>
      <c r="HR89" s="478"/>
      <c r="HS89" s="478"/>
      <c r="HT89" s="478"/>
      <c r="HU89" s="478"/>
      <c r="HV89" s="478"/>
      <c r="HW89" s="478"/>
      <c r="HX89" s="478"/>
      <c r="HY89" s="478"/>
      <c r="HZ89" s="478"/>
      <c r="IA89" s="478"/>
      <c r="IB89" s="478"/>
      <c r="IC89" s="478"/>
      <c r="ID89" s="478"/>
      <c r="IE89" s="478"/>
      <c r="IF89" s="478"/>
      <c r="IG89" s="478"/>
      <c r="IH89" s="478"/>
      <c r="II89" s="478"/>
      <c r="IJ89" s="478"/>
      <c r="IK89" s="478"/>
      <c r="IL89" s="478"/>
      <c r="IM89" s="478"/>
      <c r="IN89" s="478"/>
      <c r="IO89" s="478"/>
      <c r="IP89" s="478"/>
      <c r="IQ89" s="478"/>
      <c r="IR89" s="482"/>
      <c r="IS89" s="482"/>
      <c r="IT89" s="482"/>
      <c r="IU89" s="482"/>
      <c r="IV89" s="482"/>
      <c r="IW89" s="482"/>
    </row>
    <row r="90" customFormat="false" ht="12" hidden="false" customHeight="true" outlineLevel="0" collapsed="false">
      <c r="A90" s="384" t="s">
        <v>240</v>
      </c>
      <c r="B90" s="498"/>
      <c r="C90" s="498"/>
      <c r="D90" s="499"/>
      <c r="E90" s="499"/>
      <c r="F90" s="499"/>
      <c r="G90" s="499"/>
      <c r="H90" s="499"/>
      <c r="I90" s="499"/>
      <c r="J90" s="499"/>
      <c r="K90" s="499"/>
      <c r="L90" s="499"/>
      <c r="M90" s="499"/>
      <c r="N90" s="499"/>
      <c r="O90" s="499"/>
      <c r="P90" s="499"/>
      <c r="Q90" s="499"/>
      <c r="R90" s="499"/>
      <c r="S90" s="499"/>
      <c r="T90" s="499"/>
      <c r="U90" s="499"/>
      <c r="V90" s="499"/>
      <c r="W90" s="499"/>
      <c r="X90" s="499"/>
      <c r="Y90" s="499"/>
      <c r="Z90" s="477"/>
      <c r="AA90" s="478"/>
      <c r="AB90" s="478"/>
      <c r="AC90" s="478"/>
      <c r="AD90" s="478"/>
      <c r="AE90" s="478"/>
      <c r="AF90" s="478"/>
      <c r="AG90" s="478"/>
      <c r="AH90" s="478"/>
      <c r="AI90" s="478"/>
      <c r="AJ90" s="478"/>
      <c r="AK90" s="478"/>
      <c r="AL90" s="478"/>
      <c r="AM90" s="478"/>
      <c r="AN90" s="478"/>
      <c r="AO90" s="478"/>
      <c r="AP90" s="478"/>
      <c r="AQ90" s="478"/>
      <c r="AR90" s="478"/>
      <c r="AS90" s="478"/>
      <c r="AT90" s="478"/>
      <c r="AU90" s="478"/>
      <c r="AV90" s="478"/>
      <c r="AW90" s="478"/>
      <c r="AX90" s="478"/>
      <c r="AY90" s="478"/>
      <c r="AZ90" s="478"/>
      <c r="BA90" s="478"/>
      <c r="BB90" s="478"/>
      <c r="BC90" s="478"/>
      <c r="BD90" s="478"/>
      <c r="BE90" s="478"/>
      <c r="BF90" s="478"/>
      <c r="BG90" s="478"/>
      <c r="BH90" s="478"/>
      <c r="BI90" s="478"/>
      <c r="BJ90" s="478"/>
      <c r="BK90" s="478"/>
      <c r="BL90" s="478"/>
      <c r="BM90" s="478"/>
      <c r="BN90" s="478"/>
      <c r="BO90" s="478"/>
      <c r="BP90" s="478"/>
      <c r="BQ90" s="478"/>
      <c r="BR90" s="478"/>
      <c r="BS90" s="478"/>
      <c r="BT90" s="478"/>
      <c r="BU90" s="478"/>
      <c r="BV90" s="478"/>
      <c r="BW90" s="478"/>
      <c r="BX90" s="478"/>
      <c r="BY90" s="478"/>
      <c r="BZ90" s="478"/>
      <c r="CA90" s="478"/>
      <c r="CB90" s="478"/>
      <c r="CC90" s="478"/>
      <c r="CD90" s="478"/>
      <c r="CE90" s="478"/>
      <c r="CF90" s="478"/>
      <c r="CG90" s="478"/>
      <c r="CH90" s="478"/>
      <c r="CI90" s="478"/>
      <c r="CJ90" s="478"/>
      <c r="CK90" s="478"/>
      <c r="CL90" s="478"/>
      <c r="CM90" s="478"/>
      <c r="CN90" s="478"/>
      <c r="CO90" s="478"/>
      <c r="CP90" s="478"/>
      <c r="CQ90" s="478"/>
      <c r="CR90" s="478"/>
      <c r="CS90" s="478"/>
      <c r="CT90" s="478"/>
      <c r="CU90" s="478"/>
      <c r="CV90" s="478"/>
      <c r="CW90" s="478"/>
      <c r="CX90" s="478"/>
      <c r="CY90" s="478"/>
      <c r="CZ90" s="478"/>
      <c r="DA90" s="478"/>
      <c r="DB90" s="478"/>
      <c r="DC90" s="478"/>
      <c r="DD90" s="478"/>
      <c r="DE90" s="478"/>
      <c r="DF90" s="478"/>
      <c r="DG90" s="478"/>
      <c r="DH90" s="478"/>
      <c r="DI90" s="478"/>
      <c r="DJ90" s="478"/>
      <c r="DK90" s="478"/>
      <c r="DL90" s="478"/>
      <c r="DM90" s="478"/>
      <c r="DN90" s="478"/>
      <c r="DO90" s="478"/>
      <c r="DP90" s="478"/>
      <c r="DQ90" s="478"/>
      <c r="DR90" s="478"/>
      <c r="DS90" s="478"/>
      <c r="DT90" s="478"/>
      <c r="DU90" s="478"/>
      <c r="DV90" s="478"/>
      <c r="DW90" s="478"/>
      <c r="DX90" s="478"/>
      <c r="DY90" s="478"/>
      <c r="DZ90" s="478"/>
      <c r="EA90" s="478"/>
      <c r="EB90" s="478"/>
      <c r="EC90" s="478"/>
      <c r="ED90" s="478"/>
      <c r="EE90" s="478"/>
      <c r="EF90" s="478"/>
      <c r="EG90" s="478"/>
      <c r="EH90" s="478"/>
      <c r="EI90" s="478"/>
      <c r="EJ90" s="478"/>
      <c r="EK90" s="478"/>
      <c r="EL90" s="478"/>
      <c r="EM90" s="478"/>
      <c r="EN90" s="478"/>
      <c r="EO90" s="478"/>
      <c r="EP90" s="478"/>
      <c r="EQ90" s="478"/>
      <c r="ER90" s="478"/>
      <c r="ES90" s="478"/>
      <c r="ET90" s="478"/>
      <c r="EU90" s="478"/>
      <c r="EV90" s="478"/>
      <c r="EW90" s="478"/>
      <c r="EX90" s="478"/>
      <c r="EY90" s="478"/>
      <c r="EZ90" s="478"/>
      <c r="FA90" s="478"/>
      <c r="FB90" s="478"/>
      <c r="FC90" s="478"/>
      <c r="FD90" s="478"/>
      <c r="FE90" s="478"/>
      <c r="FF90" s="478"/>
      <c r="FG90" s="478"/>
      <c r="FH90" s="478"/>
      <c r="FI90" s="478"/>
      <c r="FJ90" s="478"/>
      <c r="FK90" s="478"/>
      <c r="FL90" s="478"/>
      <c r="FM90" s="478"/>
      <c r="FN90" s="478"/>
      <c r="FO90" s="478"/>
      <c r="FP90" s="478"/>
      <c r="FQ90" s="478"/>
      <c r="FR90" s="478"/>
      <c r="FS90" s="478"/>
      <c r="FT90" s="478"/>
      <c r="FU90" s="478"/>
      <c r="FV90" s="478"/>
      <c r="FW90" s="478"/>
      <c r="FX90" s="478"/>
      <c r="FY90" s="478"/>
      <c r="FZ90" s="478"/>
      <c r="GA90" s="478"/>
      <c r="GB90" s="478"/>
      <c r="GC90" s="478"/>
      <c r="GD90" s="478"/>
      <c r="GE90" s="478"/>
      <c r="GF90" s="478"/>
      <c r="GG90" s="478"/>
      <c r="GH90" s="478"/>
      <c r="GI90" s="478"/>
      <c r="GJ90" s="478"/>
      <c r="GK90" s="478"/>
      <c r="GL90" s="478"/>
      <c r="GM90" s="478"/>
      <c r="GN90" s="478"/>
      <c r="GO90" s="478"/>
      <c r="GP90" s="478"/>
      <c r="GQ90" s="478"/>
      <c r="GR90" s="478"/>
      <c r="GS90" s="478"/>
      <c r="GT90" s="478"/>
      <c r="GU90" s="478"/>
      <c r="GV90" s="478"/>
      <c r="GW90" s="478"/>
      <c r="GX90" s="478"/>
      <c r="GY90" s="478"/>
      <c r="GZ90" s="478"/>
      <c r="HA90" s="478"/>
      <c r="HB90" s="478"/>
      <c r="HC90" s="478"/>
      <c r="HD90" s="478"/>
      <c r="HE90" s="478"/>
      <c r="HF90" s="478"/>
      <c r="HG90" s="478"/>
      <c r="HH90" s="478"/>
      <c r="HI90" s="478"/>
      <c r="HJ90" s="478"/>
      <c r="HK90" s="478"/>
      <c r="HL90" s="478"/>
      <c r="HM90" s="478"/>
      <c r="HN90" s="478"/>
      <c r="HO90" s="478"/>
      <c r="HP90" s="478"/>
      <c r="HQ90" s="478"/>
      <c r="HR90" s="478"/>
      <c r="HS90" s="478"/>
      <c r="HT90" s="478"/>
      <c r="HU90" s="478"/>
      <c r="HV90" s="478"/>
      <c r="HW90" s="478"/>
      <c r="HX90" s="478"/>
      <c r="HY90" s="478"/>
      <c r="HZ90" s="478"/>
      <c r="IA90" s="478"/>
      <c r="IB90" s="478"/>
      <c r="IC90" s="478"/>
      <c r="ID90" s="478"/>
      <c r="IE90" s="478"/>
      <c r="IF90" s="478"/>
      <c r="IG90" s="478"/>
      <c r="IH90" s="478"/>
      <c r="II90" s="478"/>
      <c r="IJ90" s="478"/>
      <c r="IK90" s="478"/>
      <c r="IL90" s="478"/>
      <c r="IM90" s="478"/>
      <c r="IN90" s="478"/>
      <c r="IO90" s="478"/>
      <c r="IP90" s="478"/>
      <c r="IQ90" s="478"/>
      <c r="IR90" s="482"/>
      <c r="IS90" s="482"/>
      <c r="IT90" s="482"/>
      <c r="IU90" s="482"/>
      <c r="IV90" s="482"/>
      <c r="IW90" s="482"/>
    </row>
    <row r="91" customFormat="false" ht="12" hidden="false" customHeight="true" outlineLevel="0" collapsed="false">
      <c r="A91" s="384"/>
      <c r="B91" s="498"/>
      <c r="C91" s="498"/>
      <c r="D91" s="499"/>
      <c r="E91" s="499"/>
      <c r="F91" s="499"/>
      <c r="G91" s="499"/>
      <c r="H91" s="499"/>
      <c r="I91" s="499"/>
      <c r="J91" s="499"/>
      <c r="K91" s="499"/>
      <c r="L91" s="499"/>
      <c r="M91" s="499"/>
      <c r="N91" s="499"/>
      <c r="O91" s="499"/>
      <c r="P91" s="499"/>
      <c r="Q91" s="499"/>
      <c r="R91" s="499"/>
      <c r="S91" s="499"/>
      <c r="T91" s="499"/>
      <c r="U91" s="499"/>
      <c r="V91" s="499"/>
      <c r="W91" s="499"/>
      <c r="X91" s="499"/>
      <c r="Y91" s="499"/>
      <c r="Z91" s="477"/>
      <c r="AA91" s="478"/>
      <c r="AB91" s="478"/>
      <c r="AC91" s="478"/>
      <c r="AD91" s="478"/>
      <c r="AE91" s="478"/>
      <c r="AF91" s="478"/>
      <c r="AG91" s="478"/>
      <c r="AH91" s="478"/>
      <c r="AI91" s="478"/>
      <c r="AJ91" s="478"/>
      <c r="AK91" s="478"/>
      <c r="AL91" s="478"/>
      <c r="AM91" s="478"/>
      <c r="AN91" s="478"/>
      <c r="AO91" s="478"/>
      <c r="AP91" s="478"/>
      <c r="AQ91" s="478"/>
      <c r="AR91" s="478"/>
      <c r="AS91" s="478"/>
      <c r="AT91" s="478"/>
      <c r="AU91" s="478"/>
      <c r="AV91" s="478"/>
      <c r="AW91" s="478"/>
      <c r="AX91" s="478"/>
      <c r="AY91" s="478"/>
      <c r="AZ91" s="478"/>
      <c r="BA91" s="478"/>
      <c r="BB91" s="478"/>
      <c r="BC91" s="478"/>
      <c r="BD91" s="478"/>
      <c r="BE91" s="478"/>
      <c r="BF91" s="478"/>
      <c r="BG91" s="478"/>
      <c r="BH91" s="478"/>
      <c r="BI91" s="478"/>
      <c r="BJ91" s="478"/>
      <c r="BK91" s="478"/>
      <c r="BL91" s="478"/>
      <c r="BM91" s="478"/>
      <c r="BN91" s="478"/>
      <c r="BO91" s="478"/>
      <c r="BP91" s="478"/>
      <c r="BQ91" s="478"/>
      <c r="BR91" s="478"/>
      <c r="BS91" s="478"/>
      <c r="BT91" s="478"/>
      <c r="BU91" s="478"/>
      <c r="BV91" s="478"/>
      <c r="BW91" s="478"/>
      <c r="BX91" s="478"/>
      <c r="BY91" s="478"/>
      <c r="BZ91" s="478"/>
      <c r="CA91" s="478"/>
      <c r="CB91" s="478"/>
      <c r="CC91" s="478"/>
      <c r="CD91" s="478"/>
      <c r="CE91" s="478"/>
      <c r="CF91" s="478"/>
      <c r="CG91" s="478"/>
      <c r="CH91" s="478"/>
      <c r="CI91" s="478"/>
      <c r="CJ91" s="478"/>
      <c r="CK91" s="478"/>
      <c r="CL91" s="478"/>
      <c r="CM91" s="478"/>
      <c r="CN91" s="478"/>
      <c r="CO91" s="478"/>
      <c r="CP91" s="478"/>
      <c r="CQ91" s="478"/>
      <c r="CR91" s="478"/>
      <c r="CS91" s="478"/>
      <c r="CT91" s="478"/>
      <c r="CU91" s="478"/>
      <c r="CV91" s="478"/>
      <c r="CW91" s="478"/>
      <c r="CX91" s="478"/>
      <c r="CY91" s="478"/>
      <c r="CZ91" s="478"/>
      <c r="DA91" s="478"/>
      <c r="DB91" s="478"/>
      <c r="DC91" s="478"/>
      <c r="DD91" s="478"/>
      <c r="DE91" s="478"/>
      <c r="DF91" s="478"/>
      <c r="DG91" s="478"/>
      <c r="DH91" s="478"/>
      <c r="DI91" s="478"/>
      <c r="DJ91" s="478"/>
      <c r="DK91" s="478"/>
      <c r="DL91" s="478"/>
      <c r="DM91" s="478"/>
      <c r="DN91" s="478"/>
      <c r="DO91" s="478"/>
      <c r="DP91" s="478"/>
      <c r="DQ91" s="478"/>
      <c r="DR91" s="478"/>
      <c r="DS91" s="478"/>
      <c r="DT91" s="478"/>
      <c r="DU91" s="478"/>
      <c r="DV91" s="478"/>
      <c r="DW91" s="478"/>
      <c r="DX91" s="478"/>
      <c r="DY91" s="478"/>
      <c r="DZ91" s="478"/>
      <c r="EA91" s="478"/>
      <c r="EB91" s="478"/>
      <c r="EC91" s="478"/>
      <c r="ED91" s="478"/>
      <c r="EE91" s="478"/>
      <c r="EF91" s="478"/>
      <c r="EG91" s="478"/>
      <c r="EH91" s="478"/>
      <c r="EI91" s="478"/>
      <c r="EJ91" s="478"/>
      <c r="EK91" s="478"/>
      <c r="EL91" s="478"/>
      <c r="EM91" s="478"/>
      <c r="EN91" s="478"/>
      <c r="EO91" s="478"/>
      <c r="EP91" s="478"/>
      <c r="EQ91" s="478"/>
      <c r="ER91" s="478"/>
      <c r="ES91" s="478"/>
      <c r="ET91" s="478"/>
      <c r="EU91" s="478"/>
      <c r="EV91" s="478"/>
      <c r="EW91" s="478"/>
      <c r="EX91" s="478"/>
      <c r="EY91" s="478"/>
      <c r="EZ91" s="478"/>
      <c r="FA91" s="478"/>
      <c r="FB91" s="478"/>
      <c r="FC91" s="478"/>
      <c r="FD91" s="478"/>
      <c r="FE91" s="478"/>
      <c r="FF91" s="478"/>
      <c r="FG91" s="478"/>
      <c r="FH91" s="478"/>
      <c r="FI91" s="478"/>
      <c r="FJ91" s="478"/>
      <c r="FK91" s="478"/>
      <c r="FL91" s="478"/>
      <c r="FM91" s="478"/>
      <c r="FN91" s="478"/>
      <c r="FO91" s="478"/>
      <c r="FP91" s="478"/>
      <c r="FQ91" s="478"/>
      <c r="FR91" s="478"/>
      <c r="FS91" s="478"/>
      <c r="FT91" s="478"/>
      <c r="FU91" s="478"/>
      <c r="FV91" s="478"/>
      <c r="FW91" s="478"/>
      <c r="FX91" s="478"/>
      <c r="FY91" s="478"/>
      <c r="FZ91" s="478"/>
      <c r="GA91" s="478"/>
      <c r="GB91" s="478"/>
      <c r="GC91" s="478"/>
      <c r="GD91" s="478"/>
      <c r="GE91" s="478"/>
      <c r="GF91" s="478"/>
      <c r="GG91" s="478"/>
      <c r="GH91" s="478"/>
      <c r="GI91" s="478"/>
      <c r="GJ91" s="478"/>
      <c r="GK91" s="478"/>
      <c r="GL91" s="478"/>
      <c r="GM91" s="478"/>
      <c r="GN91" s="478"/>
      <c r="GO91" s="478"/>
      <c r="GP91" s="478"/>
      <c r="GQ91" s="478"/>
      <c r="GR91" s="478"/>
      <c r="GS91" s="478"/>
      <c r="GT91" s="478"/>
      <c r="GU91" s="478"/>
      <c r="GV91" s="478"/>
      <c r="GW91" s="478"/>
      <c r="GX91" s="478"/>
      <c r="GY91" s="478"/>
      <c r="GZ91" s="478"/>
      <c r="HA91" s="478"/>
      <c r="HB91" s="478"/>
      <c r="HC91" s="478"/>
      <c r="HD91" s="478"/>
      <c r="HE91" s="478"/>
      <c r="HF91" s="478"/>
      <c r="HG91" s="478"/>
      <c r="HH91" s="478"/>
      <c r="HI91" s="478"/>
      <c r="HJ91" s="478"/>
      <c r="HK91" s="478"/>
      <c r="HL91" s="478"/>
      <c r="HM91" s="478"/>
      <c r="HN91" s="478"/>
      <c r="HO91" s="478"/>
      <c r="HP91" s="478"/>
      <c r="HQ91" s="478"/>
      <c r="HR91" s="478"/>
      <c r="HS91" s="478"/>
      <c r="HT91" s="478"/>
      <c r="HU91" s="478"/>
      <c r="HV91" s="478"/>
      <c r="HW91" s="478"/>
      <c r="HX91" s="478"/>
      <c r="HY91" s="478"/>
      <c r="HZ91" s="478"/>
      <c r="IA91" s="478"/>
      <c r="IB91" s="478"/>
      <c r="IC91" s="478"/>
      <c r="ID91" s="478"/>
      <c r="IE91" s="478"/>
      <c r="IF91" s="478"/>
      <c r="IG91" s="478"/>
      <c r="IH91" s="478"/>
      <c r="II91" s="478"/>
      <c r="IJ91" s="478"/>
      <c r="IK91" s="478"/>
      <c r="IL91" s="478"/>
      <c r="IM91" s="478"/>
      <c r="IN91" s="478"/>
      <c r="IO91" s="478"/>
      <c r="IP91" s="478"/>
      <c r="IQ91" s="478"/>
      <c r="IR91" s="482"/>
      <c r="IS91" s="482"/>
      <c r="IT91" s="482"/>
      <c r="IU91" s="482"/>
      <c r="IV91" s="482"/>
      <c r="IW91" s="482"/>
    </row>
    <row r="92" customFormat="false" ht="12.75" hidden="false" customHeight="false" outlineLevel="1" collapsed="false">
      <c r="A92" s="356" t="s">
        <v>243</v>
      </c>
      <c r="B92" s="26" t="n">
        <f aca="false">B44</f>
        <v>2761.16003835994</v>
      </c>
      <c r="C92" s="26" t="n">
        <f aca="false">C44</f>
        <v>3230.45566324696</v>
      </c>
      <c r="D92" s="26" t="n">
        <f aca="false">D44</f>
        <v>3700.83383718033</v>
      </c>
      <c r="E92" s="26" t="n">
        <f aca="false">E44</f>
        <v>18979.3095993079</v>
      </c>
      <c r="F92" s="26" t="n">
        <f aca="false">F44</f>
        <v>21134.3484733445</v>
      </c>
      <c r="G92" s="26" t="n">
        <f aca="false">G44</f>
        <v>22189.506002337</v>
      </c>
      <c r="H92" s="26" t="n">
        <f aca="false">H44</f>
        <v>23310.9384136092</v>
      </c>
      <c r="I92" s="26" t="n">
        <f aca="false">I44</f>
        <v>24457.9517792922</v>
      </c>
      <c r="J92" s="26" t="n">
        <f aca="false">J44</f>
        <v>25733.9099896478</v>
      </c>
      <c r="K92" s="26" t="n">
        <f aca="false">K44</f>
        <v>27046.6485676789</v>
      </c>
      <c r="L92" s="26" t="n">
        <f aca="false">L44</f>
        <v>28435.4532399108</v>
      </c>
      <c r="M92" s="26" t="n">
        <f aca="false">M44</f>
        <v>29902.1285597417</v>
      </c>
      <c r="N92" s="26" t="n">
        <f aca="false">N44</f>
        <v>31527.4339744054</v>
      </c>
      <c r="O92" s="26" t="n">
        <f aca="false">O44</f>
        <v>33234.7263605517</v>
      </c>
      <c r="P92" s="26" t="n">
        <f aca="false">P44</f>
        <v>35062.5468172418</v>
      </c>
      <c r="Q92" s="26" t="n">
        <f aca="false">Q44</f>
        <v>36796.7731674761</v>
      </c>
      <c r="R92" s="26" t="n">
        <f aca="false">R44</f>
        <v>38697.627467295</v>
      </c>
      <c r="S92" s="26" t="n">
        <f aca="false">S44</f>
        <v>40715.6486576939</v>
      </c>
      <c r="T92" s="26" t="n">
        <f aca="false">T44</f>
        <v>42885.5555382626</v>
      </c>
      <c r="U92" s="26" t="n">
        <f aca="false">U44</f>
        <v>45220.4785433948</v>
      </c>
      <c r="W92" s="422" t="n">
        <f aca="false">SUM(B92:U92)</f>
        <v>535023.434689978</v>
      </c>
    </row>
    <row r="93" customFormat="false" ht="12.75" hidden="false" customHeight="false" outlineLevel="1" collapsed="false">
      <c r="A93" s="356" t="s">
        <v>244</v>
      </c>
      <c r="B93" s="26" t="n">
        <f aca="false">B38</f>
        <v>9210.79040658023</v>
      </c>
      <c r="C93" s="26" t="n">
        <f aca="false">C38</f>
        <v>9210.79040658023</v>
      </c>
      <c r="D93" s="26" t="n">
        <f aca="false">D38</f>
        <v>9210.79040658023</v>
      </c>
      <c r="E93" s="26" t="n">
        <f aca="false">E38</f>
        <v>9210.79040658023</v>
      </c>
      <c r="F93" s="26" t="n">
        <f aca="false">F38</f>
        <v>9210.79040658023</v>
      </c>
      <c r="G93" s="26" t="n">
        <f aca="false">G38</f>
        <v>9210.79040658023</v>
      </c>
      <c r="H93" s="26" t="n">
        <f aca="false">H38</f>
        <v>9210.79040658023</v>
      </c>
      <c r="I93" s="26" t="n">
        <f aca="false">I38</f>
        <v>9210.79040658023</v>
      </c>
      <c r="J93" s="26" t="n">
        <f aca="false">J38</f>
        <v>9210.79040658023</v>
      </c>
      <c r="K93" s="26" t="n">
        <f aca="false">K38</f>
        <v>9210.79040658023</v>
      </c>
      <c r="L93" s="26" t="n">
        <f aca="false">L38</f>
        <v>9210.79040658023</v>
      </c>
      <c r="M93" s="26" t="n">
        <f aca="false">M38</f>
        <v>9210.79040658023</v>
      </c>
      <c r="N93" s="26" t="n">
        <f aca="false">N38</f>
        <v>9210.79040658023</v>
      </c>
      <c r="O93" s="26" t="n">
        <f aca="false">O38</f>
        <v>9210.79040658023</v>
      </c>
      <c r="P93" s="26" t="n">
        <f aca="false">P38</f>
        <v>9210.79040658023</v>
      </c>
      <c r="Q93" s="26" t="n">
        <f aca="false">Q38</f>
        <v>9210.79040658023</v>
      </c>
      <c r="R93" s="26" t="n">
        <f aca="false">R38</f>
        <v>9210.79040658023</v>
      </c>
      <c r="S93" s="26" t="n">
        <f aca="false">S38</f>
        <v>9210.79040658023</v>
      </c>
      <c r="T93" s="26" t="n">
        <f aca="false">T38</f>
        <v>9210.79040658023</v>
      </c>
      <c r="U93" s="26" t="n">
        <f aca="false">U38</f>
        <v>9210.79040658023</v>
      </c>
      <c r="W93" s="422" t="n">
        <f aca="false">SUM(B93:U93)</f>
        <v>184215.808131605</v>
      </c>
    </row>
    <row r="94" customFormat="false" ht="15" hidden="false" customHeight="false" outlineLevel="1" collapsed="false">
      <c r="A94" s="356" t="s">
        <v>271</v>
      </c>
      <c r="B94" s="277" t="n">
        <f aca="false">-Depreciation!C99-Depreciation!C112*Allocation!$F$14</f>
        <v>-15351.3173443004</v>
      </c>
      <c r="C94" s="277" t="n">
        <f aca="false">-Depreciation!D99-Depreciation!D112*Allocation!$F$14</f>
        <v>-29167.5029541707</v>
      </c>
      <c r="D94" s="277" t="n">
        <f aca="false">-Depreciation!E99-Depreciation!E112*Allocation!$F$14</f>
        <v>-26250.7526587537</v>
      </c>
      <c r="E94" s="277" t="n">
        <f aca="false">-Depreciation!F99-Depreciation!F112*Allocation!$F$14</f>
        <v>-23641.0287102226</v>
      </c>
      <c r="F94" s="277" t="n">
        <f aca="false">-Depreciation!G99-Depreciation!G112*Allocation!$F$14</f>
        <v>-21276.9258392003</v>
      </c>
      <c r="G94" s="277" t="n">
        <f aca="false">-Depreciation!H99-Depreciation!H112*Allocation!$F$14</f>
        <v>-19127.7414109983</v>
      </c>
      <c r="H94" s="277" t="n">
        <f aca="false">-Depreciation!I99-Depreciation!I112*Allocation!$F$14</f>
        <v>-18114.5544662745</v>
      </c>
      <c r="I94" s="277" t="n">
        <f aca="false">-Depreciation!J99-Depreciation!J112*Allocation!$F$14</f>
        <v>-18145.2571009631</v>
      </c>
      <c r="J94" s="277" t="n">
        <f aca="false">-Depreciation!K99-Depreciation!K112*Allocation!$F$14</f>
        <v>-18114.5544662745</v>
      </c>
      <c r="K94" s="277" t="n">
        <f aca="false">-Depreciation!L99-Depreciation!L112*Allocation!$F$14</f>
        <v>-18145.2571009631</v>
      </c>
      <c r="L94" s="277" t="n">
        <f aca="false">-Depreciation!M99-Depreciation!M112*Allocation!$F$14</f>
        <v>-18114.5544662745</v>
      </c>
      <c r="M94" s="277" t="n">
        <f aca="false">-Depreciation!N99-Depreciation!N112*Allocation!$F$14</f>
        <v>-18145.2571009631</v>
      </c>
      <c r="N94" s="277" t="n">
        <f aca="false">-Depreciation!O99-Depreciation!O112*Allocation!$F$14</f>
        <v>-18114.5544662745</v>
      </c>
      <c r="O94" s="277" t="n">
        <f aca="false">-Depreciation!P99-Depreciation!P112*Allocation!$F$14</f>
        <v>-18145.2571009631</v>
      </c>
      <c r="P94" s="277" t="n">
        <f aca="false">-Depreciation!Q99-Depreciation!Q112*Allocation!$F$14</f>
        <v>-18114.5544662745</v>
      </c>
      <c r="Q94" s="277" t="n">
        <f aca="false">-Depreciation!R99-Depreciation!R112*Allocation!$F$14</f>
        <v>-9057.27723313723</v>
      </c>
      <c r="R94" s="277" t="n">
        <f aca="false">-Depreciation!S99-Depreciation!S112*Allocation!$F$14</f>
        <v>-0</v>
      </c>
      <c r="S94" s="277" t="n">
        <f aca="false">-Depreciation!T99-Depreciation!T112*Allocation!$F$14</f>
        <v>-0</v>
      </c>
      <c r="T94" s="277" t="n">
        <f aca="false">-Depreciation!U99-Depreciation!U112*Allocation!$F$14</f>
        <v>-0</v>
      </c>
      <c r="U94" s="277" t="n">
        <f aca="false">-Depreciation!V99-Depreciation!V112*Allocation!$F$14</f>
        <v>-0</v>
      </c>
      <c r="W94" s="430" t="n">
        <f aca="false">SUM(B94:U94)</f>
        <v>-307026.346886008</v>
      </c>
    </row>
    <row r="95" customFormat="false" ht="12.75" hidden="false" customHeight="false" outlineLevel="1" collapsed="false">
      <c r="A95" s="390" t="s">
        <v>272</v>
      </c>
      <c r="B95" s="26" t="n">
        <f aca="false">SUM(B92:B94)</f>
        <v>-3379.36689936022</v>
      </c>
      <c r="C95" s="26" t="n">
        <f aca="false">SUM(C92:C94)</f>
        <v>-16726.2568843435</v>
      </c>
      <c r="D95" s="26" t="n">
        <f aca="false">SUM(D92:D94)</f>
        <v>-13339.1284149931</v>
      </c>
      <c r="E95" s="26" t="n">
        <f aca="false">SUM(E92:E94)</f>
        <v>4549.07129566551</v>
      </c>
      <c r="F95" s="26" t="n">
        <f aca="false">SUM(F92:F94)</f>
        <v>9068.21304072439</v>
      </c>
      <c r="G95" s="26" t="n">
        <f aca="false">SUM(G92:G94)</f>
        <v>12272.554997919</v>
      </c>
      <c r="H95" s="26" t="n">
        <f aca="false">SUM(H92:H94)</f>
        <v>14407.174353915</v>
      </c>
      <c r="I95" s="26" t="n">
        <f aca="false">SUM(I92:I94)</f>
        <v>15523.4850849093</v>
      </c>
      <c r="J95" s="26" t="n">
        <f aca="false">SUM(J92:J94)</f>
        <v>16830.1459299535</v>
      </c>
      <c r="K95" s="26" t="n">
        <f aca="false">SUM(K92:K94)</f>
        <v>18112.181873296</v>
      </c>
      <c r="L95" s="26" t="n">
        <f aca="false">SUM(L92:L94)</f>
        <v>19531.6891802165</v>
      </c>
      <c r="M95" s="26" t="n">
        <f aca="false">SUM(M92:M94)</f>
        <v>20967.6618653589</v>
      </c>
      <c r="N95" s="26" t="n">
        <f aca="false">SUM(N92:N94)</f>
        <v>22623.6699147112</v>
      </c>
      <c r="O95" s="26" t="n">
        <f aca="false">SUM(O92:O94)</f>
        <v>24300.2596661689</v>
      </c>
      <c r="P95" s="26" t="n">
        <f aca="false">SUM(P92:P94)</f>
        <v>26158.7827575476</v>
      </c>
      <c r="Q95" s="26" t="n">
        <f aca="false">SUM(Q92:Q94)</f>
        <v>36950.2863409191</v>
      </c>
      <c r="R95" s="26" t="n">
        <f aca="false">SUM(R92:R94)</f>
        <v>47908.4178738752</v>
      </c>
      <c r="S95" s="26" t="n">
        <f aca="false">SUM(S92:S94)</f>
        <v>49926.4390642742</v>
      </c>
      <c r="T95" s="26" t="n">
        <f aca="false">SUM(T92:T94)</f>
        <v>52096.3459448428</v>
      </c>
      <c r="U95" s="26" t="n">
        <f aca="false">SUM(U92:U94)</f>
        <v>54431.2689499751</v>
      </c>
      <c r="W95" s="422" t="n">
        <f aca="false">SUM(B95:U95)</f>
        <v>412212.895935575</v>
      </c>
    </row>
    <row r="96" customFormat="false" ht="12.75" hidden="false" customHeight="false" outlineLevel="1" collapsed="false">
      <c r="A96" s="35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1" collapsed="false">
      <c r="A97" s="356" t="s">
        <v>109</v>
      </c>
      <c r="B97" s="431" t="n">
        <f aca="false">Summary!$I$37</f>
        <v>0.0718</v>
      </c>
      <c r="C97" s="431" t="n">
        <f aca="false">Summary!$I$37</f>
        <v>0.0718</v>
      </c>
      <c r="D97" s="431" t="n">
        <f aca="false">Summary!$I$37</f>
        <v>0.0718</v>
      </c>
      <c r="E97" s="431" t="n">
        <f aca="false">Summary!$I$37</f>
        <v>0.0718</v>
      </c>
      <c r="F97" s="431" t="n">
        <f aca="false">Summary!$I$37</f>
        <v>0.0718</v>
      </c>
      <c r="G97" s="431" t="n">
        <f aca="false">Summary!$I$37</f>
        <v>0.0718</v>
      </c>
      <c r="H97" s="431" t="n">
        <f aca="false">Summary!$I$37</f>
        <v>0.0718</v>
      </c>
      <c r="I97" s="431" t="n">
        <f aca="false">Summary!$I$37</f>
        <v>0.0718</v>
      </c>
      <c r="J97" s="431" t="n">
        <f aca="false">Summary!$I$37</f>
        <v>0.0718</v>
      </c>
      <c r="K97" s="431" t="n">
        <f aca="false">Summary!$I$37</f>
        <v>0.0718</v>
      </c>
      <c r="L97" s="431" t="n">
        <f aca="false">Summary!$I$37</f>
        <v>0.0718</v>
      </c>
      <c r="M97" s="431" t="n">
        <f aca="false">Summary!$I$37</f>
        <v>0.0718</v>
      </c>
      <c r="N97" s="431" t="n">
        <f aca="false">Summary!$I$37</f>
        <v>0.0718</v>
      </c>
      <c r="O97" s="431" t="n">
        <f aca="false">Summary!$I$37</f>
        <v>0.0718</v>
      </c>
      <c r="P97" s="431" t="n">
        <f aca="false">Summary!$I$37</f>
        <v>0.0718</v>
      </c>
      <c r="Q97" s="431" t="n">
        <f aca="false">Summary!$I$37</f>
        <v>0.0718</v>
      </c>
      <c r="R97" s="431" t="n">
        <f aca="false">Summary!$I$37</f>
        <v>0.0718</v>
      </c>
      <c r="S97" s="431" t="n">
        <f aca="false">Summary!$I$37</f>
        <v>0.0718</v>
      </c>
      <c r="T97" s="431" t="n">
        <f aca="false">Summary!$I$37</f>
        <v>0.0718</v>
      </c>
      <c r="U97" s="431" t="n">
        <f aca="false">Summary!$I$37</f>
        <v>0.0718</v>
      </c>
    </row>
    <row r="98" customFormat="false" ht="12.75" hidden="false" customHeight="false" outlineLevel="1" collapsed="false">
      <c r="A98" s="356" t="s">
        <v>273</v>
      </c>
      <c r="B98" s="26" t="n">
        <f aca="false">B95*B97</f>
        <v>-242.638543374064</v>
      </c>
      <c r="C98" s="26" t="n">
        <f aca="false">C95*C97</f>
        <v>-1200.94524429587</v>
      </c>
      <c r="D98" s="26" t="n">
        <f aca="false">D95*D97</f>
        <v>-957.749420196505</v>
      </c>
      <c r="E98" s="26" t="n">
        <f aca="false">E95*E97</f>
        <v>326.623319028784</v>
      </c>
      <c r="F98" s="26" t="n">
        <f aca="false">F95*F97</f>
        <v>651.097696324011</v>
      </c>
      <c r="G98" s="26" t="n">
        <f aca="false">G95*G97</f>
        <v>881.169448850582</v>
      </c>
      <c r="H98" s="26" t="n">
        <f aca="false">H95*H97</f>
        <v>1034.4351186111</v>
      </c>
      <c r="I98" s="26" t="n">
        <f aca="false">I95*I97</f>
        <v>1114.58622909649</v>
      </c>
      <c r="J98" s="26" t="n">
        <f aca="false">J95*J97</f>
        <v>1208.40447777066</v>
      </c>
      <c r="K98" s="26" t="n">
        <f aca="false">K95*K97</f>
        <v>1300.45465850266</v>
      </c>
      <c r="L98" s="26" t="n">
        <f aca="false">L95*L97</f>
        <v>1402.37528313955</v>
      </c>
      <c r="M98" s="26" t="n">
        <f aca="false">M95*M97</f>
        <v>1505.47812193277</v>
      </c>
      <c r="N98" s="26" t="n">
        <f aca="false">N95*N97</f>
        <v>1624.37949987626</v>
      </c>
      <c r="O98" s="26" t="n">
        <f aca="false">O95*O97</f>
        <v>1744.75864403093</v>
      </c>
      <c r="P98" s="26" t="n">
        <f aca="false">P95*P97</f>
        <v>1878.20060199192</v>
      </c>
      <c r="Q98" s="26" t="n">
        <f aca="false">Q95*Q97</f>
        <v>2653.03055927799</v>
      </c>
      <c r="R98" s="26" t="n">
        <f aca="false">R95*R97</f>
        <v>3439.82440334424</v>
      </c>
      <c r="S98" s="26" t="n">
        <f aca="false">S95*S97</f>
        <v>3584.71832481489</v>
      </c>
      <c r="T98" s="26" t="n">
        <f aca="false">T95*T97</f>
        <v>3740.51763883972</v>
      </c>
      <c r="U98" s="26" t="n">
        <f aca="false">U95*U97</f>
        <v>3908.16511060821</v>
      </c>
    </row>
    <row r="99" customFormat="false" ht="12.75" hidden="false" customHeight="false" outlineLevel="1" collapsed="false">
      <c r="A99" s="35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356" t="s">
        <v>274</v>
      </c>
      <c r="B100" s="26" t="n">
        <v>0</v>
      </c>
      <c r="C100" s="26" t="n">
        <f aca="false">B104</f>
        <v>242.638543374064</v>
      </c>
      <c r="D100" s="26" t="n">
        <f aca="false">C104</f>
        <v>1443.58378766993</v>
      </c>
      <c r="E100" s="26" t="n">
        <f aca="false">D104</f>
        <v>2401.33320786643</v>
      </c>
      <c r="F100" s="26" t="n">
        <f aca="false">E104</f>
        <v>2074.70988883765</v>
      </c>
      <c r="G100" s="26" t="n">
        <f aca="false">F104</f>
        <v>1423.61219251364</v>
      </c>
      <c r="H100" s="26" t="n">
        <f aca="false">G104</f>
        <v>542.442743663058</v>
      </c>
      <c r="I100" s="26" t="n">
        <f aca="false">H104</f>
        <v>0</v>
      </c>
      <c r="J100" s="26" t="n">
        <f aca="false">I104</f>
        <v>0</v>
      </c>
      <c r="K100" s="26" t="n">
        <f aca="false">J104</f>
        <v>0</v>
      </c>
      <c r="L100" s="26" t="n">
        <f aca="false">K104</f>
        <v>0</v>
      </c>
      <c r="M100" s="26" t="n">
        <f aca="false">L104</f>
        <v>0</v>
      </c>
      <c r="N100" s="26" t="n">
        <f aca="false">M104</f>
        <v>0</v>
      </c>
      <c r="O100" s="26" t="n">
        <f aca="false">N104</f>
        <v>0</v>
      </c>
      <c r="P100" s="26" t="n">
        <f aca="false">O104</f>
        <v>0</v>
      </c>
      <c r="Q100" s="26" t="n">
        <f aca="false">P104</f>
        <v>0</v>
      </c>
      <c r="R100" s="26" t="n">
        <v>0</v>
      </c>
      <c r="S100" s="26" t="n">
        <f aca="false">R104</f>
        <v>0</v>
      </c>
      <c r="T100" s="26" t="n">
        <f aca="false">S104</f>
        <v>0</v>
      </c>
      <c r="U100" s="26" t="n">
        <f aca="false">T104</f>
        <v>0</v>
      </c>
    </row>
    <row r="101" customFormat="false" ht="12.75" hidden="false" customHeight="false" outlineLevel="1" collapsed="false">
      <c r="A101" s="356" t="s">
        <v>275</v>
      </c>
      <c r="B101" s="26" t="n">
        <f aca="false">IF(B77&gt;2020,0,IF(B98&lt;0,-B98,0))</f>
        <v>242.638543374064</v>
      </c>
      <c r="C101" s="26" t="n">
        <f aca="false">IF(C77&gt;2020,0,IF(C98&lt;0,-C98,0))</f>
        <v>1200.94524429587</v>
      </c>
      <c r="D101" s="26" t="n">
        <f aca="false">IF(D77&gt;2020,0,IF(D98&lt;0,-D98,0))</f>
        <v>957.749420196505</v>
      </c>
      <c r="E101" s="26" t="n">
        <f aca="false">IF(E77&gt;2020,0,IF(E98&lt;0,-E98,0))</f>
        <v>0</v>
      </c>
      <c r="F101" s="26" t="n">
        <f aca="false">IF(F77&gt;2020,0,IF(F98&lt;0,-F98,0))</f>
        <v>0</v>
      </c>
      <c r="G101" s="26" t="n">
        <f aca="false">IF(G77&gt;2020,0,IF(G98&lt;0,-G98,0))</f>
        <v>0</v>
      </c>
      <c r="H101" s="26" t="n">
        <f aca="false">IF(H77&gt;2020,0,IF(H98&lt;0,-H98,0))</f>
        <v>0</v>
      </c>
      <c r="I101" s="26" t="n">
        <f aca="false">IF(I77&gt;2020,0,IF(I98&lt;0,-I98,0))</f>
        <v>0</v>
      </c>
      <c r="J101" s="26" t="n">
        <f aca="false">IF(J77&gt;2020,0,IF(J98&lt;0,-J98,0))</f>
        <v>0</v>
      </c>
      <c r="K101" s="26" t="n">
        <f aca="false">IF(K77&gt;2020,0,IF(K98&lt;0,-K98,0))</f>
        <v>0</v>
      </c>
      <c r="L101" s="26" t="n">
        <f aca="false">IF(L77&gt;2020,0,IF(L98&lt;0,-L98,0))</f>
        <v>0</v>
      </c>
      <c r="M101" s="26" t="n">
        <f aca="false">IF(M77&gt;2020,0,IF(M98&lt;0,-M98,0))</f>
        <v>0</v>
      </c>
      <c r="N101" s="26" t="n">
        <f aca="false">IF(N77&gt;2020,0,IF(N98&lt;0,-N98,0))</f>
        <v>0</v>
      </c>
      <c r="O101" s="26" t="n">
        <f aca="false">IF(O77&gt;2020,0,IF(O98&lt;0,-O98,0))</f>
        <v>0</v>
      </c>
      <c r="P101" s="26" t="n">
        <f aca="false">IF(P77&gt;2020,0,IF(P98&lt;0,-P98,0))</f>
        <v>0</v>
      </c>
      <c r="Q101" s="26" t="n">
        <f aca="false">IF(Q77&gt;2020,0,IF(Q98&lt;0,-Q98,0))</f>
        <v>0</v>
      </c>
      <c r="R101" s="26" t="n">
        <f aca="false">IF(R77&gt;2020,0,IF(R98&lt;0,-R98,0))</f>
        <v>0</v>
      </c>
      <c r="S101" s="26" t="n">
        <f aca="false">IF(S77&gt;2020,0,IF(S98&lt;0,-S98,0))</f>
        <v>0</v>
      </c>
      <c r="T101" s="26" t="n">
        <f aca="false">IF(T77&gt;2020,0,IF(T98&lt;0,-T98,0))</f>
        <v>0</v>
      </c>
      <c r="U101" s="26" t="n">
        <f aca="false">IF(U77&gt;2020,0,IF(U98&lt;0,-U98,0))</f>
        <v>0</v>
      </c>
    </row>
    <row r="102" customFormat="false" ht="12.75" hidden="false" customHeight="false" outlineLevel="1" collapsed="false">
      <c r="A102" s="356" t="s">
        <v>276</v>
      </c>
      <c r="B102" s="432" t="n">
        <v>0</v>
      </c>
      <c r="C102" s="432" t="n">
        <v>0</v>
      </c>
      <c r="D102" s="432" t="n">
        <v>0</v>
      </c>
      <c r="E102" s="432" t="n">
        <v>0</v>
      </c>
      <c r="F102" s="432" t="n">
        <v>0</v>
      </c>
      <c r="G102" s="432" t="n">
        <v>0</v>
      </c>
      <c r="H102" s="432" t="n">
        <v>0</v>
      </c>
      <c r="I102" s="432" t="n">
        <v>0</v>
      </c>
      <c r="J102" s="432" t="n">
        <v>0</v>
      </c>
      <c r="K102" s="432" t="n">
        <v>0</v>
      </c>
      <c r="L102" s="432" t="n">
        <v>0</v>
      </c>
      <c r="M102" s="432" t="n">
        <v>0</v>
      </c>
      <c r="N102" s="432" t="n">
        <v>0</v>
      </c>
      <c r="O102" s="432" t="n">
        <v>0</v>
      </c>
      <c r="P102" s="432" t="n">
        <v>0</v>
      </c>
      <c r="Q102" s="432" t="n">
        <v>0</v>
      </c>
      <c r="R102" s="432" t="n">
        <v>0</v>
      </c>
      <c r="S102" s="432" t="n">
        <v>0</v>
      </c>
      <c r="T102" s="26" t="n">
        <f aca="false">IF(L101&gt;(SUM(M103:S103)+SUM(L102:S102))*-1,L101-(SUM(L103:S103)+SUM(L102:S102))*-1,0)</f>
        <v>0</v>
      </c>
      <c r="U102" s="26" t="n">
        <f aca="false">IF(M101&gt;(SUM(N103:T103)+SUM(M102:T102))*-1,M101-(SUM(M103:T103)+SUM(M102:T102))*-1,0)</f>
        <v>0</v>
      </c>
    </row>
    <row r="103" customFormat="false" ht="12.75" hidden="false" customHeight="false" outlineLevel="1" collapsed="false">
      <c r="A103" s="46" t="s">
        <v>251</v>
      </c>
      <c r="B103" s="277" t="n">
        <f aca="false">IF(B98&lt;0,0,IF(B100&gt;B98,-B98,-B100))</f>
        <v>0</v>
      </c>
      <c r="C103" s="277" t="n">
        <f aca="false">IF(C98&lt;0,0,IF(C100&gt;C98,-C98,-C100))</f>
        <v>0</v>
      </c>
      <c r="D103" s="277" t="n">
        <f aca="false">IF(D98&lt;0,0,IF(D100&gt;D98,-D98,-D100))</f>
        <v>0</v>
      </c>
      <c r="E103" s="277" t="n">
        <f aca="false">IF(E98&lt;0,0,IF(E100&gt;E98,-E98,-E100))</f>
        <v>-326.623319028784</v>
      </c>
      <c r="F103" s="277" t="n">
        <f aca="false">IF(F98&lt;0,0,IF(F100&gt;F98,-F98,-F100))</f>
        <v>-651.097696324011</v>
      </c>
      <c r="G103" s="277" t="n">
        <f aca="false">IF(G98&lt;0,0,IF(G100&gt;G98,-G98,-G100))</f>
        <v>-881.169448850582</v>
      </c>
      <c r="H103" s="277" t="n">
        <f aca="false">IF(H98&lt;0,0,IF(H100&gt;H98,-H98,-H100))</f>
        <v>-542.442743663058</v>
      </c>
      <c r="I103" s="277" t="n">
        <f aca="false">IF(I98&lt;0,0,IF(I100&gt;I98,-I98,-I100))</f>
        <v>-0</v>
      </c>
      <c r="J103" s="277" t="n">
        <f aca="false">IF(J98&lt;0,0,IF(J100&gt;J98,-J98,-J100))</f>
        <v>-0</v>
      </c>
      <c r="K103" s="277" t="n">
        <f aca="false">IF(K98&lt;0,0,IF(K100&gt;K98,-K98,-K100))</f>
        <v>-0</v>
      </c>
      <c r="L103" s="277" t="n">
        <f aca="false">IF(L98&lt;0,0,IF(L100&gt;L98,-L98,-L100))</f>
        <v>-0</v>
      </c>
      <c r="M103" s="277" t="n">
        <f aca="false">IF(M98&lt;0,0,IF(M100&gt;M98,-M98,-M100))</f>
        <v>-0</v>
      </c>
      <c r="N103" s="277" t="n">
        <f aca="false">IF(N98&lt;0,0,IF(N100&gt;N98,-N98,-N100))</f>
        <v>-0</v>
      </c>
      <c r="O103" s="277" t="n">
        <f aca="false">IF(O98&lt;0,0,IF(O100&gt;O98,-O98,-O100))</f>
        <v>-0</v>
      </c>
      <c r="P103" s="277" t="n">
        <f aca="false">IF(P98&lt;0,0,IF(P100&gt;P98,-P98,-P100))</f>
        <v>-0</v>
      </c>
      <c r="Q103" s="277" t="n">
        <f aca="false">IF(Q98&lt;0,0,IF(Q100&gt;Q98,-Q98,-Q100))</f>
        <v>-0</v>
      </c>
      <c r="R103" s="277" t="n">
        <f aca="false">IF(R98&lt;0,0,IF(R100&gt;R98,-R98,-R100))</f>
        <v>-0</v>
      </c>
      <c r="S103" s="277" t="n">
        <f aca="false">IF(S98&lt;0,0,IF(S100&gt;S98,-S98,-S100))</f>
        <v>-0</v>
      </c>
      <c r="T103" s="277" t="n">
        <f aca="false">IF(T98&lt;0,0,IF(T100&gt;T98,-T98,-T100))</f>
        <v>-0</v>
      </c>
      <c r="U103" s="277" t="n">
        <f aca="false">IF(U98&lt;0,0,IF(U100&gt;U98,-U98,-U100))</f>
        <v>-0</v>
      </c>
    </row>
    <row r="104" customFormat="false" ht="12.75" hidden="false" customHeight="false" outlineLevel="1" collapsed="false">
      <c r="A104" s="46" t="s">
        <v>277</v>
      </c>
      <c r="B104" s="277" t="n">
        <f aca="false">SUM(B100:B103)</f>
        <v>242.638543374064</v>
      </c>
      <c r="C104" s="277" t="n">
        <f aca="false">SUM(C100:C103)</f>
        <v>1443.58378766993</v>
      </c>
      <c r="D104" s="277" t="n">
        <f aca="false">SUM(D100:D103)</f>
        <v>2401.33320786643</v>
      </c>
      <c r="E104" s="277" t="n">
        <f aca="false">SUM(E100:E103)</f>
        <v>2074.70988883765</v>
      </c>
      <c r="F104" s="277" t="n">
        <f aca="false">SUM(F100:F103)</f>
        <v>1423.61219251364</v>
      </c>
      <c r="G104" s="277" t="n">
        <f aca="false">SUM(G100:G103)</f>
        <v>542.442743663058</v>
      </c>
      <c r="H104" s="277" t="n">
        <f aca="false">SUM(H100:H103)</f>
        <v>0</v>
      </c>
      <c r="I104" s="277" t="n">
        <f aca="false">SUM(I100:I103)</f>
        <v>0</v>
      </c>
      <c r="J104" s="277" t="n">
        <f aca="false">SUM(J100:J103)</f>
        <v>0</v>
      </c>
      <c r="K104" s="277" t="n">
        <f aca="false">SUM(K100:K103)</f>
        <v>0</v>
      </c>
      <c r="L104" s="277" t="n">
        <f aca="false">SUM(L100:L103)</f>
        <v>0</v>
      </c>
      <c r="M104" s="277" t="n">
        <f aca="false">SUM(M100:M103)</f>
        <v>0</v>
      </c>
      <c r="N104" s="277" t="n">
        <f aca="false">SUM(N100:N103)</f>
        <v>0</v>
      </c>
      <c r="O104" s="277" t="n">
        <f aca="false">SUM(O100:O103)</f>
        <v>0</v>
      </c>
      <c r="P104" s="277" t="n">
        <f aca="false">SUM(P100:P103)</f>
        <v>0</v>
      </c>
      <c r="Q104" s="277" t="n">
        <f aca="false">SUM(Q100:Q103)</f>
        <v>0</v>
      </c>
      <c r="R104" s="277" t="n">
        <f aca="false">SUM(R100:R103)</f>
        <v>0</v>
      </c>
      <c r="S104" s="277" t="n">
        <f aca="false">SUM(S100:S103)</f>
        <v>0</v>
      </c>
      <c r="T104" s="277" t="n">
        <f aca="false">SUM(T100:T103)</f>
        <v>0</v>
      </c>
      <c r="U104" s="277" t="n">
        <f aca="false">SUM(U100:U103)</f>
        <v>0</v>
      </c>
    </row>
    <row r="105" customFormat="false" ht="12.75" hidden="false" customHeight="false" outlineLevel="1" collapsed="false">
      <c r="A105" s="4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3.5" hidden="false" customHeight="false" outlineLevel="1" collapsed="false">
      <c r="A106" s="60" t="s">
        <v>241</v>
      </c>
      <c r="B106" s="386" t="n">
        <f aca="false">IF(B98&lt;0,0,B98+B103)</f>
        <v>0</v>
      </c>
      <c r="C106" s="386" t="n">
        <f aca="false">IF(C98&lt;0,0,C98+C103)</f>
        <v>0</v>
      </c>
      <c r="D106" s="386" t="n">
        <f aca="false">IF(D98&lt;0,0,D98+D103)</f>
        <v>0</v>
      </c>
      <c r="E106" s="386" t="n">
        <f aca="false">IF(E98&lt;0,0,E98+E103)</f>
        <v>0</v>
      </c>
      <c r="F106" s="386" t="n">
        <f aca="false">IF(F98&lt;0,0,F98+F103)</f>
        <v>0</v>
      </c>
      <c r="G106" s="386" t="n">
        <f aca="false">IF(G98&lt;0,0,G98+G103)</f>
        <v>0</v>
      </c>
      <c r="H106" s="386" t="n">
        <f aca="false">IF(H98&lt;0,0,H98+H103)</f>
        <v>491.992374948039</v>
      </c>
      <c r="I106" s="386" t="n">
        <f aca="false">IF(I98&lt;0,0,I98+I103)</f>
        <v>1114.58622909649</v>
      </c>
      <c r="J106" s="386" t="n">
        <f aca="false">IF(J98&lt;0,0,J98+J103)</f>
        <v>1208.40447777066</v>
      </c>
      <c r="K106" s="386" t="n">
        <f aca="false">IF(K98&lt;0,0,K98+K103)</f>
        <v>1300.45465850266</v>
      </c>
      <c r="L106" s="386" t="n">
        <f aca="false">IF(L98&lt;0,0,L98+L103)</f>
        <v>1402.37528313955</v>
      </c>
      <c r="M106" s="386" t="n">
        <f aca="false">IF(M98&lt;0,0,M98+M103)</f>
        <v>1505.47812193277</v>
      </c>
      <c r="N106" s="386" t="n">
        <f aca="false">IF(N98&lt;0,0,N98+N103)</f>
        <v>1624.37949987626</v>
      </c>
      <c r="O106" s="386" t="n">
        <f aca="false">IF(O98&lt;0,0,O98+O103)</f>
        <v>1744.75864403093</v>
      </c>
      <c r="P106" s="386" t="n">
        <f aca="false">IF(P98&lt;0,0,P98+P103)</f>
        <v>1878.20060199192</v>
      </c>
      <c r="Q106" s="386" t="n">
        <f aca="false">IF(Q98&lt;0,0,Q98+Q103)</f>
        <v>2653.03055927799</v>
      </c>
      <c r="R106" s="386" t="n">
        <f aca="false">IF(R98&lt;0,0,R98+R103)</f>
        <v>3439.82440334424</v>
      </c>
      <c r="S106" s="386" t="n">
        <f aca="false">IF(S98&lt;0,0,S98+S103)</f>
        <v>3584.71832481489</v>
      </c>
      <c r="T106" s="386" t="n">
        <f aca="false">IF(T98&lt;0,0,T98+T103)</f>
        <v>3740.51763883972</v>
      </c>
      <c r="U106" s="386" t="n">
        <f aca="false">IF(U98&lt;0,0,U98+U103)</f>
        <v>3908.16511060821</v>
      </c>
      <c r="W106" s="422" t="n">
        <f aca="false">SUM(B106:U106)</f>
        <v>29596.8859281743</v>
      </c>
    </row>
    <row r="107" customFormat="false" ht="15.75" hidden="false" customHeight="false" outlineLevel="1" collapsed="false">
      <c r="A107" s="126"/>
      <c r="B107" s="142"/>
      <c r="C107" s="435"/>
      <c r="D107" s="142"/>
      <c r="E107" s="142"/>
      <c r="F107" s="142"/>
      <c r="G107" s="142"/>
      <c r="H107" s="142"/>
      <c r="I107" s="142"/>
      <c r="J107" s="142"/>
      <c r="K107" s="142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376"/>
      <c r="B108" s="435"/>
      <c r="C108" s="471"/>
      <c r="D108" s="472"/>
      <c r="E108" s="472"/>
      <c r="F108" s="472"/>
      <c r="G108" s="472"/>
      <c r="H108" s="472"/>
      <c r="I108" s="472"/>
      <c r="J108" s="472"/>
      <c r="K108" s="472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419"/>
      <c r="B109" s="324"/>
      <c r="C109" s="324"/>
      <c r="D109" s="324"/>
      <c r="E109" s="324"/>
      <c r="F109" s="324"/>
      <c r="G109" s="324"/>
      <c r="H109" s="324"/>
      <c r="I109" s="324"/>
      <c r="J109" s="324"/>
      <c r="K109" s="324"/>
      <c r="L109" s="324"/>
      <c r="M109" s="324"/>
      <c r="N109" s="324"/>
      <c r="O109" s="324"/>
      <c r="P109" s="324"/>
      <c r="Q109" s="324"/>
      <c r="R109" s="324"/>
      <c r="S109" s="324"/>
      <c r="T109" s="324"/>
      <c r="U109" s="324"/>
    </row>
    <row r="110" customFormat="false" ht="12.75" hidden="false" customHeight="false" outlineLevel="1" collapsed="false">
      <c r="A110" s="421"/>
      <c r="B110" s="324"/>
      <c r="C110" s="324"/>
      <c r="D110" s="324"/>
      <c r="E110" s="324"/>
      <c r="F110" s="324"/>
      <c r="G110" s="324"/>
      <c r="H110" s="324"/>
      <c r="I110" s="324"/>
      <c r="J110" s="324"/>
      <c r="K110" s="324"/>
      <c r="L110" s="324"/>
      <c r="M110" s="324"/>
      <c r="N110" s="324"/>
      <c r="O110" s="324"/>
      <c r="P110" s="324"/>
      <c r="Q110" s="324"/>
      <c r="R110" s="324"/>
      <c r="S110" s="324"/>
      <c r="T110" s="324"/>
      <c r="U110" s="324"/>
    </row>
    <row r="111" customFormat="false" ht="12.75" hidden="false" customHeight="false" outlineLevel="1" collapsed="false">
      <c r="A111" s="421"/>
      <c r="B111" s="324"/>
      <c r="C111" s="324"/>
      <c r="D111" s="324"/>
      <c r="E111" s="324"/>
      <c r="F111" s="324"/>
      <c r="G111" s="324"/>
      <c r="H111" s="324"/>
      <c r="I111" s="324"/>
      <c r="J111" s="324"/>
      <c r="K111" s="324"/>
      <c r="L111" s="324"/>
      <c r="M111" s="324"/>
      <c r="N111" s="324"/>
      <c r="O111" s="324"/>
      <c r="P111" s="324"/>
      <c r="Q111" s="324"/>
      <c r="R111" s="324"/>
      <c r="S111" s="324"/>
      <c r="T111" s="324"/>
      <c r="U111" s="324"/>
    </row>
    <row r="112" customFormat="false" ht="12.75" hidden="false" customHeight="false" outlineLevel="1" collapsed="false">
      <c r="A112" s="421"/>
      <c r="B112" s="324"/>
      <c r="C112" s="324"/>
      <c r="D112" s="324"/>
      <c r="E112" s="324"/>
      <c r="F112" s="324"/>
      <c r="G112" s="324"/>
      <c r="H112" s="324"/>
      <c r="I112" s="324"/>
      <c r="J112" s="324"/>
      <c r="K112" s="324"/>
      <c r="L112" s="324"/>
      <c r="M112" s="324"/>
      <c r="N112" s="324"/>
      <c r="O112" s="324"/>
      <c r="P112" s="324"/>
      <c r="Q112" s="324"/>
      <c r="R112" s="324"/>
      <c r="S112" s="324"/>
      <c r="T112" s="324"/>
      <c r="U112" s="324"/>
    </row>
    <row r="113" customFormat="false" ht="12.75" hidden="false" customHeight="false" outlineLevel="1" collapsed="false">
      <c r="A113" s="324"/>
      <c r="B113" s="324"/>
      <c r="C113" s="324"/>
      <c r="D113" s="324"/>
      <c r="E113" s="324"/>
      <c r="F113" s="324"/>
      <c r="G113" s="324"/>
      <c r="H113" s="324"/>
      <c r="I113" s="324"/>
      <c r="J113" s="324"/>
      <c r="K113" s="324"/>
      <c r="L113" s="324"/>
      <c r="M113" s="324"/>
      <c r="N113" s="324"/>
      <c r="O113" s="324"/>
      <c r="P113" s="324"/>
      <c r="Q113" s="324"/>
      <c r="R113" s="324"/>
      <c r="S113" s="324"/>
      <c r="T113" s="324"/>
      <c r="U113" s="324"/>
    </row>
    <row r="114" customFormat="false" ht="12.75" hidden="false" customHeight="false" outlineLevel="1" collapsed="false">
      <c r="A114" s="142"/>
      <c r="B114" s="324"/>
      <c r="C114" s="324"/>
      <c r="D114" s="324"/>
      <c r="E114" s="324"/>
      <c r="F114" s="324"/>
      <c r="G114" s="324"/>
      <c r="H114" s="324"/>
      <c r="I114" s="324"/>
      <c r="J114" s="324"/>
      <c r="K114" s="324"/>
      <c r="L114" s="324"/>
      <c r="M114" s="324"/>
      <c r="N114" s="324"/>
      <c r="O114" s="324"/>
      <c r="P114" s="324"/>
      <c r="Q114" s="324"/>
      <c r="R114" s="324"/>
      <c r="S114" s="324"/>
      <c r="T114" s="324"/>
      <c r="U114" s="324"/>
    </row>
    <row r="115" customFormat="false" ht="12.75" hidden="false" customHeight="false" outlineLevel="1" collapsed="false">
      <c r="A115" s="142"/>
      <c r="B115" s="324"/>
      <c r="C115" s="324"/>
      <c r="D115" s="324"/>
      <c r="E115" s="324"/>
      <c r="F115" s="324"/>
      <c r="G115" s="324"/>
      <c r="H115" s="324"/>
      <c r="I115" s="324"/>
      <c r="J115" s="324"/>
      <c r="K115" s="324"/>
      <c r="L115" s="324"/>
      <c r="M115" s="324"/>
      <c r="N115" s="324"/>
      <c r="O115" s="324"/>
      <c r="P115" s="324"/>
      <c r="Q115" s="324"/>
      <c r="R115" s="324"/>
      <c r="S115" s="324"/>
      <c r="T115" s="324"/>
      <c r="U115" s="324"/>
    </row>
    <row r="116" customFormat="false" ht="12.75" hidden="false" customHeight="false" outlineLevel="1" collapsed="false">
      <c r="A116" s="142"/>
      <c r="B116" s="324"/>
      <c r="C116" s="324"/>
      <c r="D116" s="324"/>
      <c r="E116" s="324"/>
      <c r="F116" s="324"/>
      <c r="G116" s="324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</row>
    <row r="117" customFormat="false" ht="18.75" hidden="false" customHeight="false" outlineLevel="1" collapsed="false">
      <c r="A117" s="437"/>
      <c r="B117" s="324"/>
      <c r="C117" s="324"/>
      <c r="D117" s="324"/>
      <c r="E117" s="324"/>
      <c r="F117" s="324"/>
      <c r="G117" s="324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</row>
    <row r="118" customFormat="false" ht="12.75" hidden="false" customHeight="false" outlineLevel="1" collapsed="false">
      <c r="A118" s="376"/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/>
      <c r="O118" s="324"/>
      <c r="P118" s="324"/>
      <c r="Q118" s="324"/>
      <c r="R118" s="324"/>
      <c r="S118" s="324"/>
      <c r="T118" s="324"/>
      <c r="U118" s="324"/>
    </row>
    <row r="119" customFormat="false" ht="12.75" hidden="false" customHeight="false" outlineLevel="1" collapsed="false">
      <c r="A119" s="376"/>
      <c r="B119" s="324"/>
      <c r="C119" s="324"/>
      <c r="D119" s="324"/>
      <c r="E119" s="324"/>
      <c r="F119" s="324"/>
      <c r="G119" s="324"/>
      <c r="H119" s="324"/>
      <c r="I119" s="324"/>
      <c r="J119" s="324"/>
      <c r="K119" s="324"/>
      <c r="L119" s="324"/>
      <c r="M119" s="324"/>
      <c r="N119" s="324"/>
      <c r="O119" s="324"/>
      <c r="P119" s="324"/>
      <c r="Q119" s="324"/>
      <c r="R119" s="324"/>
      <c r="S119" s="324"/>
      <c r="T119" s="324"/>
      <c r="U119" s="324"/>
    </row>
    <row r="120" customFormat="false" ht="12.75" hidden="false" customHeight="false" outlineLevel="1" collapsed="false">
      <c r="A120" s="142"/>
      <c r="B120" s="324"/>
      <c r="C120" s="324"/>
      <c r="D120" s="324"/>
      <c r="E120" s="324"/>
      <c r="F120" s="324"/>
      <c r="G120" s="324"/>
      <c r="H120" s="324"/>
      <c r="I120" s="324"/>
      <c r="J120" s="324"/>
      <c r="K120" s="324"/>
      <c r="L120" s="324"/>
      <c r="M120" s="324"/>
      <c r="N120" s="324"/>
      <c r="O120" s="324"/>
      <c r="P120" s="324"/>
      <c r="Q120" s="324"/>
      <c r="R120" s="324"/>
      <c r="S120" s="324"/>
      <c r="T120" s="324"/>
      <c r="U120" s="324"/>
    </row>
    <row r="121" customFormat="false" ht="12.75" hidden="false" customHeight="false" outlineLevel="1" collapsed="false">
      <c r="A121" s="142"/>
      <c r="B121" s="324"/>
      <c r="C121" s="324"/>
      <c r="D121" s="324"/>
      <c r="E121" s="324"/>
      <c r="F121" s="324"/>
      <c r="G121" s="324"/>
      <c r="H121" s="324"/>
      <c r="I121" s="324"/>
      <c r="J121" s="324"/>
      <c r="K121" s="324"/>
      <c r="L121" s="324"/>
      <c r="M121" s="324"/>
      <c r="N121" s="324"/>
      <c r="O121" s="324"/>
      <c r="P121" s="324"/>
      <c r="Q121" s="324"/>
      <c r="R121" s="324"/>
      <c r="S121" s="324"/>
      <c r="T121" s="324"/>
      <c r="U121" s="324"/>
    </row>
    <row r="122" customFormat="false" ht="12.75" hidden="false" customHeight="false" outlineLevel="1" collapsed="false">
      <c r="A122" s="227"/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</row>
    <row r="123" customFormat="false" ht="12.75" hidden="false" customHeight="false" outlineLevel="1" collapsed="false">
      <c r="A123" s="419"/>
      <c r="B123" s="324"/>
      <c r="C123" s="324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39"/>
      <c r="B124" s="324"/>
      <c r="C124" s="324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39"/>
      <c r="B125" s="324"/>
      <c r="C125" s="324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36"/>
      <c r="B126" s="324"/>
      <c r="C126" s="324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24"/>
      <c r="B127" s="324"/>
      <c r="C127" s="324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19"/>
      <c r="B128" s="324"/>
      <c r="C128" s="324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39"/>
      <c r="B129" s="324"/>
      <c r="C129" s="324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39"/>
      <c r="B130" s="324"/>
      <c r="C130" s="324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39"/>
      <c r="B131" s="324"/>
      <c r="C131" s="324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39"/>
      <c r="B132" s="324"/>
      <c r="C132" s="324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24"/>
      <c r="B133" s="324"/>
      <c r="C133" s="324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19"/>
      <c r="B134" s="324"/>
      <c r="C134" s="324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24"/>
      <c r="B135" s="324"/>
      <c r="C135" s="324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19"/>
      <c r="B136" s="324"/>
      <c r="C136" s="324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39"/>
      <c r="B137" s="324"/>
      <c r="C137" s="324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19"/>
      <c r="B138" s="324"/>
      <c r="C138" s="324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436"/>
      <c r="B139" s="324"/>
      <c r="C139" s="324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39"/>
      <c r="B140" s="324"/>
      <c r="C140" s="324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36"/>
      <c r="B141" s="324"/>
      <c r="C141" s="324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39"/>
      <c r="B142" s="324"/>
      <c r="C142" s="324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36"/>
      <c r="B143" s="324"/>
      <c r="C143" s="324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39"/>
      <c r="B144" s="324"/>
      <c r="C144" s="324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39"/>
      <c r="B145" s="324"/>
      <c r="C145" s="324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39"/>
      <c r="B146" s="324"/>
      <c r="C146" s="324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39"/>
      <c r="B147" s="324"/>
      <c r="C147" s="324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39"/>
      <c r="B148" s="324"/>
      <c r="C148" s="324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39"/>
      <c r="B149" s="324"/>
      <c r="C149" s="324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19"/>
      <c r="B150" s="324"/>
      <c r="C150" s="324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18"/>
      <c r="B151" s="324"/>
      <c r="C151" s="324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39"/>
      <c r="B152" s="324"/>
      <c r="C152" s="324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36"/>
      <c r="B153" s="324"/>
      <c r="C153" s="324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36"/>
      <c r="B154" s="324"/>
      <c r="C154" s="324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39"/>
      <c r="B155" s="324"/>
      <c r="C155" s="324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39"/>
      <c r="B156" s="324"/>
      <c r="C156" s="32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36"/>
      <c r="B157" s="324"/>
      <c r="C157" s="32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19"/>
      <c r="B158" s="324"/>
      <c r="C158" s="32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19"/>
      <c r="B159" s="324"/>
      <c r="C159" s="32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19"/>
      <c r="B160" s="324"/>
      <c r="C160" s="32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19"/>
      <c r="B161" s="324"/>
      <c r="C161" s="32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19"/>
      <c r="B162" s="324"/>
      <c r="C162" s="32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419"/>
      <c r="B163" s="324"/>
      <c r="C163" s="32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419"/>
      <c r="B164" s="324"/>
      <c r="C164" s="32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142"/>
      <c r="B165" s="324"/>
      <c r="C165" s="324"/>
      <c r="D165" s="324"/>
      <c r="E165" s="324"/>
      <c r="F165" s="324"/>
      <c r="G165" s="324"/>
      <c r="H165" s="324"/>
      <c r="I165" s="324"/>
      <c r="J165" s="324"/>
      <c r="K165" s="324"/>
      <c r="L165" s="324"/>
      <c r="M165" s="324"/>
      <c r="N165" s="324"/>
      <c r="O165" s="324"/>
      <c r="P165" s="324"/>
      <c r="Q165" s="324"/>
      <c r="R165" s="324"/>
      <c r="S165" s="324"/>
      <c r="T165" s="324"/>
      <c r="U165" s="324"/>
    </row>
    <row r="166" customFormat="false" ht="12.75" hidden="false" customHeight="false" outlineLevel="1" collapsed="false">
      <c r="A166" s="142"/>
      <c r="B166" s="324"/>
      <c r="C166" s="324"/>
      <c r="D166" s="324"/>
      <c r="E166" s="324"/>
      <c r="F166" s="324"/>
      <c r="G166" s="324"/>
      <c r="H166" s="324"/>
      <c r="I166" s="324"/>
      <c r="J166" s="324"/>
      <c r="K166" s="324"/>
      <c r="L166" s="324"/>
      <c r="M166" s="324"/>
      <c r="N166" s="324"/>
      <c r="O166" s="324"/>
      <c r="P166" s="324"/>
      <c r="Q166" s="324"/>
      <c r="R166" s="324"/>
      <c r="S166" s="324"/>
      <c r="T166" s="324"/>
      <c r="U166" s="324"/>
    </row>
    <row r="167" customFormat="false" ht="12.75" hidden="false" customHeight="false" outlineLevel="1" collapsed="false">
      <c r="A167" s="142"/>
      <c r="B167" s="142"/>
      <c r="C167" s="142"/>
      <c r="D167" s="324"/>
      <c r="E167" s="324"/>
      <c r="F167" s="324"/>
      <c r="G167" s="324"/>
      <c r="H167" s="324"/>
      <c r="I167" s="324"/>
      <c r="J167" s="324"/>
      <c r="K167" s="324"/>
      <c r="L167" s="324"/>
      <c r="M167" s="324"/>
      <c r="N167" s="324"/>
      <c r="O167" s="324"/>
      <c r="P167" s="324"/>
      <c r="Q167" s="324"/>
      <c r="R167" s="324"/>
      <c r="S167" s="324"/>
      <c r="T167" s="324"/>
      <c r="U167" s="324"/>
    </row>
    <row r="168" customFormat="false" ht="18.75" hidden="false" customHeight="false" outlineLevel="1" collapsed="false">
      <c r="A168" s="438"/>
      <c r="B168" s="142"/>
      <c r="C168" s="142"/>
      <c r="D168" s="142"/>
      <c r="E168" s="142"/>
      <c r="F168" s="142"/>
      <c r="G168" s="142"/>
      <c r="H168" s="142"/>
      <c r="I168" s="142"/>
      <c r="J168" s="142"/>
      <c r="K168" s="142"/>
      <c r="L168" s="142"/>
      <c r="M168" s="142"/>
      <c r="N168" s="142"/>
      <c r="O168" s="142"/>
      <c r="P168" s="142"/>
      <c r="Q168" s="142"/>
      <c r="R168" s="142"/>
      <c r="S168" s="142"/>
      <c r="T168" s="142"/>
      <c r="U168" s="142"/>
    </row>
    <row r="169" customFormat="false" ht="12.75" hidden="false" customHeight="false" outlineLevel="1" collapsed="false">
      <c r="A169" s="376"/>
      <c r="B169" s="142"/>
      <c r="C169" s="142"/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142"/>
      <c r="U169" s="142"/>
    </row>
    <row r="170" customFormat="false" ht="12.75" hidden="false" customHeight="false" outlineLevel="1" collapsed="false">
      <c r="A170" s="376"/>
      <c r="B170" s="142"/>
      <c r="C170" s="142"/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142"/>
      <c r="U170" s="142"/>
    </row>
    <row r="171" customFormat="false" ht="12.75" hidden="false" customHeight="false" outlineLevel="1" collapsed="false">
      <c r="A171" s="142"/>
      <c r="B171" s="142"/>
      <c r="C171" s="142"/>
      <c r="D171" s="142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2"/>
      <c r="S171" s="142"/>
      <c r="T171" s="142"/>
      <c r="U171" s="142"/>
    </row>
    <row r="172" customFormat="false" ht="12.75" hidden="false" customHeight="false" outlineLevel="1" collapsed="false">
      <c r="A172" s="227"/>
      <c r="B172" s="226"/>
      <c r="C172" s="226"/>
      <c r="D172" s="226"/>
      <c r="E172" s="226"/>
      <c r="F172" s="226"/>
      <c r="G172" s="226"/>
      <c r="H172" s="226"/>
      <c r="I172" s="142"/>
      <c r="J172" s="142"/>
      <c r="K172" s="142"/>
      <c r="L172" s="142"/>
      <c r="M172" s="142"/>
      <c r="N172" s="142"/>
      <c r="O172" s="142"/>
      <c r="P172" s="142"/>
      <c r="Q172" s="142"/>
      <c r="R172" s="142"/>
      <c r="S172" s="142"/>
      <c r="T172" s="142"/>
      <c r="U172" s="142"/>
    </row>
    <row r="173" customFormat="false" ht="12.75" hidden="false" customHeight="false" outlineLevel="1" collapsed="false">
      <c r="A173" s="376"/>
      <c r="B173" s="142"/>
      <c r="C173" s="142"/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2"/>
      <c r="T173" s="142"/>
      <c r="U173" s="142"/>
    </row>
    <row r="174" customFormat="false" ht="12.75" hidden="false" customHeight="false" outlineLevel="1" collapsed="false">
      <c r="A174" s="188"/>
      <c r="B174" s="439"/>
      <c r="C174" s="439"/>
      <c r="D174" s="439"/>
      <c r="E174" s="439"/>
      <c r="F174" s="439"/>
      <c r="G174" s="439"/>
      <c r="H174" s="439"/>
      <c r="I174" s="142"/>
      <c r="J174" s="439"/>
      <c r="K174" s="142"/>
      <c r="L174" s="142"/>
      <c r="M174" s="142"/>
      <c r="N174" s="142"/>
      <c r="O174" s="142"/>
      <c r="P174" s="142"/>
      <c r="Q174" s="142"/>
      <c r="R174" s="142"/>
      <c r="S174" s="142"/>
      <c r="T174" s="142"/>
      <c r="U174" s="142"/>
    </row>
    <row r="175" customFormat="false" ht="12.75" hidden="false" customHeight="false" outlineLevel="1" collapsed="false">
      <c r="A175" s="188"/>
      <c r="B175" s="439"/>
      <c r="C175" s="439"/>
      <c r="D175" s="439"/>
      <c r="E175" s="439"/>
      <c r="F175" s="439"/>
      <c r="G175" s="439"/>
      <c r="H175" s="439"/>
      <c r="I175" s="142"/>
      <c r="J175" s="439"/>
      <c r="K175" s="142"/>
      <c r="L175" s="142"/>
      <c r="M175" s="142"/>
      <c r="N175" s="142"/>
      <c r="O175" s="142"/>
      <c r="P175" s="142"/>
      <c r="Q175" s="142"/>
      <c r="R175" s="142"/>
      <c r="S175" s="142"/>
      <c r="T175" s="142"/>
      <c r="U175" s="142"/>
    </row>
    <row r="176" customFormat="false" ht="12.75" hidden="false" customHeight="false" outlineLevel="1" collapsed="false">
      <c r="A176" s="188"/>
      <c r="B176" s="439"/>
      <c r="C176" s="439"/>
      <c r="D176" s="439"/>
      <c r="E176" s="439"/>
      <c r="F176" s="439"/>
      <c r="G176" s="439"/>
      <c r="H176" s="439"/>
      <c r="I176" s="142"/>
      <c r="J176" s="439"/>
      <c r="K176" s="142"/>
      <c r="L176" s="142"/>
      <c r="M176" s="142"/>
      <c r="N176" s="142"/>
      <c r="O176" s="142"/>
      <c r="P176" s="142"/>
      <c r="Q176" s="142"/>
      <c r="R176" s="142"/>
      <c r="S176" s="142"/>
      <c r="T176" s="142"/>
      <c r="U176" s="142"/>
    </row>
    <row r="177" customFormat="false" ht="12.75" hidden="false" customHeight="false" outlineLevel="1" collapsed="false">
      <c r="A177" s="188"/>
      <c r="B177" s="439"/>
      <c r="C177" s="439"/>
      <c r="D177" s="439"/>
      <c r="E177" s="439"/>
      <c r="F177" s="439"/>
      <c r="G177" s="439"/>
      <c r="H177" s="439"/>
      <c r="I177" s="142"/>
      <c r="J177" s="439"/>
      <c r="K177" s="142"/>
      <c r="L177" s="142"/>
      <c r="M177" s="142"/>
      <c r="N177" s="142"/>
      <c r="O177" s="142"/>
      <c r="P177" s="142"/>
      <c r="Q177" s="142"/>
      <c r="R177" s="142"/>
      <c r="S177" s="142"/>
      <c r="T177" s="142"/>
      <c r="U177" s="142"/>
    </row>
    <row r="178" customFormat="false" ht="12.75" hidden="false" customHeight="false" outlineLevel="1" collapsed="false">
      <c r="A178" s="188"/>
      <c r="B178" s="439"/>
      <c r="C178" s="439"/>
      <c r="D178" s="439"/>
      <c r="E178" s="439"/>
      <c r="F178" s="439"/>
      <c r="G178" s="439"/>
      <c r="H178" s="439"/>
      <c r="I178" s="142"/>
      <c r="J178" s="439"/>
      <c r="K178" s="142"/>
      <c r="L178" s="142"/>
      <c r="M178" s="142"/>
      <c r="N178" s="142"/>
      <c r="O178" s="142"/>
      <c r="P178" s="142"/>
      <c r="Q178" s="142"/>
      <c r="R178" s="142"/>
      <c r="S178" s="142"/>
      <c r="T178" s="142"/>
      <c r="U178" s="142"/>
    </row>
    <row r="179" customFormat="false" ht="12.75" hidden="false" customHeight="false" outlineLevel="1" collapsed="false">
      <c r="A179" s="142"/>
      <c r="B179" s="439"/>
      <c r="C179" s="439"/>
      <c r="D179" s="439"/>
      <c r="E179" s="439"/>
      <c r="F179" s="439"/>
      <c r="G179" s="439"/>
      <c r="H179" s="439"/>
      <c r="I179" s="142"/>
      <c r="J179" s="439"/>
      <c r="K179" s="142"/>
      <c r="L179" s="142"/>
      <c r="M179" s="142"/>
      <c r="N179" s="142"/>
      <c r="O179" s="142"/>
      <c r="P179" s="142"/>
      <c r="Q179" s="142"/>
      <c r="R179" s="142"/>
      <c r="S179" s="142"/>
      <c r="T179" s="142"/>
      <c r="U179" s="142"/>
    </row>
    <row r="180" customFormat="false" ht="12.75" hidden="false" customHeight="false" outlineLevel="1" collapsed="false">
      <c r="A180" s="376"/>
      <c r="B180" s="439"/>
      <c r="C180" s="439"/>
      <c r="D180" s="439"/>
      <c r="E180" s="439"/>
      <c r="F180" s="439"/>
      <c r="G180" s="439"/>
      <c r="H180" s="439"/>
      <c r="I180" s="142"/>
      <c r="J180" s="439"/>
      <c r="K180" s="142"/>
      <c r="L180" s="142"/>
      <c r="M180" s="142"/>
      <c r="N180" s="142"/>
      <c r="O180" s="142"/>
      <c r="P180" s="142"/>
      <c r="Q180" s="142"/>
      <c r="R180" s="142"/>
      <c r="S180" s="142"/>
      <c r="T180" s="142"/>
      <c r="U180" s="142"/>
    </row>
    <row r="181" customFormat="false" ht="12.75" hidden="false" customHeight="false" outlineLevel="1" collapsed="false">
      <c r="A181" s="188"/>
      <c r="B181" s="439"/>
      <c r="C181" s="439"/>
      <c r="D181" s="439"/>
      <c r="E181" s="439"/>
      <c r="F181" s="439"/>
      <c r="G181" s="439"/>
      <c r="H181" s="439"/>
      <c r="I181" s="142"/>
      <c r="J181" s="439"/>
      <c r="K181" s="142"/>
      <c r="L181" s="142"/>
      <c r="M181" s="142"/>
      <c r="N181" s="142"/>
      <c r="O181" s="142"/>
      <c r="P181" s="142"/>
      <c r="Q181" s="142"/>
      <c r="R181" s="142"/>
      <c r="S181" s="142"/>
      <c r="T181" s="142"/>
      <c r="U181" s="142"/>
    </row>
    <row r="182" customFormat="false" ht="12.75" hidden="false" customHeight="false" outlineLevel="1" collapsed="false">
      <c r="A182" s="188"/>
      <c r="B182" s="439"/>
      <c r="C182" s="439"/>
      <c r="D182" s="439"/>
      <c r="E182" s="439"/>
      <c r="F182" s="439"/>
      <c r="G182" s="439"/>
      <c r="H182" s="439"/>
      <c r="I182" s="142"/>
      <c r="J182" s="439"/>
      <c r="K182" s="142"/>
      <c r="L182" s="142"/>
      <c r="M182" s="142"/>
      <c r="N182" s="142"/>
      <c r="O182" s="142"/>
      <c r="P182" s="142"/>
      <c r="Q182" s="142"/>
      <c r="R182" s="142"/>
      <c r="S182" s="142"/>
      <c r="T182" s="142"/>
      <c r="U182" s="142"/>
    </row>
    <row r="183" customFormat="false" ht="12.75" hidden="false" customHeight="false" outlineLevel="1" collapsed="false">
      <c r="A183" s="188"/>
      <c r="B183" s="439"/>
      <c r="C183" s="439"/>
      <c r="D183" s="439"/>
      <c r="E183" s="439"/>
      <c r="F183" s="439"/>
      <c r="G183" s="439"/>
      <c r="H183" s="439"/>
      <c r="I183" s="142"/>
      <c r="J183" s="439"/>
      <c r="K183" s="142"/>
      <c r="L183" s="142"/>
      <c r="M183" s="142"/>
      <c r="N183" s="142"/>
      <c r="O183" s="142"/>
      <c r="P183" s="142"/>
      <c r="Q183" s="142"/>
      <c r="R183" s="142"/>
      <c r="S183" s="142"/>
      <c r="T183" s="142"/>
      <c r="U183" s="142"/>
    </row>
    <row r="184" customFormat="false" ht="12.75" hidden="false" customHeight="false" outlineLevel="1" collapsed="false">
      <c r="A184" s="188"/>
      <c r="B184" s="439"/>
      <c r="C184" s="439"/>
      <c r="D184" s="439"/>
      <c r="E184" s="439"/>
      <c r="F184" s="439"/>
      <c r="G184" s="439"/>
      <c r="H184" s="439"/>
      <c r="I184" s="142"/>
      <c r="J184" s="439"/>
      <c r="K184" s="142"/>
      <c r="L184" s="142"/>
      <c r="M184" s="142"/>
      <c r="N184" s="142"/>
      <c r="O184" s="142"/>
      <c r="P184" s="142"/>
      <c r="Q184" s="142"/>
      <c r="R184" s="142"/>
      <c r="S184" s="142"/>
      <c r="T184" s="142"/>
      <c r="U184" s="142"/>
    </row>
    <row r="185" customFormat="false" ht="12.75" hidden="false" customHeight="false" outlineLevel="1" collapsed="false">
      <c r="A185" s="188"/>
      <c r="B185" s="439"/>
      <c r="C185" s="439"/>
      <c r="D185" s="439"/>
      <c r="E185" s="439"/>
      <c r="F185" s="439"/>
      <c r="G185" s="439"/>
      <c r="H185" s="439"/>
      <c r="I185" s="142"/>
      <c r="J185" s="439"/>
      <c r="K185" s="142"/>
      <c r="L185" s="142"/>
      <c r="M185" s="142"/>
      <c r="N185" s="142"/>
      <c r="O185" s="142"/>
      <c r="P185" s="142"/>
      <c r="Q185" s="142"/>
      <c r="R185" s="142"/>
      <c r="S185" s="142"/>
      <c r="T185" s="142"/>
      <c r="U185" s="142"/>
    </row>
    <row r="186" customFormat="false" ht="12.75" hidden="false" customHeight="false" outlineLevel="1" collapsed="false">
      <c r="A186" s="188"/>
      <c r="B186" s="439"/>
      <c r="C186" s="439"/>
      <c r="D186" s="439"/>
      <c r="E186" s="439"/>
      <c r="F186" s="439"/>
      <c r="G186" s="439"/>
      <c r="H186" s="439"/>
      <c r="I186" s="142"/>
      <c r="J186" s="439"/>
      <c r="K186" s="142"/>
      <c r="L186" s="142"/>
      <c r="M186" s="142"/>
      <c r="N186" s="142"/>
      <c r="O186" s="142"/>
      <c r="P186" s="142"/>
      <c r="Q186" s="142"/>
      <c r="R186" s="142"/>
      <c r="S186" s="142"/>
      <c r="T186" s="142"/>
      <c r="U186" s="142"/>
    </row>
    <row r="187" customFormat="false" ht="12.75" hidden="false" customHeight="false" outlineLevel="1" collapsed="false">
      <c r="A187" s="188"/>
      <c r="B187" s="439"/>
      <c r="C187" s="439"/>
      <c r="D187" s="439"/>
      <c r="E187" s="439"/>
      <c r="F187" s="439"/>
      <c r="G187" s="439"/>
      <c r="H187" s="439"/>
      <c r="I187" s="142"/>
      <c r="J187" s="439"/>
      <c r="K187" s="142"/>
      <c r="L187" s="142"/>
      <c r="M187" s="142"/>
      <c r="N187" s="142"/>
      <c r="O187" s="142"/>
      <c r="P187" s="142"/>
      <c r="Q187" s="142"/>
      <c r="R187" s="142"/>
      <c r="S187" s="142"/>
      <c r="T187" s="142"/>
      <c r="U187" s="142"/>
    </row>
    <row r="188" customFormat="false" ht="12.75" hidden="false" customHeight="false" outlineLevel="1" collapsed="false">
      <c r="A188" s="188"/>
      <c r="B188" s="439"/>
      <c r="C188" s="439"/>
      <c r="D188" s="439"/>
      <c r="E188" s="439"/>
      <c r="F188" s="439"/>
      <c r="G188" s="439"/>
      <c r="H188" s="439"/>
      <c r="I188" s="142"/>
      <c r="J188" s="439"/>
      <c r="K188" s="142"/>
      <c r="L188" s="142"/>
      <c r="M188" s="142"/>
      <c r="N188" s="142"/>
      <c r="O188" s="142"/>
      <c r="P188" s="142"/>
      <c r="Q188" s="142"/>
      <c r="R188" s="142"/>
      <c r="S188" s="142"/>
      <c r="T188" s="142"/>
      <c r="U188" s="142"/>
    </row>
    <row r="189" customFormat="false" ht="12.75" hidden="false" customHeight="false" outlineLevel="1" collapsed="false">
      <c r="A189" s="188"/>
      <c r="B189" s="439"/>
      <c r="C189" s="439"/>
      <c r="D189" s="439"/>
      <c r="E189" s="439"/>
      <c r="F189" s="439"/>
      <c r="G189" s="439"/>
      <c r="H189" s="439"/>
      <c r="I189" s="142"/>
      <c r="J189" s="439"/>
      <c r="K189" s="142"/>
      <c r="L189" s="142"/>
      <c r="M189" s="142"/>
      <c r="N189" s="142"/>
      <c r="O189" s="142"/>
      <c r="P189" s="142"/>
      <c r="Q189" s="142"/>
      <c r="R189" s="142"/>
      <c r="S189" s="142"/>
      <c r="T189" s="142"/>
      <c r="U189" s="142"/>
    </row>
    <row r="190" customFormat="false" ht="12.75" hidden="false" customHeight="false" outlineLevel="1" collapsed="false">
      <c r="A190" s="188"/>
      <c r="B190" s="439"/>
      <c r="C190" s="439"/>
      <c r="D190" s="439"/>
      <c r="E190" s="439"/>
      <c r="F190" s="439"/>
      <c r="G190" s="439"/>
      <c r="H190" s="439"/>
      <c r="I190" s="142"/>
      <c r="J190" s="439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</row>
    <row r="191" customFormat="false" ht="12.75" hidden="false" customHeight="false" outlineLevel="1" collapsed="false">
      <c r="A191" s="188"/>
      <c r="B191" s="439"/>
      <c r="C191" s="439"/>
      <c r="D191" s="439"/>
      <c r="E191" s="439"/>
      <c r="F191" s="439"/>
      <c r="G191" s="439"/>
      <c r="H191" s="439"/>
      <c r="I191" s="142"/>
      <c r="J191" s="439"/>
      <c r="K191" s="142"/>
      <c r="L191" s="142"/>
      <c r="M191" s="142"/>
      <c r="N191" s="142"/>
      <c r="O191" s="142"/>
      <c r="P191" s="142"/>
      <c r="Q191" s="142"/>
      <c r="R191" s="142"/>
      <c r="S191" s="142"/>
      <c r="T191" s="142"/>
      <c r="U191" s="142"/>
    </row>
    <row r="192" customFormat="false" ht="12.75" hidden="false" customHeight="false" outlineLevel="1" collapsed="false">
      <c r="A192" s="376"/>
      <c r="B192" s="439"/>
      <c r="C192" s="439"/>
      <c r="D192" s="439"/>
      <c r="E192" s="439"/>
      <c r="F192" s="439"/>
      <c r="G192" s="439"/>
      <c r="H192" s="439"/>
      <c r="I192" s="142"/>
      <c r="J192" s="439"/>
      <c r="K192" s="142"/>
      <c r="L192" s="142"/>
      <c r="M192" s="142"/>
      <c r="N192" s="142"/>
      <c r="O192" s="142"/>
      <c r="P192" s="142"/>
      <c r="Q192" s="142"/>
      <c r="R192" s="142"/>
      <c r="S192" s="142"/>
      <c r="T192" s="142"/>
      <c r="U192" s="142"/>
    </row>
    <row r="193" customFormat="false" ht="12.75" hidden="false" customHeight="false" outlineLevel="1" collapsed="false">
      <c r="A193" s="188"/>
      <c r="B193" s="439"/>
      <c r="C193" s="439"/>
      <c r="D193" s="439"/>
      <c r="E193" s="439"/>
      <c r="F193" s="439"/>
      <c r="G193" s="439"/>
      <c r="H193" s="439"/>
      <c r="I193" s="142"/>
      <c r="J193" s="439"/>
      <c r="K193" s="142"/>
      <c r="L193" s="142"/>
      <c r="M193" s="142"/>
      <c r="N193" s="142"/>
      <c r="O193" s="142"/>
      <c r="P193" s="142"/>
      <c r="Q193" s="142"/>
      <c r="R193" s="142"/>
      <c r="S193" s="142"/>
      <c r="T193" s="142"/>
      <c r="U193" s="142"/>
    </row>
    <row r="194" customFormat="false" ht="12.75" hidden="false" customHeight="false" outlineLevel="1" collapsed="false">
      <c r="A194" s="188"/>
      <c r="B194" s="439"/>
      <c r="C194" s="439"/>
      <c r="D194" s="439"/>
      <c r="E194" s="439"/>
      <c r="F194" s="439"/>
      <c r="G194" s="439"/>
      <c r="H194" s="439"/>
      <c r="I194" s="142"/>
      <c r="J194" s="439"/>
      <c r="K194" s="142"/>
      <c r="L194" s="142"/>
      <c r="M194" s="142"/>
      <c r="N194" s="142"/>
      <c r="O194" s="142"/>
      <c r="P194" s="142"/>
      <c r="Q194" s="142"/>
      <c r="R194" s="142"/>
      <c r="S194" s="142"/>
      <c r="T194" s="142"/>
      <c r="U194" s="142"/>
    </row>
    <row r="195" customFormat="false" ht="12.75" hidden="false" customHeight="false" outlineLevel="1" collapsed="false">
      <c r="A195" s="376"/>
      <c r="B195" s="439"/>
      <c r="C195" s="439"/>
      <c r="D195" s="439"/>
      <c r="E195" s="439"/>
      <c r="F195" s="439"/>
      <c r="G195" s="439"/>
      <c r="H195" s="439"/>
      <c r="I195" s="142"/>
      <c r="J195" s="439"/>
      <c r="K195" s="142"/>
      <c r="L195" s="142"/>
      <c r="M195" s="142"/>
      <c r="N195" s="142"/>
      <c r="O195" s="142"/>
      <c r="P195" s="142"/>
      <c r="Q195" s="142"/>
      <c r="R195" s="142"/>
      <c r="S195" s="142"/>
      <c r="T195" s="142"/>
      <c r="U195" s="142"/>
    </row>
    <row r="196" customFormat="false" ht="12.75" hidden="false" customHeight="false" outlineLevel="1" collapsed="false">
      <c r="A196" s="376"/>
      <c r="B196" s="439"/>
      <c r="C196" s="439"/>
      <c r="D196" s="439"/>
      <c r="E196" s="439"/>
      <c r="F196" s="439"/>
      <c r="G196" s="439"/>
      <c r="H196" s="439"/>
      <c r="I196" s="142"/>
      <c r="J196" s="439"/>
      <c r="K196" s="142"/>
      <c r="L196" s="142"/>
      <c r="M196" s="142"/>
      <c r="N196" s="142"/>
      <c r="O196" s="142"/>
      <c r="P196" s="142"/>
      <c r="Q196" s="142"/>
      <c r="R196" s="142"/>
      <c r="S196" s="142"/>
      <c r="T196" s="142"/>
      <c r="U196" s="142"/>
    </row>
    <row r="197" customFormat="false" ht="12.75" hidden="false" customHeight="false" outlineLevel="1" collapsed="false">
      <c r="A197" s="142"/>
      <c r="B197" s="439"/>
      <c r="C197" s="439"/>
      <c r="D197" s="439"/>
      <c r="E197" s="439"/>
      <c r="F197" s="439"/>
      <c r="G197" s="439"/>
      <c r="H197" s="439"/>
      <c r="I197" s="142"/>
      <c r="J197" s="439"/>
      <c r="K197" s="142"/>
      <c r="L197" s="142"/>
      <c r="M197" s="142"/>
      <c r="N197" s="142"/>
      <c r="O197" s="142"/>
      <c r="P197" s="142"/>
      <c r="Q197" s="142"/>
      <c r="R197" s="142"/>
      <c r="S197" s="142"/>
      <c r="T197" s="142"/>
      <c r="U197" s="142"/>
    </row>
    <row r="198" customFormat="false" ht="12.75" hidden="false" customHeight="false" outlineLevel="1" collapsed="false">
      <c r="A198" s="142"/>
      <c r="B198" s="439"/>
      <c r="C198" s="439"/>
      <c r="D198" s="439"/>
      <c r="E198" s="439"/>
      <c r="F198" s="439"/>
      <c r="G198" s="439"/>
      <c r="H198" s="439"/>
      <c r="I198" s="142"/>
      <c r="J198" s="439"/>
      <c r="K198" s="142"/>
      <c r="L198" s="142"/>
      <c r="M198" s="142"/>
      <c r="N198" s="142"/>
      <c r="O198" s="142"/>
      <c r="P198" s="142"/>
      <c r="Q198" s="142"/>
      <c r="R198" s="142"/>
      <c r="S198" s="142"/>
      <c r="T198" s="142"/>
      <c r="U198" s="142"/>
    </row>
    <row r="199" customFormat="false" ht="12.75" hidden="false" customHeight="false" outlineLevel="1" collapsed="false">
      <c r="A199" s="376"/>
      <c r="B199" s="439"/>
      <c r="C199" s="439"/>
      <c r="D199" s="439"/>
      <c r="E199" s="439"/>
      <c r="F199" s="439"/>
      <c r="G199" s="439"/>
      <c r="H199" s="439"/>
      <c r="I199" s="142"/>
      <c r="J199" s="439"/>
      <c r="K199" s="142"/>
      <c r="L199" s="142"/>
      <c r="M199" s="142"/>
      <c r="N199" s="142"/>
      <c r="O199" s="142"/>
      <c r="P199" s="142"/>
      <c r="Q199" s="142"/>
      <c r="R199" s="142"/>
      <c r="S199" s="142"/>
      <c r="T199" s="142"/>
      <c r="U199" s="142"/>
    </row>
    <row r="200" customFormat="false" ht="12.75" hidden="false" customHeight="false" outlineLevel="1" collapsed="false">
      <c r="A200" s="188"/>
      <c r="B200" s="439"/>
      <c r="C200" s="439"/>
      <c r="D200" s="439"/>
      <c r="E200" s="439"/>
      <c r="F200" s="439"/>
      <c r="G200" s="439"/>
      <c r="H200" s="439"/>
      <c r="I200" s="142"/>
      <c r="J200" s="439"/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</row>
    <row r="201" customFormat="false" ht="12.75" hidden="false" customHeight="false" outlineLevel="1" collapsed="false">
      <c r="A201" s="376"/>
      <c r="B201" s="439"/>
      <c r="C201" s="439"/>
      <c r="D201" s="439"/>
      <c r="E201" s="439"/>
      <c r="F201" s="439"/>
      <c r="G201" s="439"/>
      <c r="H201" s="439"/>
      <c r="I201" s="142"/>
      <c r="J201" s="439"/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</row>
    <row r="202" customFormat="false" ht="12.75" hidden="false" customHeight="false" outlineLevel="1" collapsed="false">
      <c r="A202" s="142"/>
      <c r="B202" s="439"/>
      <c r="C202" s="439"/>
      <c r="D202" s="439"/>
      <c r="E202" s="439"/>
      <c r="F202" s="439"/>
      <c r="G202" s="439"/>
      <c r="H202" s="439"/>
      <c r="I202" s="142"/>
      <c r="J202" s="439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</row>
    <row r="203" customFormat="false" ht="12.75" hidden="false" customHeight="false" outlineLevel="1" collapsed="false">
      <c r="A203" s="376"/>
      <c r="B203" s="439"/>
      <c r="C203" s="439"/>
      <c r="D203" s="439"/>
      <c r="E203" s="439"/>
      <c r="F203" s="439"/>
      <c r="G203" s="439"/>
      <c r="H203" s="439"/>
      <c r="I203" s="142"/>
      <c r="J203" s="439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</row>
    <row r="204" customFormat="false" ht="12.75" hidden="false" customHeight="false" outlineLevel="1" collapsed="false">
      <c r="A204" s="188"/>
      <c r="B204" s="439"/>
      <c r="C204" s="439"/>
      <c r="D204" s="439"/>
      <c r="E204" s="439"/>
      <c r="F204" s="439"/>
      <c r="G204" s="439"/>
      <c r="H204" s="439"/>
      <c r="I204" s="142"/>
      <c r="J204" s="439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</row>
    <row r="205" customFormat="false" ht="12.75" hidden="false" customHeight="false" outlineLevel="1" collapsed="false">
      <c r="A205" s="188"/>
      <c r="B205" s="439"/>
      <c r="C205" s="439"/>
      <c r="D205" s="439"/>
      <c r="E205" s="439"/>
      <c r="F205" s="439"/>
      <c r="G205" s="439"/>
      <c r="H205" s="439"/>
      <c r="I205" s="142"/>
      <c r="J205" s="439"/>
      <c r="K205" s="142"/>
      <c r="L205" s="142"/>
      <c r="M205" s="142"/>
      <c r="N205" s="142"/>
      <c r="O205" s="142"/>
      <c r="P205" s="142"/>
      <c r="Q205" s="142"/>
      <c r="R205" s="142"/>
      <c r="S205" s="142"/>
      <c r="T205" s="142"/>
      <c r="U205" s="142"/>
    </row>
    <row r="206" customFormat="false" ht="12.75" hidden="false" customHeight="false" outlineLevel="1" collapsed="false">
      <c r="A206" s="188"/>
      <c r="B206" s="439"/>
      <c r="C206" s="439"/>
      <c r="D206" s="439"/>
      <c r="E206" s="439"/>
      <c r="F206" s="439"/>
      <c r="G206" s="439"/>
      <c r="H206" s="439"/>
      <c r="I206" s="142"/>
      <c r="J206" s="439"/>
      <c r="K206" s="142"/>
      <c r="L206" s="142"/>
      <c r="M206" s="142"/>
      <c r="N206" s="142"/>
      <c r="O206" s="142"/>
      <c r="P206" s="142"/>
      <c r="Q206" s="142"/>
      <c r="R206" s="142"/>
      <c r="S206" s="142"/>
      <c r="T206" s="142"/>
      <c r="U206" s="142"/>
    </row>
    <row r="207" customFormat="false" ht="12.75" hidden="false" customHeight="false" outlineLevel="1" collapsed="false">
      <c r="A207" s="188"/>
      <c r="B207" s="439"/>
      <c r="C207" s="439"/>
      <c r="D207" s="439"/>
      <c r="E207" s="439"/>
      <c r="F207" s="439"/>
      <c r="G207" s="439"/>
      <c r="H207" s="439"/>
      <c r="I207" s="142"/>
      <c r="J207" s="439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</row>
    <row r="208" customFormat="false" ht="12.75" hidden="false" customHeight="false" outlineLevel="1" collapsed="false">
      <c r="A208" s="188"/>
      <c r="B208" s="439"/>
      <c r="C208" s="439"/>
      <c r="D208" s="439"/>
      <c r="E208" s="439"/>
      <c r="F208" s="439"/>
      <c r="G208" s="439"/>
      <c r="H208" s="439"/>
      <c r="I208" s="142"/>
      <c r="J208" s="439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</row>
    <row r="209" customFormat="false" ht="12.75" hidden="false" customHeight="false" outlineLevel="1" collapsed="false">
      <c r="A209" s="188"/>
      <c r="B209" s="439"/>
      <c r="C209" s="439"/>
      <c r="D209" s="439"/>
      <c r="E209" s="439"/>
      <c r="F209" s="439"/>
      <c r="G209" s="439"/>
      <c r="H209" s="439"/>
      <c r="I209" s="142"/>
      <c r="J209" s="439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</row>
    <row r="210" customFormat="false" ht="12.75" hidden="false" customHeight="false" outlineLevel="1" collapsed="false">
      <c r="A210" s="376"/>
      <c r="B210" s="439"/>
      <c r="C210" s="439"/>
      <c r="D210" s="439"/>
      <c r="E210" s="439"/>
      <c r="F210" s="439"/>
      <c r="G210" s="439"/>
      <c r="H210" s="439"/>
      <c r="I210" s="142"/>
      <c r="J210" s="439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</row>
    <row r="211" customFormat="false" ht="12.75" hidden="false" customHeight="false" outlineLevel="1" collapsed="false">
      <c r="A211" s="376"/>
      <c r="B211" s="439"/>
      <c r="C211" s="439"/>
      <c r="D211" s="439"/>
      <c r="E211" s="439"/>
      <c r="F211" s="439"/>
      <c r="G211" s="439"/>
      <c r="H211" s="439"/>
      <c r="I211" s="142"/>
      <c r="J211" s="439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</row>
    <row r="212" customFormat="false" ht="12.75" hidden="false" customHeight="false" outlineLevel="1" collapsed="false">
      <c r="A212" s="142"/>
      <c r="B212" s="439"/>
      <c r="C212" s="439"/>
      <c r="D212" s="439"/>
      <c r="E212" s="439"/>
      <c r="F212" s="439"/>
      <c r="G212" s="439"/>
      <c r="H212" s="439"/>
      <c r="I212" s="142"/>
      <c r="J212" s="439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</row>
    <row r="213" customFormat="false" ht="12.75" hidden="false" customHeight="false" outlineLevel="1" collapsed="false">
      <c r="A213" s="376"/>
      <c r="B213" s="439"/>
      <c r="C213" s="439"/>
      <c r="D213" s="439"/>
      <c r="E213" s="439"/>
      <c r="F213" s="439"/>
      <c r="G213" s="439"/>
      <c r="H213" s="439"/>
      <c r="I213" s="142"/>
      <c r="J213" s="439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</row>
    <row r="214" customFormat="false" ht="12.75" hidden="false" customHeight="false" outlineLevel="1" collapsed="false">
      <c r="A214" s="376"/>
      <c r="B214" s="439"/>
      <c r="C214" s="439"/>
      <c r="D214" s="439"/>
      <c r="E214" s="439"/>
      <c r="F214" s="439"/>
      <c r="G214" s="439"/>
      <c r="H214" s="439"/>
      <c r="I214" s="142"/>
      <c r="J214" s="439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</row>
    <row r="215" customFormat="false" ht="12.75" hidden="false" customHeight="false" outlineLevel="1" collapsed="false">
      <c r="A215" s="142"/>
      <c r="B215" s="142"/>
      <c r="C215" s="142"/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</row>
    <row r="216" customFormat="false" ht="12.75" hidden="false" customHeight="false" outlineLevel="1" collapsed="false">
      <c r="A216" s="376"/>
      <c r="B216" s="142"/>
      <c r="C216" s="26"/>
      <c r="D216" s="26"/>
      <c r="E216" s="26"/>
      <c r="F216" s="26"/>
      <c r="G216" s="26"/>
      <c r="H216" s="26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</row>
    <row r="217" customFormat="false" ht="12.75" hidden="false" customHeight="false" outlineLevel="1" collapsed="false">
      <c r="A217" s="376"/>
      <c r="B217" s="142"/>
      <c r="C217" s="26"/>
      <c r="D217" s="26"/>
      <c r="E217" s="26"/>
      <c r="F217" s="26"/>
      <c r="G217" s="26"/>
      <c r="H217" s="26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</row>
    <row r="218" customFormat="false" ht="12.75" hidden="false" customHeight="false" outlineLevel="1" collapsed="false">
      <c r="A218" s="376"/>
      <c r="B218" s="142"/>
      <c r="C218" s="26"/>
      <c r="D218" s="26"/>
      <c r="E218" s="26"/>
      <c r="F218" s="26"/>
      <c r="G218" s="26"/>
      <c r="H218" s="26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</row>
    <row r="219" customFormat="false" ht="12.75" hidden="false" customHeight="false" outlineLevel="1" collapsed="false">
      <c r="A219" s="376"/>
      <c r="B219" s="142"/>
      <c r="C219" s="26"/>
      <c r="D219" s="26"/>
      <c r="E219" s="26"/>
      <c r="F219" s="26"/>
      <c r="G219" s="26"/>
      <c r="H219" s="26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</row>
    <row r="220" customFormat="false" ht="12.75" hidden="false" customHeight="false" outlineLevel="1" collapsed="false">
      <c r="A220" s="142"/>
      <c r="B220" s="142"/>
      <c r="C220" s="142"/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</row>
    <row r="221" customFormat="false" ht="18.75" hidden="false" customHeight="false" outlineLevel="1" collapsed="false">
      <c r="A221" s="437"/>
      <c r="B221" s="142"/>
      <c r="C221" s="142"/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</row>
    <row r="222" customFormat="false" ht="12.75" hidden="false" customHeight="false" outlineLevel="1" collapsed="false">
      <c r="A222" s="376"/>
      <c r="B222" s="142"/>
      <c r="C222" s="142"/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</row>
    <row r="223" customFormat="false" ht="12.75" hidden="false" customHeight="false" outlineLevel="1" collapsed="false">
      <c r="A223" s="142"/>
      <c r="B223" s="142"/>
      <c r="C223" s="142"/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</row>
    <row r="224" customFormat="false" ht="12.75" hidden="false" customHeight="false" outlineLevel="1" collapsed="false">
      <c r="A224" s="142"/>
      <c r="B224" s="142"/>
      <c r="C224" s="142"/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</row>
    <row r="225" customFormat="false" ht="12.75" hidden="false" customHeight="false" outlineLevel="1" collapsed="false">
      <c r="A225" s="440"/>
      <c r="B225" s="441"/>
      <c r="C225" s="441"/>
      <c r="D225" s="441"/>
      <c r="E225" s="441"/>
      <c r="F225" s="441"/>
      <c r="G225" s="441"/>
      <c r="H225" s="441"/>
      <c r="I225" s="441"/>
      <c r="J225" s="441"/>
      <c r="K225" s="441"/>
      <c r="L225" s="441"/>
      <c r="M225" s="441"/>
      <c r="N225" s="441"/>
      <c r="O225" s="441"/>
      <c r="P225" s="441"/>
      <c r="Q225" s="441"/>
      <c r="R225" s="441"/>
      <c r="S225" s="441"/>
      <c r="T225" s="441"/>
      <c r="U225" s="441"/>
      <c r="V225" s="441"/>
      <c r="W225" s="441"/>
      <c r="X225" s="441"/>
      <c r="Y225" s="441"/>
      <c r="Z225" s="441"/>
      <c r="AA225" s="441"/>
      <c r="AB225" s="441"/>
      <c r="AC225" s="441"/>
      <c r="AD225" s="441"/>
      <c r="AE225" s="441"/>
      <c r="AF225" s="441"/>
      <c r="AG225" s="441"/>
      <c r="AH225" s="441"/>
      <c r="AI225" s="441"/>
      <c r="AJ225" s="441"/>
      <c r="AK225" s="441"/>
      <c r="AL225" s="441"/>
      <c r="AM225" s="441"/>
      <c r="AN225" s="441"/>
      <c r="AO225" s="441"/>
      <c r="AP225" s="441"/>
      <c r="AQ225" s="441"/>
      <c r="AR225" s="441"/>
      <c r="AS225" s="441"/>
      <c r="AT225" s="441"/>
      <c r="AU225" s="441"/>
      <c r="AV225" s="441"/>
      <c r="AW225" s="441"/>
      <c r="AX225" s="441"/>
      <c r="AY225" s="441"/>
      <c r="AZ225" s="441"/>
      <c r="BA225" s="441"/>
      <c r="BB225" s="441"/>
      <c r="BC225" s="441"/>
      <c r="BD225" s="441"/>
      <c r="BE225" s="441"/>
      <c r="BF225" s="441"/>
      <c r="BG225" s="441"/>
      <c r="BH225" s="441"/>
      <c r="BI225" s="441"/>
      <c r="BJ225" s="441"/>
      <c r="BK225" s="441"/>
      <c r="BL225" s="441"/>
      <c r="BM225" s="441"/>
      <c r="BN225" s="441"/>
      <c r="BO225" s="441"/>
      <c r="BP225" s="441"/>
      <c r="BQ225" s="441"/>
      <c r="BR225" s="441"/>
      <c r="BS225" s="441"/>
      <c r="BT225" s="441"/>
      <c r="BU225" s="441"/>
      <c r="BV225" s="441"/>
      <c r="BW225" s="441"/>
      <c r="BX225" s="441"/>
      <c r="BY225" s="441"/>
      <c r="BZ225" s="441"/>
      <c r="CA225" s="441"/>
      <c r="CB225" s="441"/>
      <c r="CC225" s="441"/>
      <c r="CD225" s="441"/>
      <c r="CE225" s="441"/>
      <c r="CF225" s="441"/>
      <c r="CG225" s="441"/>
      <c r="CH225" s="441"/>
      <c r="CI225" s="441"/>
      <c r="CJ225" s="441"/>
      <c r="CK225" s="441"/>
      <c r="CL225" s="441"/>
      <c r="CM225" s="441"/>
      <c r="CN225" s="441"/>
      <c r="CO225" s="441"/>
      <c r="CP225" s="441"/>
      <c r="CQ225" s="441"/>
      <c r="CR225" s="441"/>
      <c r="CS225" s="441"/>
      <c r="CT225" s="441"/>
      <c r="CU225" s="441"/>
      <c r="CV225" s="441"/>
      <c r="CW225" s="441"/>
      <c r="CX225" s="441"/>
      <c r="CY225" s="441"/>
      <c r="CZ225" s="441"/>
      <c r="DA225" s="441"/>
      <c r="DB225" s="441"/>
      <c r="DC225" s="441"/>
      <c r="DD225" s="441"/>
      <c r="DE225" s="441"/>
      <c r="DF225" s="441"/>
      <c r="DG225" s="441"/>
      <c r="DH225" s="441"/>
      <c r="DI225" s="441"/>
      <c r="DJ225" s="441"/>
      <c r="DK225" s="441"/>
      <c r="DL225" s="441"/>
      <c r="DM225" s="441"/>
      <c r="DN225" s="441"/>
      <c r="DO225" s="441"/>
      <c r="DP225" s="441"/>
      <c r="DQ225" s="441"/>
      <c r="DR225" s="441"/>
      <c r="DS225" s="441"/>
      <c r="DT225" s="441"/>
      <c r="DU225" s="441"/>
      <c r="DV225" s="441"/>
      <c r="DW225" s="441"/>
      <c r="DX225" s="441"/>
      <c r="DY225" s="441"/>
      <c r="DZ225" s="441"/>
      <c r="EA225" s="441"/>
      <c r="EB225" s="441"/>
      <c r="EC225" s="441"/>
      <c r="ED225" s="441"/>
      <c r="EE225" s="441"/>
      <c r="EF225" s="441"/>
      <c r="EG225" s="441"/>
      <c r="EH225" s="441"/>
      <c r="EI225" s="441"/>
      <c r="EJ225" s="441"/>
      <c r="EK225" s="441"/>
      <c r="EL225" s="441"/>
      <c r="EM225" s="441"/>
      <c r="EN225" s="441"/>
      <c r="EO225" s="441"/>
      <c r="EP225" s="441"/>
      <c r="EQ225" s="441"/>
      <c r="ER225" s="441"/>
      <c r="ES225" s="441"/>
      <c r="ET225" s="441"/>
      <c r="EU225" s="441"/>
      <c r="EV225" s="441"/>
      <c r="EW225" s="441"/>
      <c r="EX225" s="441"/>
      <c r="EY225" s="441"/>
      <c r="EZ225" s="441"/>
      <c r="FA225" s="441"/>
      <c r="FB225" s="441"/>
      <c r="FC225" s="441"/>
      <c r="FD225" s="441"/>
      <c r="FE225" s="441"/>
      <c r="FF225" s="441"/>
      <c r="FG225" s="441"/>
      <c r="FH225" s="441"/>
      <c r="FI225" s="441"/>
      <c r="FJ225" s="441"/>
      <c r="FK225" s="441"/>
      <c r="FL225" s="441"/>
      <c r="FM225" s="441"/>
      <c r="FN225" s="441"/>
      <c r="FO225" s="441"/>
      <c r="FP225" s="441"/>
      <c r="FQ225" s="441"/>
      <c r="FR225" s="441"/>
      <c r="FS225" s="441"/>
      <c r="FT225" s="441"/>
      <c r="FU225" s="441"/>
      <c r="FV225" s="441"/>
      <c r="FW225" s="441"/>
      <c r="FX225" s="441"/>
      <c r="FY225" s="441"/>
      <c r="FZ225" s="441"/>
      <c r="GA225" s="441"/>
      <c r="GB225" s="441"/>
      <c r="GC225" s="441"/>
      <c r="GD225" s="441"/>
      <c r="GE225" s="441"/>
      <c r="GF225" s="441"/>
      <c r="GG225" s="441"/>
      <c r="GH225" s="441"/>
      <c r="GI225" s="441"/>
      <c r="GJ225" s="441"/>
      <c r="GK225" s="441"/>
      <c r="GL225" s="441"/>
      <c r="GM225" s="441"/>
      <c r="GN225" s="441"/>
      <c r="GO225" s="441"/>
      <c r="GP225" s="441"/>
      <c r="GQ225" s="441"/>
      <c r="GR225" s="441"/>
      <c r="GS225" s="441"/>
      <c r="GT225" s="441"/>
      <c r="GU225" s="441"/>
      <c r="GV225" s="441"/>
      <c r="GW225" s="441"/>
      <c r="GX225" s="441"/>
      <c r="GY225" s="441"/>
      <c r="GZ225" s="441"/>
      <c r="HA225" s="441"/>
      <c r="HB225" s="441"/>
      <c r="HC225" s="441"/>
      <c r="HD225" s="441"/>
      <c r="HE225" s="441"/>
      <c r="HF225" s="441"/>
      <c r="HG225" s="441"/>
      <c r="HH225" s="441"/>
      <c r="HI225" s="441"/>
      <c r="HJ225" s="441"/>
      <c r="HK225" s="441"/>
      <c r="HL225" s="441"/>
      <c r="HM225" s="441"/>
      <c r="HN225" s="441"/>
      <c r="HO225" s="441"/>
      <c r="HP225" s="441"/>
      <c r="HQ225" s="441"/>
      <c r="HR225" s="441"/>
      <c r="HS225" s="441"/>
      <c r="HT225" s="441"/>
      <c r="HU225" s="441"/>
      <c r="HV225" s="441"/>
      <c r="HW225" s="441"/>
      <c r="HX225" s="441"/>
      <c r="HY225" s="441"/>
      <c r="HZ225" s="441"/>
      <c r="IA225" s="441"/>
      <c r="IB225" s="441"/>
      <c r="IC225" s="441"/>
      <c r="ID225" s="441"/>
      <c r="IE225" s="441"/>
      <c r="IF225" s="441"/>
      <c r="IG225" s="441"/>
      <c r="IH225" s="441"/>
      <c r="II225" s="441"/>
      <c r="IJ225" s="441"/>
      <c r="IK225" s="441"/>
      <c r="IL225" s="441"/>
      <c r="IM225" s="441"/>
      <c r="IN225" s="441"/>
      <c r="IO225" s="441"/>
      <c r="IP225" s="441"/>
      <c r="IQ225" s="441"/>
      <c r="IR225" s="441"/>
      <c r="IS225" s="441"/>
      <c r="IT225" s="441"/>
      <c r="IU225" s="441"/>
      <c r="IV225" s="441"/>
      <c r="IW225" s="441"/>
    </row>
    <row r="226" customFormat="false" ht="12.75" hidden="false" customHeight="false" outlineLevel="1" collapsed="false">
      <c r="A226" s="376"/>
      <c r="B226" s="142"/>
      <c r="C226" s="142"/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</row>
    <row r="227" customFormat="false" ht="12.75" hidden="false" customHeight="false" outlineLevel="1" collapsed="false">
      <c r="A227" s="376"/>
      <c r="B227" s="142"/>
      <c r="C227" s="231"/>
      <c r="D227" s="231"/>
      <c r="E227" s="231"/>
      <c r="F227" s="231"/>
      <c r="G227" s="231"/>
      <c r="H227" s="231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</row>
    <row r="228" customFormat="false" ht="12.75" hidden="false" customHeight="false" outlineLevel="1" collapsed="false">
      <c r="A228" s="376"/>
      <c r="B228" s="142"/>
      <c r="C228" s="231"/>
      <c r="D228" s="231"/>
      <c r="E228" s="231"/>
      <c r="F228" s="231"/>
      <c r="G228" s="231"/>
      <c r="H228" s="231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</row>
    <row r="229" customFormat="false" ht="12.75" hidden="false" customHeight="false" outlineLevel="1" collapsed="false">
      <c r="A229" s="142"/>
      <c r="B229" s="142"/>
      <c r="C229" s="442"/>
      <c r="D229" s="442"/>
      <c r="E229" s="442"/>
      <c r="F229" s="442"/>
      <c r="G229" s="442"/>
      <c r="H229" s="4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</row>
    <row r="230" customFormat="false" ht="12.75" hidden="false" customHeight="false" outlineLevel="1" collapsed="false">
      <c r="A230" s="376"/>
      <c r="B230" s="142"/>
      <c r="C230" s="142"/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</row>
    <row r="231" customFormat="false" ht="12.75" hidden="false" customHeight="false" outlineLevel="1" collapsed="false">
      <c r="A231" s="440"/>
      <c r="B231" s="142"/>
      <c r="C231" s="142"/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</row>
    <row r="232" customFormat="false" ht="12.75" hidden="false" customHeight="false" outlineLevel="1" collapsed="false">
      <c r="A232" s="443"/>
      <c r="B232" s="142"/>
      <c r="C232" s="26"/>
      <c r="D232" s="26"/>
      <c r="E232" s="26"/>
      <c r="F232" s="26"/>
      <c r="G232" s="26"/>
      <c r="H232" s="26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</row>
    <row r="233" customFormat="false" ht="12.75" hidden="false" customHeight="false" outlineLevel="1" collapsed="false">
      <c r="A233" s="443"/>
      <c r="B233" s="142"/>
      <c r="C233" s="26"/>
      <c r="D233" s="26"/>
      <c r="E233" s="26"/>
      <c r="F233" s="26"/>
      <c r="G233" s="26"/>
      <c r="H233" s="26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</row>
    <row r="234" customFormat="false" ht="12.75" hidden="false" customHeight="false" outlineLevel="1" collapsed="false">
      <c r="A234" s="443"/>
      <c r="B234" s="142"/>
      <c r="C234" s="26"/>
      <c r="D234" s="26"/>
      <c r="E234" s="26"/>
      <c r="F234" s="26"/>
      <c r="G234" s="26"/>
      <c r="H234" s="26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</row>
    <row r="235" customFormat="false" ht="12.75" hidden="false" customHeight="false" outlineLevel="1" collapsed="false">
      <c r="A235" s="443"/>
      <c r="B235" s="142"/>
      <c r="C235" s="26"/>
      <c r="D235" s="26"/>
      <c r="E235" s="26"/>
      <c r="F235" s="26"/>
      <c r="G235" s="26"/>
      <c r="H235" s="26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</row>
    <row r="236" customFormat="false" ht="12.75" hidden="false" customHeight="false" outlineLevel="1" collapsed="false">
      <c r="A236" s="443"/>
      <c r="B236" s="142"/>
      <c r="C236" s="231"/>
      <c r="D236" s="231"/>
      <c r="E236" s="231"/>
      <c r="F236" s="231"/>
      <c r="G236" s="231"/>
      <c r="H236" s="231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</row>
    <row r="237" customFormat="false" ht="12.75" hidden="false" customHeight="false" outlineLevel="1" collapsed="false">
      <c r="A237" s="376"/>
      <c r="B237" s="142"/>
      <c r="C237" s="444"/>
      <c r="D237" s="444"/>
      <c r="E237" s="444"/>
      <c r="F237" s="444"/>
      <c r="G237" s="444"/>
      <c r="H237" s="444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</row>
    <row r="238" customFormat="false" ht="12.75" hidden="false" customHeight="false" outlineLevel="1" collapsed="false">
      <c r="A238" s="443"/>
      <c r="B238" s="142"/>
      <c r="C238" s="445"/>
      <c r="D238" s="445"/>
      <c r="E238" s="445"/>
      <c r="F238" s="445"/>
      <c r="G238" s="445"/>
      <c r="H238" s="445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</row>
    <row r="239" customFormat="false" ht="12.75" hidden="false" customHeight="false" outlineLevel="1" collapsed="false">
      <c r="A239" s="443"/>
      <c r="B239" s="142"/>
      <c r="C239" s="445"/>
      <c r="D239" s="445"/>
      <c r="E239" s="445"/>
      <c r="F239" s="445"/>
      <c r="G239" s="445"/>
      <c r="H239" s="445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</row>
    <row r="240" customFormat="false" ht="12.75" hidden="false" customHeight="false" outlineLevel="1" collapsed="false">
      <c r="A240" s="443"/>
      <c r="B240" s="142"/>
      <c r="C240" s="445"/>
      <c r="D240" s="445"/>
      <c r="E240" s="445"/>
      <c r="F240" s="445"/>
      <c r="G240" s="445"/>
      <c r="H240" s="445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</row>
    <row r="241" customFormat="false" ht="12.75" hidden="false" customHeight="false" outlineLevel="1" collapsed="false">
      <c r="A241" s="443"/>
      <c r="B241" s="142"/>
      <c r="C241" s="445"/>
      <c r="D241" s="445"/>
      <c r="E241" s="445"/>
      <c r="F241" s="445"/>
      <c r="G241" s="445"/>
      <c r="H241" s="445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</row>
    <row r="242" customFormat="false" ht="12.75" hidden="false" customHeight="false" outlineLevel="1" collapsed="false">
      <c r="A242" s="443"/>
      <c r="B242" s="142"/>
      <c r="C242" s="444"/>
      <c r="D242" s="444"/>
      <c r="E242" s="444"/>
      <c r="F242" s="444"/>
      <c r="G242" s="444"/>
      <c r="H242" s="444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</row>
    <row r="243" customFormat="false" ht="12.75" hidden="false" customHeight="false" outlineLevel="1" collapsed="false">
      <c r="A243" s="376"/>
      <c r="B243" s="142"/>
      <c r="C243" s="142"/>
      <c r="D243" s="142"/>
      <c r="E243" s="142"/>
      <c r="F243" s="142"/>
      <c r="G243" s="142"/>
      <c r="H243" s="142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</row>
    <row r="244" customFormat="false" ht="12.75" hidden="false" customHeight="false" outlineLevel="1" collapsed="false">
      <c r="A244" s="142"/>
      <c r="B244" s="142"/>
      <c r="C244" s="26"/>
      <c r="D244" s="26"/>
      <c r="E244" s="26"/>
      <c r="F244" s="26"/>
      <c r="G244" s="26"/>
      <c r="H244" s="26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</row>
    <row r="245" customFormat="false" ht="12.75" hidden="false" customHeight="false" outlineLevel="1" collapsed="false">
      <c r="A245" s="142"/>
      <c r="B245" s="142"/>
      <c r="C245" s="26"/>
      <c r="D245" s="26"/>
      <c r="E245" s="26"/>
      <c r="F245" s="26"/>
      <c r="G245" s="26"/>
      <c r="H245" s="26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</row>
    <row r="246" customFormat="false" ht="12.75" hidden="false" customHeight="false" outlineLevel="1" collapsed="false">
      <c r="A246" s="142"/>
      <c r="B246" s="142"/>
      <c r="C246" s="26"/>
      <c r="D246" s="26"/>
      <c r="E246" s="26"/>
      <c r="F246" s="26"/>
      <c r="G246" s="26"/>
      <c r="H246" s="26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</row>
    <row r="247" customFormat="false" ht="12.75" hidden="false" customHeight="false" outlineLevel="1" collapsed="false">
      <c r="A247" s="142"/>
      <c r="B247" s="432"/>
      <c r="C247" s="26"/>
      <c r="D247" s="26"/>
      <c r="E247" s="26"/>
      <c r="F247" s="26"/>
      <c r="G247" s="26"/>
      <c r="H247" s="26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</row>
    <row r="248" customFormat="false" ht="12.75" hidden="false" customHeight="false" outlineLevel="1" collapsed="false">
      <c r="A248" s="142"/>
      <c r="B248" s="142"/>
      <c r="C248" s="142"/>
      <c r="D248" s="142"/>
      <c r="E248" s="142"/>
      <c r="F248" s="142"/>
      <c r="G248" s="142"/>
      <c r="H248" s="142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</row>
    <row r="249" customFormat="false" ht="12.75" hidden="false" customHeight="false" outlineLevel="1" collapsed="false">
      <c r="A249" s="376"/>
      <c r="B249" s="142"/>
      <c r="C249" s="142"/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</row>
    <row r="250" customFormat="false" ht="12.75" hidden="false" customHeight="false" outlineLevel="1" collapsed="false">
      <c r="A250" s="142"/>
      <c r="B250" s="142"/>
      <c r="C250" s="231"/>
      <c r="D250" s="231"/>
      <c r="E250" s="231"/>
      <c r="F250" s="231"/>
      <c r="G250" s="231"/>
      <c r="H250" s="231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</row>
    <row r="251" customFormat="false" ht="12.75" hidden="false" customHeight="false" outlineLevel="1" collapsed="false">
      <c r="A251" s="443"/>
      <c r="B251" s="142"/>
      <c r="C251" s="231"/>
      <c r="D251" s="231"/>
      <c r="E251" s="231"/>
      <c r="F251" s="231"/>
      <c r="G251" s="231"/>
      <c r="H251" s="231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</row>
    <row r="252" customFormat="false" ht="12.75" hidden="false" customHeight="false" outlineLevel="1" collapsed="false">
      <c r="A252" s="443"/>
      <c r="B252" s="142"/>
      <c r="C252" s="231"/>
      <c r="D252" s="231"/>
      <c r="E252" s="231"/>
      <c r="F252" s="231"/>
      <c r="G252" s="231"/>
      <c r="H252" s="231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</row>
    <row r="253" customFormat="false" ht="12.75" hidden="false" customHeight="false" outlineLevel="1" collapsed="false">
      <c r="A253" s="443"/>
      <c r="B253" s="432"/>
      <c r="C253" s="231"/>
      <c r="D253" s="231"/>
      <c r="E253" s="231"/>
      <c r="F253" s="231"/>
      <c r="G253" s="231"/>
      <c r="H253" s="231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</row>
    <row r="254" customFormat="false" ht="12.75" hidden="false" customHeight="false" outlineLevel="1" collapsed="false">
      <c r="A254" s="142"/>
      <c r="B254" s="142"/>
      <c r="C254" s="231"/>
      <c r="D254" s="231"/>
      <c r="E254" s="231"/>
      <c r="F254" s="231"/>
      <c r="G254" s="231"/>
      <c r="H254" s="231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</row>
    <row r="255" customFormat="false" ht="12.75" hidden="false" customHeight="false" outlineLevel="1" collapsed="false">
      <c r="A255" s="142"/>
      <c r="B255" s="142"/>
      <c r="C255" s="231"/>
      <c r="D255" s="231"/>
      <c r="E255" s="231"/>
      <c r="F255" s="231"/>
      <c r="G255" s="231"/>
      <c r="H255" s="231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142"/>
      <c r="U255" s="142"/>
    </row>
    <row r="256" customFormat="false" ht="12.75" hidden="false" customHeight="false" outlineLevel="1" collapsed="false">
      <c r="A256" s="142"/>
      <c r="B256" s="142"/>
      <c r="C256" s="231"/>
      <c r="D256" s="231"/>
      <c r="E256" s="231"/>
      <c r="F256" s="231"/>
      <c r="G256" s="231"/>
      <c r="H256" s="231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</row>
    <row r="257" customFormat="false" ht="12.75" hidden="false" customHeight="false" outlineLevel="1" collapsed="false">
      <c r="A257" s="142"/>
      <c r="B257" s="142"/>
      <c r="C257" s="231"/>
      <c r="D257" s="231"/>
      <c r="E257" s="231"/>
      <c r="F257" s="231"/>
      <c r="G257" s="231"/>
      <c r="H257" s="231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</row>
    <row r="258" customFormat="false" ht="12.75" hidden="false" customHeight="false" outlineLevel="1" collapsed="false">
      <c r="A258" s="142"/>
      <c r="B258" s="142"/>
      <c r="C258" s="231"/>
      <c r="D258" s="231"/>
      <c r="E258" s="231"/>
      <c r="F258" s="231"/>
      <c r="G258" s="231"/>
      <c r="H258" s="231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</row>
    <row r="259" customFormat="false" ht="12.75" hidden="false" customHeight="false" outlineLevel="1" collapsed="false">
      <c r="A259" s="142"/>
      <c r="B259" s="142"/>
      <c r="C259" s="231"/>
      <c r="D259" s="231"/>
      <c r="E259" s="231"/>
      <c r="F259" s="231"/>
      <c r="G259" s="231"/>
      <c r="H259" s="231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</row>
    <row r="260" customFormat="false" ht="12.75" hidden="false" customHeight="false" outlineLevel="1" collapsed="false">
      <c r="A260" s="142"/>
      <c r="B260" s="142"/>
      <c r="C260" s="142"/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</row>
    <row r="261" customFormat="false" ht="12.75" hidden="false" customHeight="false" outlineLevel="1" collapsed="false">
      <c r="A261" s="376"/>
      <c r="B261" s="446"/>
      <c r="C261" s="446"/>
      <c r="D261" s="446"/>
      <c r="E261" s="446"/>
      <c r="F261" s="446"/>
      <c r="G261" s="446"/>
      <c r="H261" s="446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</row>
    <row r="262" customFormat="false" ht="12.75" hidden="false" customHeight="false" outlineLevel="1" collapsed="false">
      <c r="A262" s="376"/>
      <c r="B262" s="432"/>
      <c r="C262" s="446"/>
      <c r="D262" s="446"/>
      <c r="E262" s="446"/>
      <c r="F262" s="446"/>
      <c r="G262" s="446"/>
      <c r="H262" s="446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</row>
    <row r="263" customFormat="false" ht="12.75" hidden="false" customHeight="false" outlineLevel="1" collapsed="false">
      <c r="A263" s="376"/>
      <c r="B263" s="446"/>
      <c r="C263" s="446"/>
      <c r="D263" s="446"/>
      <c r="E263" s="446"/>
      <c r="F263" s="446"/>
      <c r="G263" s="446"/>
      <c r="H263" s="446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</row>
    <row r="264" customFormat="false" ht="12.75" hidden="false" customHeight="false" outlineLevel="1" collapsed="false">
      <c r="A264" s="376"/>
      <c r="B264" s="142"/>
      <c r="C264" s="446"/>
      <c r="D264" s="446"/>
      <c r="E264" s="446"/>
      <c r="F264" s="446"/>
      <c r="G264" s="446"/>
      <c r="H264" s="446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</row>
    <row r="265" customFormat="false" ht="12.75" hidden="false" customHeight="false" outlineLevel="1" collapsed="false">
      <c r="A265" s="142"/>
      <c r="B265" s="142"/>
      <c r="C265" s="142"/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</row>
    <row r="266" customFormat="false" ht="12.75" hidden="false" customHeight="false" outlineLevel="1" collapsed="false">
      <c r="A266" s="376"/>
      <c r="B266" s="142"/>
      <c r="C266" s="142"/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</row>
    <row r="267" customFormat="false" ht="12.75" hidden="false" customHeight="false" outlineLevel="1" collapsed="false">
      <c r="A267" s="376"/>
      <c r="B267" s="142"/>
      <c r="C267" s="142"/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</row>
    <row r="268" customFormat="false" ht="12.75" hidden="false" customHeight="false" outlineLevel="1" collapsed="false">
      <c r="A268" s="142"/>
      <c r="B268" s="142"/>
      <c r="C268" s="142"/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</row>
    <row r="269" customFormat="false" ht="12.75" hidden="false" customHeight="false" outlineLevel="1" collapsed="false">
      <c r="A269" s="142"/>
      <c r="B269" s="142"/>
      <c r="C269" s="439"/>
      <c r="D269" s="439"/>
      <c r="E269" s="439"/>
      <c r="F269" s="439"/>
      <c r="G269" s="439"/>
      <c r="H269" s="439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</row>
    <row r="270" customFormat="false" ht="12.75" hidden="false" customHeight="false" outlineLevel="1" collapsed="false">
      <c r="A270" s="142"/>
      <c r="B270" s="142"/>
      <c r="C270" s="446"/>
      <c r="D270" s="446"/>
      <c r="E270" s="446"/>
      <c r="F270" s="446"/>
      <c r="G270" s="446"/>
      <c r="H270" s="446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</row>
    <row r="271" customFormat="false" ht="12.75" hidden="false" customHeight="false" outlineLevel="1" collapsed="false">
      <c r="A271" s="142"/>
      <c r="B271" s="142"/>
      <c r="C271" s="447"/>
      <c r="D271" s="447"/>
      <c r="E271" s="447"/>
      <c r="F271" s="447"/>
      <c r="G271" s="447"/>
      <c r="H271" s="447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</row>
    <row r="272" customFormat="false" ht="12.75" hidden="false" customHeight="false" outlineLevel="1" collapsed="false">
      <c r="A272" s="142"/>
      <c r="B272" s="142"/>
      <c r="C272" s="439"/>
      <c r="D272" s="439"/>
      <c r="E272" s="439"/>
      <c r="F272" s="439"/>
      <c r="G272" s="439"/>
      <c r="H272" s="439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</row>
    <row r="273" customFormat="false" ht="12.75" hidden="false" customHeight="false" outlineLevel="1" collapsed="false">
      <c r="A273" s="142"/>
      <c r="B273" s="142"/>
      <c r="C273" s="447"/>
      <c r="D273" s="447"/>
      <c r="E273" s="447"/>
      <c r="F273" s="447"/>
      <c r="G273" s="447"/>
      <c r="H273" s="447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</row>
    <row r="274" customFormat="false" ht="12.75" hidden="false" customHeight="false" outlineLevel="1" collapsed="false">
      <c r="A274" s="142"/>
      <c r="B274" s="142"/>
      <c r="C274" s="448"/>
      <c r="D274" s="448"/>
      <c r="E274" s="448"/>
      <c r="F274" s="448"/>
      <c r="G274" s="448"/>
      <c r="H274" s="448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</row>
    <row r="275" customFormat="false" ht="12.75" hidden="false" customHeight="false" outlineLevel="1" collapsed="false">
      <c r="A275" s="142"/>
      <c r="B275" s="142"/>
      <c r="C275" s="448"/>
      <c r="D275" s="448"/>
      <c r="E275" s="448"/>
      <c r="F275" s="448"/>
      <c r="G275" s="448"/>
      <c r="H275" s="448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</row>
    <row r="276" customFormat="false" ht="18.75" hidden="true" customHeight="false" outlineLevel="2" collapsed="false">
      <c r="A276" s="437"/>
      <c r="B276" s="142"/>
      <c r="C276" s="448"/>
      <c r="D276" s="448"/>
      <c r="E276" s="448"/>
      <c r="F276" s="448"/>
      <c r="G276" s="448"/>
      <c r="H276" s="448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</row>
    <row r="277" customFormat="false" ht="12.75" hidden="true" customHeight="false" outlineLevel="2" collapsed="false">
      <c r="A277" s="376"/>
      <c r="B277" s="142"/>
      <c r="C277" s="448"/>
      <c r="D277" s="448"/>
      <c r="E277" s="448"/>
      <c r="F277" s="448"/>
      <c r="G277" s="448"/>
      <c r="H277" s="448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</row>
    <row r="278" customFormat="false" ht="12.75" hidden="true" customHeight="false" outlineLevel="2" collapsed="false">
      <c r="A278" s="142"/>
      <c r="B278" s="142"/>
      <c r="C278" s="448"/>
      <c r="D278" s="448"/>
      <c r="E278" s="448"/>
      <c r="F278" s="448"/>
      <c r="G278" s="448"/>
      <c r="H278" s="448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</row>
    <row r="279" customFormat="false" ht="12.75" hidden="true" customHeight="false" outlineLevel="2" collapsed="false">
      <c r="A279" s="376"/>
      <c r="B279" s="149"/>
      <c r="C279" s="149"/>
      <c r="D279" s="226"/>
      <c r="E279" s="226"/>
      <c r="F279" s="149"/>
      <c r="G279" s="149"/>
      <c r="H279" s="226"/>
      <c r="I279" s="149"/>
      <c r="J279" s="149"/>
      <c r="K279" s="149"/>
      <c r="L279" s="226"/>
      <c r="M279" s="149"/>
      <c r="N279" s="149"/>
      <c r="O279" s="142"/>
      <c r="P279" s="142"/>
      <c r="Q279" s="142"/>
      <c r="R279" s="142"/>
      <c r="S279" s="142"/>
      <c r="T279" s="149"/>
      <c r="U279" s="142"/>
    </row>
    <row r="280" customFormat="false" ht="12.75" hidden="true" customHeight="false" outlineLevel="2" collapsed="false">
      <c r="A280" s="376"/>
      <c r="B280" s="142"/>
      <c r="C280" s="142"/>
      <c r="D280" s="142"/>
      <c r="E280" s="142"/>
      <c r="F280" s="142"/>
      <c r="G280" s="142"/>
      <c r="H280" s="142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</row>
    <row r="281" customFormat="false" ht="12.75" hidden="true" customHeight="false" outlineLevel="2" collapsed="false">
      <c r="A281" s="142"/>
      <c r="B281" s="142"/>
      <c r="C281" s="142"/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</row>
    <row r="282" customFormat="false" ht="12.75" hidden="true" customHeight="false" outlineLevel="2" collapsed="false">
      <c r="A282" s="142"/>
      <c r="B282" s="439"/>
      <c r="C282" s="439"/>
      <c r="D282" s="439"/>
      <c r="E282" s="439"/>
      <c r="F282" s="439"/>
      <c r="G282" s="439"/>
      <c r="H282" s="439"/>
      <c r="I282" s="439"/>
      <c r="J282" s="439"/>
      <c r="K282" s="439"/>
      <c r="L282" s="439"/>
      <c r="M282" s="439"/>
      <c r="N282" s="439"/>
      <c r="O282" s="142"/>
      <c r="P282" s="142"/>
      <c r="Q282" s="142"/>
      <c r="R282" s="142"/>
      <c r="S282" s="142"/>
      <c r="T282" s="439"/>
      <c r="U282" s="142"/>
    </row>
    <row r="283" customFormat="false" ht="12.75" hidden="true" customHeight="false" outlineLevel="2" collapsed="false">
      <c r="A283" s="142"/>
      <c r="B283" s="142"/>
      <c r="C283" s="142"/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</row>
    <row r="284" customFormat="false" ht="12.75" hidden="true" customHeight="false" outlineLevel="2" collapsed="false">
      <c r="A284" s="142"/>
      <c r="B284" s="446"/>
      <c r="C284" s="446"/>
      <c r="D284" s="439"/>
      <c r="E284" s="439"/>
      <c r="F284" s="439"/>
      <c r="G284" s="439"/>
      <c r="H284" s="439"/>
      <c r="I284" s="439"/>
      <c r="J284" s="439"/>
      <c r="K284" s="439"/>
      <c r="L284" s="439"/>
      <c r="M284" s="439"/>
      <c r="N284" s="439"/>
      <c r="O284" s="142"/>
      <c r="P284" s="142"/>
      <c r="Q284" s="142"/>
      <c r="R284" s="142"/>
      <c r="S284" s="142"/>
      <c r="T284" s="439"/>
      <c r="U284" s="142"/>
    </row>
    <row r="285" customFormat="false" ht="12.75" hidden="true" customHeight="false" outlineLevel="2" collapsed="false">
      <c r="A285" s="142"/>
      <c r="B285" s="142"/>
      <c r="C285" s="142"/>
      <c r="D285" s="142"/>
      <c r="E285" s="142"/>
      <c r="F285" s="142"/>
      <c r="G285" s="142"/>
      <c r="H285" s="142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142"/>
      <c r="U285" s="142"/>
    </row>
    <row r="286" customFormat="false" ht="12.75" hidden="true" customHeight="false" outlineLevel="2" collapsed="false">
      <c r="A286" s="142"/>
      <c r="B286" s="439"/>
      <c r="C286" s="439"/>
      <c r="D286" s="439"/>
      <c r="E286" s="439"/>
      <c r="F286" s="439"/>
      <c r="G286" s="439"/>
      <c r="H286" s="439"/>
      <c r="I286" s="439"/>
      <c r="J286" s="439"/>
      <c r="K286" s="439"/>
      <c r="L286" s="439"/>
      <c r="M286" s="439"/>
      <c r="N286" s="439"/>
      <c r="O286" s="142"/>
      <c r="P286" s="142"/>
      <c r="Q286" s="142"/>
      <c r="R286" s="142"/>
      <c r="S286" s="142"/>
      <c r="T286" s="439"/>
      <c r="U286" s="439"/>
      <c r="V286" s="439"/>
      <c r="W286" s="439"/>
      <c r="X286" s="439"/>
      <c r="Y286" s="439"/>
    </row>
    <row r="287" customFormat="false" ht="12.75" hidden="true" customHeight="false" outlineLevel="2" collapsed="false">
      <c r="A287" s="142"/>
      <c r="B287" s="142"/>
      <c r="C287" s="142"/>
      <c r="D287" s="142"/>
      <c r="E287" s="142"/>
      <c r="F287" s="142"/>
      <c r="G287" s="142"/>
      <c r="H287" s="142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142"/>
      <c r="U287" s="142"/>
    </row>
    <row r="288" customFormat="false" ht="12.75" hidden="true" customHeight="false" outlineLevel="2" collapsed="false">
      <c r="A288" s="142"/>
      <c r="B288" s="439"/>
      <c r="C288" s="439"/>
      <c r="D288" s="439"/>
      <c r="E288" s="439"/>
      <c r="F288" s="439"/>
      <c r="G288" s="439"/>
      <c r="H288" s="439"/>
      <c r="I288" s="439"/>
      <c r="J288" s="439"/>
      <c r="K288" s="439"/>
      <c r="L288" s="439"/>
      <c r="M288" s="439"/>
      <c r="N288" s="439"/>
      <c r="O288" s="142"/>
      <c r="P288" s="142"/>
      <c r="Q288" s="142"/>
      <c r="R288" s="142"/>
      <c r="S288" s="142"/>
      <c r="T288" s="439"/>
      <c r="U288" s="142"/>
    </row>
    <row r="289" customFormat="false" ht="12.75" hidden="true" customHeight="false" outlineLevel="2" collapsed="false">
      <c r="A289" s="142"/>
      <c r="B289" s="142"/>
      <c r="C289" s="142"/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142"/>
      <c r="U289" s="142"/>
    </row>
    <row r="290" customFormat="false" ht="12.75" hidden="true" customHeight="false" outlineLevel="2" collapsed="false">
      <c r="A290" s="142"/>
      <c r="B290" s="439"/>
      <c r="C290" s="439"/>
      <c r="D290" s="439"/>
      <c r="E290" s="439"/>
      <c r="F290" s="439"/>
      <c r="G290" s="439"/>
      <c r="H290" s="439"/>
      <c r="I290" s="439"/>
      <c r="J290" s="439"/>
      <c r="K290" s="439"/>
      <c r="L290" s="439"/>
      <c r="M290" s="439"/>
      <c r="N290" s="439"/>
      <c r="O290" s="142"/>
      <c r="P290" s="142"/>
      <c r="Q290" s="142"/>
      <c r="R290" s="142"/>
      <c r="S290" s="142"/>
      <c r="T290" s="439"/>
      <c r="U290" s="439"/>
    </row>
    <row r="291" customFormat="false" ht="12.75" hidden="true" customHeight="false" outlineLevel="2" collapsed="false">
      <c r="A291" s="142"/>
      <c r="B291" s="142"/>
      <c r="C291" s="142"/>
      <c r="D291" s="142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142"/>
      <c r="U291" s="142"/>
    </row>
    <row r="292" customFormat="false" ht="12.75" hidden="true" customHeight="false" outlineLevel="2" collapsed="false">
      <c r="A292" s="142"/>
      <c r="B292" s="439"/>
      <c r="C292" s="439"/>
      <c r="D292" s="439"/>
      <c r="E292" s="439"/>
      <c r="F292" s="439"/>
      <c r="G292" s="439"/>
      <c r="H292" s="439"/>
      <c r="I292" s="439"/>
      <c r="J292" s="439"/>
      <c r="K292" s="439"/>
      <c r="L292" s="439"/>
      <c r="M292" s="439"/>
      <c r="N292" s="439"/>
      <c r="O292" s="142"/>
      <c r="P292" s="142"/>
      <c r="Q292" s="142"/>
      <c r="R292" s="142"/>
      <c r="S292" s="142"/>
      <c r="T292" s="439"/>
      <c r="U292" s="439"/>
    </row>
    <row r="293" customFormat="false" ht="12.75" hidden="true" customHeight="false" outlineLevel="2" collapsed="false">
      <c r="A293" s="142"/>
      <c r="B293" s="142"/>
      <c r="C293" s="142"/>
      <c r="D293" s="142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142"/>
      <c r="U293" s="142"/>
    </row>
    <row r="294" customFormat="false" ht="12.75" hidden="false" customHeight="false" outlineLevel="1" collapsed="true">
      <c r="A294" s="142"/>
      <c r="B294" s="142"/>
      <c r="C294" s="142"/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</row>
    <row r="295" customFormat="false" ht="12.75" hidden="false" customHeight="false" outlineLevel="1" collapsed="false">
      <c r="A295" s="142"/>
      <c r="B295" s="142"/>
      <c r="C295" s="142"/>
      <c r="D295" s="142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142"/>
      <c r="U295" s="142"/>
    </row>
    <row r="296" customFormat="false" ht="12.75" hidden="false" customHeight="false" outlineLevel="1" collapsed="false">
      <c r="A296" s="142"/>
      <c r="B296" s="142"/>
      <c r="C296" s="142"/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142"/>
      <c r="U296" s="142"/>
    </row>
    <row r="297" customFormat="false" ht="18.75" hidden="false" customHeight="false" outlineLevel="1" collapsed="false">
      <c r="A297" s="438"/>
      <c r="B297" s="142"/>
      <c r="C297" s="142"/>
      <c r="D297" s="142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142"/>
      <c r="U297" s="142"/>
    </row>
    <row r="298" customFormat="false" ht="12.75" hidden="false" customHeight="false" outlineLevel="1" collapsed="false">
      <c r="A298" s="376"/>
      <c r="B298" s="142"/>
      <c r="C298" s="142"/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</row>
    <row r="299" customFormat="false" ht="12.75" hidden="false" customHeight="false" outlineLevel="1" collapsed="false">
      <c r="A299" s="376"/>
      <c r="B299" s="142"/>
      <c r="C299" s="142"/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142"/>
      <c r="U299" s="142"/>
    </row>
    <row r="300" customFormat="false" ht="12.75" hidden="false" customHeight="false" outlineLevel="1" collapsed="false">
      <c r="A300" s="142"/>
      <c r="B300" s="142"/>
      <c r="C300" s="142"/>
      <c r="D300" s="142"/>
      <c r="E300" s="142"/>
      <c r="F300" s="142"/>
      <c r="G300" s="142"/>
      <c r="H300" s="142"/>
      <c r="I300" s="142"/>
      <c r="J300" s="142"/>
      <c r="K300" s="142"/>
      <c r="L300" s="142"/>
      <c r="M300" s="142"/>
      <c r="N300" s="142"/>
      <c r="O300" s="142"/>
      <c r="P300" s="142"/>
      <c r="Q300" s="142"/>
      <c r="R300" s="142"/>
      <c r="S300" s="142"/>
      <c r="T300" s="142"/>
      <c r="U300" s="142"/>
    </row>
    <row r="301" customFormat="false" ht="12.75" hidden="false" customHeight="false" outlineLevel="1" collapsed="false">
      <c r="A301" s="227"/>
      <c r="B301" s="226"/>
      <c r="C301" s="226"/>
      <c r="D301" s="226"/>
      <c r="E301" s="226"/>
      <c r="F301" s="226"/>
      <c r="G301" s="226"/>
      <c r="H301" s="226"/>
      <c r="I301" s="226"/>
      <c r="J301" s="226"/>
      <c r="K301" s="226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</row>
    <row r="302" customFormat="false" ht="12.75" hidden="false" customHeight="false" outlineLevel="1" collapsed="false">
      <c r="A302" s="376"/>
      <c r="B302" s="142"/>
      <c r="C302" s="142"/>
      <c r="D302" s="142"/>
      <c r="E302" s="142"/>
      <c r="F302" s="142"/>
      <c r="G302" s="142"/>
      <c r="H302" s="142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</row>
    <row r="303" customFormat="false" ht="12.75" hidden="false" customHeight="false" outlineLevel="1" collapsed="false">
      <c r="A303" s="188"/>
      <c r="B303" s="439"/>
      <c r="C303" s="439"/>
      <c r="D303" s="439"/>
      <c r="E303" s="439"/>
      <c r="F303" s="439"/>
      <c r="G303" s="439"/>
      <c r="H303" s="439"/>
      <c r="I303" s="439"/>
      <c r="J303" s="439"/>
      <c r="K303" s="439"/>
      <c r="L303" s="439"/>
      <c r="M303" s="439"/>
      <c r="N303" s="439"/>
      <c r="O303" s="439"/>
      <c r="P303" s="439"/>
      <c r="Q303" s="439"/>
      <c r="R303" s="439"/>
      <c r="S303" s="439"/>
      <c r="T303" s="439"/>
      <c r="U303" s="439"/>
    </row>
    <row r="304" customFormat="false" ht="12.75" hidden="false" customHeight="false" outlineLevel="1" collapsed="false">
      <c r="A304" s="188"/>
      <c r="B304" s="439"/>
      <c r="C304" s="439"/>
      <c r="D304" s="439"/>
      <c r="E304" s="439"/>
      <c r="F304" s="439"/>
      <c r="G304" s="439"/>
      <c r="H304" s="439"/>
      <c r="I304" s="439"/>
      <c r="J304" s="439"/>
      <c r="K304" s="439"/>
      <c r="L304" s="439"/>
      <c r="M304" s="439"/>
      <c r="N304" s="439"/>
      <c r="O304" s="439"/>
      <c r="P304" s="439"/>
      <c r="Q304" s="439"/>
      <c r="R304" s="439"/>
      <c r="S304" s="439"/>
      <c r="T304" s="439"/>
      <c r="U304" s="439"/>
    </row>
    <row r="305" customFormat="false" ht="12.75" hidden="false" customHeight="false" outlineLevel="1" collapsed="false">
      <c r="A305" s="188"/>
      <c r="B305" s="439"/>
      <c r="C305" s="439"/>
      <c r="D305" s="439"/>
      <c r="E305" s="439"/>
      <c r="F305" s="439"/>
      <c r="G305" s="439"/>
      <c r="H305" s="439"/>
      <c r="I305" s="439"/>
      <c r="J305" s="439"/>
      <c r="K305" s="439"/>
      <c r="L305" s="439"/>
      <c r="M305" s="439"/>
      <c r="N305" s="439"/>
      <c r="O305" s="439"/>
      <c r="P305" s="439"/>
      <c r="Q305" s="439"/>
      <c r="R305" s="439"/>
      <c r="S305" s="439"/>
      <c r="T305" s="439"/>
      <c r="U305" s="439"/>
    </row>
    <row r="306" customFormat="false" ht="12.75" hidden="false" customHeight="false" outlineLevel="1" collapsed="false">
      <c r="A306" s="188"/>
      <c r="B306" s="439"/>
      <c r="C306" s="439"/>
      <c r="D306" s="439"/>
      <c r="E306" s="439"/>
      <c r="F306" s="439"/>
      <c r="G306" s="439"/>
      <c r="H306" s="439"/>
      <c r="I306" s="439"/>
      <c r="J306" s="439"/>
      <c r="K306" s="439"/>
      <c r="L306" s="439"/>
      <c r="M306" s="439"/>
      <c r="N306" s="439"/>
      <c r="O306" s="439"/>
      <c r="P306" s="439"/>
      <c r="Q306" s="439"/>
      <c r="R306" s="439"/>
      <c r="S306" s="439"/>
      <c r="T306" s="439"/>
      <c r="U306" s="439"/>
    </row>
    <row r="307" customFormat="false" ht="12.75" hidden="false" customHeight="false" outlineLevel="1" collapsed="false">
      <c r="A307" s="188"/>
      <c r="B307" s="439"/>
      <c r="C307" s="439"/>
      <c r="D307" s="439"/>
      <c r="E307" s="439"/>
      <c r="F307" s="439"/>
      <c r="G307" s="439"/>
      <c r="H307" s="439"/>
      <c r="I307" s="439"/>
      <c r="J307" s="439"/>
      <c r="K307" s="439"/>
      <c r="L307" s="439"/>
      <c r="M307" s="439"/>
      <c r="N307" s="439"/>
      <c r="O307" s="439"/>
      <c r="P307" s="439"/>
      <c r="Q307" s="439"/>
      <c r="R307" s="439"/>
      <c r="S307" s="439"/>
      <c r="T307" s="439"/>
      <c r="U307" s="439"/>
    </row>
    <row r="308" customFormat="false" ht="12.75" hidden="false" customHeight="false" outlineLevel="1" collapsed="false">
      <c r="A308" s="142"/>
      <c r="B308" s="439"/>
      <c r="C308" s="439"/>
      <c r="D308" s="439"/>
      <c r="E308" s="439"/>
      <c r="F308" s="439"/>
      <c r="G308" s="439"/>
      <c r="H308" s="439"/>
      <c r="I308" s="439"/>
      <c r="J308" s="439"/>
      <c r="K308" s="439"/>
      <c r="L308" s="439"/>
      <c r="M308" s="439"/>
      <c r="N308" s="439"/>
      <c r="O308" s="439"/>
      <c r="P308" s="439"/>
      <c r="Q308" s="439"/>
      <c r="R308" s="439"/>
      <c r="S308" s="439"/>
      <c r="T308" s="439"/>
      <c r="U308" s="439"/>
    </row>
    <row r="309" customFormat="false" ht="12.75" hidden="false" customHeight="false" outlineLevel="1" collapsed="false">
      <c r="A309" s="376"/>
      <c r="B309" s="439"/>
      <c r="C309" s="439"/>
      <c r="D309" s="439"/>
      <c r="E309" s="439"/>
      <c r="F309" s="439"/>
      <c r="G309" s="439"/>
      <c r="H309" s="439"/>
      <c r="I309" s="439"/>
      <c r="J309" s="439"/>
      <c r="K309" s="439"/>
      <c r="L309" s="439"/>
      <c r="M309" s="439"/>
      <c r="N309" s="439"/>
      <c r="O309" s="439"/>
      <c r="P309" s="439"/>
      <c r="Q309" s="439"/>
      <c r="R309" s="439"/>
      <c r="S309" s="439"/>
      <c r="T309" s="439"/>
      <c r="U309" s="439"/>
    </row>
    <row r="310" customFormat="false" ht="12.75" hidden="false" customHeight="false" outlineLevel="1" collapsed="false">
      <c r="A310" s="188"/>
      <c r="B310" s="439"/>
      <c r="C310" s="439"/>
      <c r="D310" s="439"/>
      <c r="E310" s="439"/>
      <c r="F310" s="439"/>
      <c r="G310" s="439"/>
      <c r="H310" s="439"/>
      <c r="I310" s="439"/>
      <c r="J310" s="439"/>
      <c r="K310" s="439"/>
      <c r="L310" s="439"/>
      <c r="M310" s="439"/>
      <c r="N310" s="439"/>
      <c r="O310" s="439"/>
      <c r="P310" s="439"/>
      <c r="Q310" s="439"/>
      <c r="R310" s="439"/>
      <c r="S310" s="439"/>
      <c r="T310" s="439"/>
      <c r="U310" s="439"/>
    </row>
    <row r="311" customFormat="false" ht="12.75" hidden="false" customHeight="false" outlineLevel="1" collapsed="false">
      <c r="A311" s="188"/>
      <c r="B311" s="439"/>
      <c r="C311" s="439"/>
      <c r="D311" s="439"/>
      <c r="E311" s="439"/>
      <c r="F311" s="439"/>
      <c r="G311" s="439"/>
      <c r="H311" s="439"/>
      <c r="I311" s="439"/>
      <c r="J311" s="439"/>
      <c r="K311" s="439"/>
      <c r="L311" s="439"/>
      <c r="M311" s="439"/>
      <c r="N311" s="439"/>
      <c r="O311" s="439"/>
      <c r="P311" s="439"/>
      <c r="Q311" s="439"/>
      <c r="R311" s="439"/>
      <c r="S311" s="439"/>
      <c r="T311" s="439"/>
      <c r="U311" s="439"/>
    </row>
    <row r="312" customFormat="false" ht="12.75" hidden="false" customHeight="false" outlineLevel="1" collapsed="false">
      <c r="A312" s="188"/>
      <c r="B312" s="439"/>
      <c r="C312" s="439"/>
      <c r="D312" s="439"/>
      <c r="E312" s="439"/>
      <c r="F312" s="439"/>
      <c r="G312" s="439"/>
      <c r="H312" s="439"/>
      <c r="I312" s="439"/>
      <c r="J312" s="439"/>
      <c r="K312" s="439"/>
      <c r="L312" s="439"/>
      <c r="M312" s="439"/>
      <c r="N312" s="439"/>
      <c r="O312" s="439"/>
      <c r="P312" s="439"/>
      <c r="Q312" s="439"/>
      <c r="R312" s="439"/>
      <c r="S312" s="439"/>
      <c r="T312" s="439"/>
      <c r="U312" s="439"/>
    </row>
    <row r="313" customFormat="false" ht="12.75" hidden="false" customHeight="false" outlineLevel="1" collapsed="false">
      <c r="A313" s="188"/>
      <c r="B313" s="439"/>
      <c r="C313" s="439"/>
      <c r="D313" s="439"/>
      <c r="E313" s="439"/>
      <c r="F313" s="439"/>
      <c r="G313" s="439"/>
      <c r="H313" s="439"/>
      <c r="I313" s="439"/>
      <c r="J313" s="439"/>
      <c r="K313" s="439"/>
      <c r="L313" s="439"/>
      <c r="M313" s="439"/>
      <c r="N313" s="439"/>
      <c r="O313" s="439"/>
      <c r="P313" s="439"/>
      <c r="Q313" s="439"/>
      <c r="R313" s="439"/>
      <c r="S313" s="439"/>
      <c r="T313" s="439"/>
      <c r="U313" s="439"/>
    </row>
    <row r="314" customFormat="false" ht="12.75" hidden="false" customHeight="false" outlineLevel="1" collapsed="false">
      <c r="A314" s="188"/>
      <c r="B314" s="439"/>
      <c r="C314" s="439"/>
      <c r="D314" s="439"/>
      <c r="E314" s="439"/>
      <c r="F314" s="439"/>
      <c r="G314" s="439"/>
      <c r="H314" s="439"/>
      <c r="I314" s="439"/>
      <c r="J314" s="439"/>
      <c r="K314" s="439"/>
      <c r="L314" s="439"/>
      <c r="M314" s="439"/>
      <c r="N314" s="439"/>
      <c r="O314" s="439"/>
      <c r="P314" s="439"/>
      <c r="Q314" s="439"/>
      <c r="R314" s="439"/>
      <c r="S314" s="439"/>
      <c r="T314" s="439"/>
      <c r="U314" s="439"/>
    </row>
    <row r="315" customFormat="false" ht="12.75" hidden="false" customHeight="false" outlineLevel="1" collapsed="false">
      <c r="A315" s="188"/>
      <c r="B315" s="439"/>
      <c r="C315" s="439"/>
      <c r="D315" s="439"/>
      <c r="E315" s="439"/>
      <c r="F315" s="439"/>
      <c r="G315" s="439"/>
      <c r="H315" s="439"/>
      <c r="I315" s="439"/>
      <c r="J315" s="439"/>
      <c r="K315" s="439"/>
      <c r="L315" s="439"/>
      <c r="M315" s="439"/>
      <c r="N315" s="439"/>
      <c r="O315" s="439"/>
      <c r="P315" s="439"/>
      <c r="Q315" s="439"/>
      <c r="R315" s="439"/>
      <c r="S315" s="439"/>
      <c r="T315" s="439"/>
      <c r="U315" s="439"/>
    </row>
    <row r="316" customFormat="false" ht="12.75" hidden="false" customHeight="false" outlineLevel="1" collapsed="false">
      <c r="A316" s="188"/>
      <c r="B316" s="439"/>
      <c r="C316" s="439"/>
      <c r="D316" s="439"/>
      <c r="E316" s="439"/>
      <c r="F316" s="439"/>
      <c r="G316" s="439"/>
      <c r="H316" s="439"/>
      <c r="I316" s="439"/>
      <c r="J316" s="439"/>
      <c r="K316" s="439"/>
      <c r="L316" s="439"/>
      <c r="M316" s="439"/>
      <c r="N316" s="439"/>
      <c r="O316" s="439"/>
      <c r="P316" s="439"/>
      <c r="Q316" s="439"/>
      <c r="R316" s="439"/>
      <c r="S316" s="439"/>
      <c r="T316" s="439"/>
      <c r="U316" s="439"/>
    </row>
    <row r="317" customFormat="false" ht="12.75" hidden="false" customHeight="false" outlineLevel="1" collapsed="false">
      <c r="A317" s="188"/>
      <c r="B317" s="439"/>
      <c r="C317" s="439"/>
      <c r="D317" s="439"/>
      <c r="E317" s="439"/>
      <c r="F317" s="439"/>
      <c r="G317" s="439"/>
      <c r="H317" s="439"/>
      <c r="I317" s="439"/>
      <c r="J317" s="439"/>
      <c r="K317" s="439"/>
      <c r="L317" s="439"/>
      <c r="M317" s="439"/>
      <c r="N317" s="439"/>
      <c r="O317" s="439"/>
      <c r="P317" s="439"/>
      <c r="Q317" s="439"/>
      <c r="R317" s="439"/>
      <c r="S317" s="439"/>
      <c r="T317" s="439"/>
      <c r="U317" s="439"/>
    </row>
    <row r="318" customFormat="false" ht="12.75" hidden="false" customHeight="false" outlineLevel="1" collapsed="false">
      <c r="A318" s="188"/>
      <c r="B318" s="439"/>
      <c r="C318" s="439"/>
      <c r="D318" s="439"/>
      <c r="E318" s="439"/>
      <c r="F318" s="439"/>
      <c r="G318" s="439"/>
      <c r="H318" s="439"/>
      <c r="I318" s="439"/>
      <c r="J318" s="439"/>
      <c r="K318" s="439"/>
      <c r="L318" s="439"/>
      <c r="M318" s="439"/>
      <c r="N318" s="439"/>
      <c r="O318" s="439"/>
      <c r="P318" s="439"/>
      <c r="Q318" s="439"/>
      <c r="R318" s="439"/>
      <c r="S318" s="439"/>
      <c r="T318" s="439"/>
      <c r="U318" s="439"/>
    </row>
    <row r="319" customFormat="false" ht="12.75" hidden="false" customHeight="false" outlineLevel="1" collapsed="false">
      <c r="A319" s="188"/>
      <c r="B319" s="439"/>
      <c r="C319" s="439"/>
      <c r="D319" s="439"/>
      <c r="E319" s="439"/>
      <c r="F319" s="439"/>
      <c r="G319" s="439"/>
      <c r="H319" s="439"/>
      <c r="I319" s="439"/>
      <c r="J319" s="439"/>
      <c r="K319" s="439"/>
      <c r="L319" s="439"/>
      <c r="M319" s="439"/>
      <c r="N319" s="439"/>
      <c r="O319" s="439"/>
      <c r="P319" s="439"/>
      <c r="Q319" s="439"/>
      <c r="R319" s="439"/>
      <c r="S319" s="439"/>
      <c r="T319" s="439"/>
      <c r="U319" s="439"/>
    </row>
    <row r="320" customFormat="false" ht="12.75" hidden="false" customHeight="false" outlineLevel="1" collapsed="false">
      <c r="A320" s="188"/>
      <c r="B320" s="439"/>
      <c r="C320" s="439"/>
      <c r="D320" s="439"/>
      <c r="E320" s="439"/>
      <c r="F320" s="439"/>
      <c r="G320" s="439"/>
      <c r="H320" s="439"/>
      <c r="I320" s="439"/>
      <c r="J320" s="439"/>
      <c r="K320" s="439"/>
      <c r="L320" s="439"/>
      <c r="M320" s="439"/>
      <c r="N320" s="439"/>
      <c r="O320" s="439"/>
      <c r="P320" s="439"/>
      <c r="Q320" s="439"/>
      <c r="R320" s="439"/>
      <c r="S320" s="439"/>
      <c r="T320" s="439"/>
      <c r="U320" s="439"/>
    </row>
    <row r="321" customFormat="false" ht="12.75" hidden="false" customHeight="false" outlineLevel="1" collapsed="false">
      <c r="A321" s="376"/>
      <c r="B321" s="439"/>
      <c r="C321" s="439"/>
      <c r="D321" s="439"/>
      <c r="E321" s="439"/>
      <c r="F321" s="439"/>
      <c r="G321" s="439"/>
      <c r="H321" s="439"/>
      <c r="I321" s="439"/>
      <c r="J321" s="439"/>
      <c r="K321" s="439"/>
      <c r="L321" s="439"/>
      <c r="M321" s="439"/>
      <c r="N321" s="439"/>
      <c r="O321" s="439"/>
      <c r="P321" s="439"/>
      <c r="Q321" s="439"/>
      <c r="R321" s="439"/>
      <c r="S321" s="439"/>
      <c r="T321" s="439"/>
      <c r="U321" s="439"/>
    </row>
    <row r="322" customFormat="false" ht="12.75" hidden="false" customHeight="false" outlineLevel="1" collapsed="false">
      <c r="A322" s="188"/>
      <c r="B322" s="439"/>
      <c r="C322" s="439"/>
      <c r="D322" s="439"/>
      <c r="E322" s="439"/>
      <c r="F322" s="439"/>
      <c r="G322" s="439"/>
      <c r="H322" s="439"/>
      <c r="I322" s="439"/>
      <c r="J322" s="439"/>
      <c r="K322" s="439"/>
      <c r="L322" s="439"/>
      <c r="M322" s="439"/>
      <c r="N322" s="439"/>
      <c r="O322" s="439"/>
      <c r="P322" s="439"/>
      <c r="Q322" s="439"/>
      <c r="R322" s="439"/>
      <c r="S322" s="439"/>
      <c r="T322" s="439"/>
      <c r="U322" s="439"/>
    </row>
    <row r="323" customFormat="false" ht="12.75" hidden="false" customHeight="false" outlineLevel="1" collapsed="false">
      <c r="A323" s="376"/>
      <c r="B323" s="439"/>
      <c r="C323" s="439"/>
      <c r="D323" s="439"/>
      <c r="E323" s="439"/>
      <c r="F323" s="439"/>
      <c r="G323" s="439"/>
      <c r="H323" s="439"/>
      <c r="I323" s="439"/>
      <c r="J323" s="439"/>
      <c r="K323" s="439"/>
      <c r="L323" s="439"/>
      <c r="M323" s="439"/>
      <c r="N323" s="439"/>
      <c r="O323" s="439"/>
      <c r="P323" s="439"/>
      <c r="Q323" s="439"/>
      <c r="R323" s="439"/>
      <c r="S323" s="439"/>
      <c r="T323" s="439"/>
      <c r="U323" s="439"/>
    </row>
    <row r="324" customFormat="false" ht="12.75" hidden="false" customHeight="false" outlineLevel="1" collapsed="false">
      <c r="A324" s="188"/>
      <c r="B324" s="439"/>
      <c r="C324" s="439"/>
      <c r="D324" s="439"/>
      <c r="E324" s="439"/>
      <c r="F324" s="439"/>
      <c r="G324" s="439"/>
      <c r="H324" s="439"/>
      <c r="I324" s="439"/>
      <c r="J324" s="439"/>
      <c r="K324" s="439"/>
      <c r="L324" s="439"/>
      <c r="M324" s="439"/>
      <c r="N324" s="439"/>
      <c r="O324" s="439"/>
      <c r="P324" s="439"/>
      <c r="Q324" s="439"/>
      <c r="R324" s="439"/>
      <c r="S324" s="439"/>
      <c r="T324" s="439"/>
      <c r="U324" s="439"/>
    </row>
    <row r="325" customFormat="false" ht="12.75" hidden="false" customHeight="false" outlineLevel="1" collapsed="false">
      <c r="A325" s="376"/>
      <c r="B325" s="439"/>
      <c r="C325" s="439"/>
      <c r="D325" s="439"/>
      <c r="E325" s="439"/>
      <c r="F325" s="439"/>
      <c r="G325" s="439"/>
      <c r="H325" s="439"/>
      <c r="I325" s="439"/>
      <c r="J325" s="439"/>
      <c r="K325" s="439"/>
      <c r="L325" s="439"/>
      <c r="M325" s="439"/>
      <c r="N325" s="439"/>
      <c r="O325" s="439"/>
      <c r="P325" s="439"/>
      <c r="Q325" s="439"/>
      <c r="R325" s="439"/>
      <c r="S325" s="439"/>
      <c r="T325" s="439"/>
      <c r="U325" s="439"/>
    </row>
    <row r="326" customFormat="false" ht="12.75" hidden="false" customHeight="false" outlineLevel="1" collapsed="false">
      <c r="A326" s="142"/>
      <c r="B326" s="439"/>
      <c r="C326" s="439"/>
      <c r="D326" s="439"/>
      <c r="E326" s="439"/>
      <c r="F326" s="439"/>
      <c r="G326" s="439"/>
      <c r="H326" s="439"/>
      <c r="I326" s="439"/>
      <c r="J326" s="439"/>
      <c r="K326" s="439"/>
      <c r="L326" s="439"/>
      <c r="M326" s="439"/>
      <c r="N326" s="439"/>
      <c r="O326" s="439"/>
      <c r="P326" s="439"/>
      <c r="Q326" s="439"/>
      <c r="R326" s="439"/>
      <c r="S326" s="439"/>
      <c r="T326" s="439"/>
      <c r="U326" s="439"/>
    </row>
    <row r="327" customFormat="false" ht="12.75" hidden="false" customHeight="false" outlineLevel="1" collapsed="false">
      <c r="A327" s="376"/>
      <c r="B327" s="439"/>
      <c r="C327" s="439"/>
      <c r="D327" s="439"/>
      <c r="E327" s="439"/>
      <c r="F327" s="439"/>
      <c r="G327" s="439"/>
      <c r="H327" s="439"/>
      <c r="I327" s="439"/>
      <c r="J327" s="439"/>
      <c r="K327" s="439"/>
      <c r="L327" s="439"/>
      <c r="M327" s="439"/>
      <c r="N327" s="439"/>
      <c r="O327" s="439"/>
      <c r="P327" s="439"/>
      <c r="Q327" s="439"/>
      <c r="R327" s="439"/>
      <c r="S327" s="439"/>
      <c r="T327" s="439"/>
      <c r="U327" s="439"/>
    </row>
    <row r="328" customFormat="false" ht="12.75" hidden="false" customHeight="false" outlineLevel="1" collapsed="false">
      <c r="A328" s="188"/>
      <c r="B328" s="439"/>
      <c r="C328" s="439"/>
      <c r="D328" s="439"/>
      <c r="E328" s="439"/>
      <c r="F328" s="439"/>
      <c r="G328" s="439"/>
      <c r="H328" s="439"/>
      <c r="I328" s="439"/>
      <c r="J328" s="439"/>
      <c r="K328" s="439"/>
      <c r="L328" s="439"/>
      <c r="M328" s="439"/>
      <c r="N328" s="439"/>
      <c r="O328" s="439"/>
      <c r="P328" s="439"/>
      <c r="Q328" s="439"/>
      <c r="R328" s="439"/>
      <c r="S328" s="439"/>
      <c r="T328" s="439"/>
      <c r="U328" s="439"/>
    </row>
    <row r="329" customFormat="false" ht="12.75" hidden="false" customHeight="false" outlineLevel="1" collapsed="false">
      <c r="A329" s="188"/>
      <c r="B329" s="439"/>
      <c r="C329" s="439"/>
      <c r="D329" s="439"/>
      <c r="E329" s="439"/>
      <c r="F329" s="439"/>
      <c r="G329" s="439"/>
      <c r="H329" s="439"/>
      <c r="I329" s="439"/>
      <c r="J329" s="439"/>
      <c r="K329" s="439"/>
      <c r="L329" s="439"/>
      <c r="M329" s="439"/>
      <c r="N329" s="439"/>
      <c r="O329" s="439"/>
      <c r="P329" s="439"/>
      <c r="Q329" s="439"/>
      <c r="R329" s="439"/>
      <c r="S329" s="439"/>
      <c r="T329" s="439"/>
      <c r="U329" s="439"/>
    </row>
    <row r="330" customFormat="false" ht="12.75" hidden="false" customHeight="false" outlineLevel="1" collapsed="false">
      <c r="A330" s="188"/>
      <c r="B330" s="439"/>
      <c r="C330" s="439"/>
      <c r="D330" s="439"/>
      <c r="E330" s="439"/>
      <c r="F330" s="439"/>
      <c r="G330" s="439"/>
      <c r="H330" s="439"/>
      <c r="I330" s="439"/>
      <c r="J330" s="439"/>
      <c r="K330" s="439"/>
      <c r="L330" s="439"/>
      <c r="M330" s="439"/>
      <c r="N330" s="439"/>
      <c r="O330" s="439"/>
      <c r="P330" s="439"/>
      <c r="Q330" s="439"/>
      <c r="R330" s="439"/>
      <c r="S330" s="439"/>
      <c r="T330" s="439"/>
      <c r="U330" s="439"/>
    </row>
    <row r="331" customFormat="false" ht="12.75" hidden="false" customHeight="false" outlineLevel="1" collapsed="false">
      <c r="A331" s="188"/>
      <c r="B331" s="439"/>
      <c r="C331" s="439"/>
      <c r="D331" s="439"/>
      <c r="E331" s="439"/>
      <c r="F331" s="439"/>
      <c r="G331" s="439"/>
      <c r="H331" s="439"/>
      <c r="I331" s="439"/>
      <c r="J331" s="439"/>
      <c r="K331" s="439"/>
      <c r="L331" s="439"/>
      <c r="M331" s="439"/>
      <c r="N331" s="439"/>
      <c r="O331" s="439"/>
      <c r="P331" s="439"/>
      <c r="Q331" s="439"/>
      <c r="R331" s="439"/>
      <c r="S331" s="439"/>
      <c r="T331" s="439"/>
      <c r="U331" s="439"/>
    </row>
    <row r="332" customFormat="false" ht="12.75" hidden="false" customHeight="false" outlineLevel="1" collapsed="false">
      <c r="A332" s="376"/>
      <c r="B332" s="439"/>
      <c r="C332" s="439"/>
      <c r="D332" s="439"/>
      <c r="E332" s="439"/>
      <c r="F332" s="439"/>
      <c r="G332" s="439"/>
      <c r="H332" s="439"/>
      <c r="I332" s="439"/>
      <c r="J332" s="439"/>
      <c r="K332" s="439"/>
      <c r="L332" s="439"/>
      <c r="M332" s="439"/>
      <c r="N332" s="439"/>
      <c r="O332" s="439"/>
      <c r="P332" s="439"/>
      <c r="Q332" s="439"/>
      <c r="R332" s="439"/>
      <c r="S332" s="439"/>
      <c r="T332" s="439"/>
      <c r="U332" s="439"/>
    </row>
    <row r="333" customFormat="false" ht="12.75" hidden="false" customHeight="false" outlineLevel="1" collapsed="false">
      <c r="A333" s="376"/>
      <c r="B333" s="439"/>
      <c r="C333" s="439"/>
      <c r="D333" s="439"/>
      <c r="E333" s="439"/>
      <c r="F333" s="439"/>
      <c r="G333" s="439"/>
      <c r="H333" s="439"/>
      <c r="I333" s="439"/>
      <c r="J333" s="439"/>
      <c r="K333" s="439"/>
      <c r="L333" s="439"/>
      <c r="M333" s="439"/>
      <c r="N333" s="439"/>
      <c r="O333" s="439"/>
      <c r="P333" s="439"/>
      <c r="Q333" s="439"/>
      <c r="R333" s="439"/>
      <c r="S333" s="439"/>
      <c r="T333" s="439"/>
      <c r="U333" s="439"/>
    </row>
    <row r="334" customFormat="false" ht="12.75" hidden="false" customHeight="false" outlineLevel="1" collapsed="false">
      <c r="A334" s="188"/>
      <c r="B334" s="439"/>
      <c r="C334" s="439"/>
      <c r="D334" s="439"/>
      <c r="E334" s="439"/>
      <c r="F334" s="439"/>
      <c r="G334" s="439"/>
      <c r="H334" s="439"/>
      <c r="I334" s="439"/>
      <c r="J334" s="439"/>
      <c r="K334" s="439"/>
      <c r="L334" s="439"/>
      <c r="M334" s="439"/>
      <c r="N334" s="439"/>
      <c r="O334" s="439"/>
      <c r="P334" s="439"/>
      <c r="Q334" s="439"/>
      <c r="R334" s="439"/>
      <c r="S334" s="439"/>
      <c r="T334" s="439"/>
      <c r="U334" s="439"/>
    </row>
    <row r="335" customFormat="false" ht="12.75" hidden="false" customHeight="false" outlineLevel="1" collapsed="false">
      <c r="A335" s="188"/>
      <c r="B335" s="439"/>
      <c r="C335" s="439"/>
      <c r="D335" s="439"/>
      <c r="E335" s="439"/>
      <c r="F335" s="439"/>
      <c r="G335" s="439"/>
      <c r="H335" s="439"/>
      <c r="I335" s="439"/>
      <c r="J335" s="439"/>
      <c r="K335" s="439"/>
      <c r="L335" s="439"/>
      <c r="M335" s="439"/>
      <c r="N335" s="439"/>
      <c r="O335" s="439"/>
      <c r="P335" s="439"/>
      <c r="Q335" s="439"/>
      <c r="R335" s="439"/>
      <c r="S335" s="439"/>
      <c r="T335" s="439"/>
      <c r="U335" s="439"/>
    </row>
    <row r="336" customFormat="false" ht="12.75" hidden="false" customHeight="false" outlineLevel="1" collapsed="false">
      <c r="A336" s="188"/>
      <c r="B336" s="439"/>
      <c r="C336" s="439"/>
      <c r="D336" s="439"/>
      <c r="E336" s="439"/>
      <c r="F336" s="439"/>
      <c r="G336" s="439"/>
      <c r="H336" s="439"/>
      <c r="I336" s="439"/>
      <c r="J336" s="439"/>
      <c r="K336" s="439"/>
      <c r="L336" s="439"/>
      <c r="M336" s="439"/>
      <c r="N336" s="439"/>
      <c r="O336" s="439"/>
      <c r="P336" s="439"/>
      <c r="Q336" s="439"/>
      <c r="R336" s="439"/>
      <c r="S336" s="439"/>
      <c r="T336" s="439"/>
      <c r="U336" s="439"/>
    </row>
    <row r="337" customFormat="false" ht="12.75" hidden="false" customHeight="false" outlineLevel="1" collapsed="false">
      <c r="A337" s="188"/>
      <c r="B337" s="439"/>
      <c r="C337" s="439"/>
      <c r="D337" s="439"/>
      <c r="E337" s="439"/>
      <c r="F337" s="439"/>
      <c r="G337" s="439"/>
      <c r="H337" s="439"/>
      <c r="I337" s="439"/>
      <c r="J337" s="439"/>
      <c r="K337" s="439"/>
      <c r="L337" s="439"/>
      <c r="M337" s="439"/>
      <c r="N337" s="439"/>
      <c r="O337" s="439"/>
      <c r="P337" s="439"/>
      <c r="Q337" s="439"/>
      <c r="R337" s="439"/>
      <c r="S337" s="439"/>
      <c r="T337" s="439"/>
      <c r="U337" s="439"/>
    </row>
    <row r="338" customFormat="false" ht="12.75" hidden="false" customHeight="false" outlineLevel="1" collapsed="false">
      <c r="A338" s="188"/>
      <c r="B338" s="439"/>
      <c r="C338" s="439"/>
      <c r="D338" s="439"/>
      <c r="E338" s="439"/>
      <c r="F338" s="439"/>
      <c r="G338" s="439"/>
      <c r="H338" s="439"/>
      <c r="I338" s="439"/>
      <c r="J338" s="439"/>
      <c r="K338" s="439"/>
      <c r="L338" s="439"/>
      <c r="M338" s="439"/>
      <c r="N338" s="439"/>
      <c r="O338" s="439"/>
      <c r="P338" s="439"/>
      <c r="Q338" s="439"/>
      <c r="R338" s="439"/>
      <c r="S338" s="439"/>
      <c r="T338" s="439"/>
      <c r="U338" s="439"/>
    </row>
    <row r="339" customFormat="false" ht="12.75" hidden="false" customHeight="false" outlineLevel="1" collapsed="false">
      <c r="A339" s="227"/>
      <c r="B339" s="439"/>
      <c r="C339" s="439"/>
      <c r="D339" s="439"/>
      <c r="E339" s="439"/>
      <c r="F339" s="439"/>
      <c r="G339" s="439"/>
      <c r="H339" s="439"/>
      <c r="I339" s="439"/>
      <c r="J339" s="439"/>
      <c r="K339" s="439"/>
      <c r="L339" s="439"/>
      <c r="M339" s="439"/>
      <c r="N339" s="439"/>
      <c r="O339" s="439"/>
      <c r="P339" s="439"/>
      <c r="Q339" s="439"/>
      <c r="R339" s="439"/>
      <c r="S339" s="439"/>
      <c r="T339" s="439"/>
      <c r="U339" s="439"/>
    </row>
    <row r="340" customFormat="false" ht="12.75" hidden="false" customHeight="false" outlineLevel="1" collapsed="false">
      <c r="A340" s="376"/>
      <c r="B340" s="439"/>
      <c r="C340" s="439"/>
      <c r="D340" s="439"/>
      <c r="E340" s="439"/>
      <c r="F340" s="439"/>
      <c r="G340" s="439"/>
      <c r="H340" s="439"/>
      <c r="I340" s="439"/>
      <c r="J340" s="439"/>
      <c r="K340" s="439"/>
      <c r="L340" s="439"/>
      <c r="M340" s="439"/>
      <c r="N340" s="439"/>
      <c r="O340" s="439"/>
      <c r="P340" s="439"/>
      <c r="Q340" s="439"/>
      <c r="R340" s="439"/>
      <c r="S340" s="439"/>
      <c r="T340" s="439"/>
      <c r="U340" s="439"/>
    </row>
    <row r="341" customFormat="false" ht="12.75" hidden="false" customHeight="false" outlineLevel="1" collapsed="false">
      <c r="A341" s="142"/>
      <c r="B341" s="439"/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439"/>
      <c r="O341" s="439"/>
      <c r="P341" s="439"/>
      <c r="Q341" s="439"/>
      <c r="R341" s="439"/>
      <c r="S341" s="439"/>
      <c r="T341" s="439"/>
      <c r="U341" s="439"/>
    </row>
    <row r="342" customFormat="false" ht="12.75" hidden="false" customHeight="false" outlineLevel="1" collapsed="false">
      <c r="A342" s="376"/>
      <c r="B342" s="439"/>
      <c r="C342" s="439"/>
      <c r="D342" s="439"/>
      <c r="E342" s="439"/>
      <c r="F342" s="439"/>
      <c r="G342" s="439"/>
      <c r="H342" s="439"/>
      <c r="I342" s="439"/>
      <c r="J342" s="439"/>
      <c r="K342" s="439"/>
      <c r="L342" s="439"/>
      <c r="M342" s="439"/>
      <c r="N342" s="439"/>
      <c r="O342" s="439"/>
      <c r="P342" s="439"/>
      <c r="Q342" s="439"/>
      <c r="R342" s="439"/>
      <c r="S342" s="439"/>
      <c r="T342" s="439"/>
      <c r="U342" s="439"/>
    </row>
    <row r="343" customFormat="false" ht="12.75" hidden="false" customHeight="false" outlineLevel="1" collapsed="false">
      <c r="A343" s="376"/>
      <c r="B343" s="439"/>
      <c r="C343" s="439"/>
      <c r="D343" s="439"/>
      <c r="E343" s="439"/>
      <c r="F343" s="439"/>
      <c r="G343" s="439"/>
      <c r="H343" s="439"/>
      <c r="I343" s="439"/>
      <c r="J343" s="439"/>
      <c r="K343" s="439"/>
      <c r="L343" s="439"/>
      <c r="M343" s="439"/>
      <c r="N343" s="439"/>
      <c r="O343" s="439"/>
      <c r="P343" s="439"/>
      <c r="Q343" s="439"/>
      <c r="R343" s="439"/>
      <c r="S343" s="439"/>
      <c r="T343" s="439"/>
      <c r="U343" s="439"/>
    </row>
    <row r="344" customFormat="false" ht="12.75" hidden="false" customHeight="false" outlineLevel="1" collapsed="false">
      <c r="A344" s="376"/>
      <c r="B344" s="439"/>
      <c r="C344" s="439"/>
      <c r="D344" s="439"/>
      <c r="E344" s="439"/>
      <c r="F344" s="439"/>
      <c r="G344" s="439"/>
      <c r="H344" s="439"/>
      <c r="I344" s="439"/>
      <c r="J344" s="439"/>
      <c r="K344" s="439"/>
      <c r="L344" s="439"/>
      <c r="M344" s="439"/>
      <c r="N344" s="439"/>
      <c r="O344" s="439"/>
      <c r="P344" s="439"/>
      <c r="Q344" s="439"/>
      <c r="R344" s="439"/>
      <c r="S344" s="439"/>
      <c r="T344" s="439"/>
      <c r="U344" s="439"/>
    </row>
    <row r="345" customFormat="false" ht="12.75" hidden="false" customHeight="false" outlineLevel="1" collapsed="false">
      <c r="A345" s="142"/>
      <c r="B345" s="142"/>
      <c r="C345" s="142"/>
      <c r="D345" s="142"/>
      <c r="E345" s="142"/>
      <c r="F345" s="142"/>
      <c r="G345" s="142"/>
      <c r="H345" s="142"/>
      <c r="I345" s="142"/>
      <c r="J345" s="142"/>
      <c r="K345" s="142"/>
      <c r="L345" s="142"/>
      <c r="M345" s="142"/>
      <c r="N345" s="142"/>
      <c r="O345" s="142"/>
      <c r="P345" s="142"/>
      <c r="Q345" s="142"/>
      <c r="R345" s="142"/>
      <c r="S345" s="142"/>
      <c r="T345" s="142"/>
      <c r="U345" s="142"/>
    </row>
    <row r="346" customFormat="false" ht="12.75" hidden="false" customHeight="false" outlineLevel="1" collapsed="false">
      <c r="A346" s="142"/>
      <c r="B346" s="142"/>
      <c r="C346" s="142"/>
      <c r="D346" s="142"/>
      <c r="E346" s="142"/>
      <c r="F346" s="142"/>
      <c r="G346" s="142"/>
      <c r="H346" s="142"/>
      <c r="I346" s="142"/>
      <c r="J346" s="142"/>
      <c r="K346" s="142"/>
      <c r="L346" s="142"/>
      <c r="M346" s="142"/>
      <c r="N346" s="142"/>
      <c r="O346" s="142"/>
      <c r="P346" s="142"/>
      <c r="Q346" s="142"/>
      <c r="R346" s="142"/>
      <c r="S346" s="142"/>
      <c r="T346" s="142"/>
      <c r="U346" s="142"/>
    </row>
    <row r="347" customFormat="false" ht="18.75" hidden="false" customHeight="false" outlineLevel="1" collapsed="false">
      <c r="A347" s="438"/>
      <c r="B347" s="142"/>
      <c r="C347" s="142"/>
      <c r="D347" s="142"/>
      <c r="E347" s="142"/>
      <c r="F347" s="142"/>
      <c r="G347" s="142"/>
      <c r="H347" s="142"/>
      <c r="I347" s="142"/>
      <c r="J347" s="142"/>
      <c r="K347" s="142"/>
      <c r="L347" s="142"/>
      <c r="M347" s="142"/>
      <c r="N347" s="142"/>
      <c r="O347" s="142"/>
      <c r="P347" s="142"/>
      <c r="Q347" s="142"/>
      <c r="R347" s="142"/>
      <c r="S347" s="142"/>
      <c r="T347" s="142"/>
      <c r="U347" s="142"/>
    </row>
    <row r="348" customFormat="false" ht="12.75" hidden="false" customHeight="false" outlineLevel="1" collapsed="false">
      <c r="A348" s="376"/>
      <c r="B348" s="142"/>
      <c r="C348" s="142"/>
      <c r="D348" s="142"/>
      <c r="E348" s="142"/>
      <c r="F348" s="142"/>
      <c r="G348" s="142"/>
      <c r="H348" s="142"/>
      <c r="I348" s="142"/>
      <c r="J348" s="142"/>
      <c r="K348" s="142"/>
      <c r="L348" s="142"/>
      <c r="M348" s="142"/>
      <c r="N348" s="142"/>
      <c r="O348" s="142"/>
      <c r="P348" s="142"/>
      <c r="Q348" s="142"/>
      <c r="R348" s="142"/>
      <c r="S348" s="142"/>
      <c r="T348" s="142"/>
      <c r="U348" s="142"/>
    </row>
    <row r="349" customFormat="false" ht="12.75" hidden="false" customHeight="false" outlineLevel="1" collapsed="false">
      <c r="A349" s="376"/>
      <c r="B349" s="142"/>
      <c r="C349" s="142"/>
      <c r="D349" s="142"/>
      <c r="E349" s="142"/>
      <c r="F349" s="142"/>
      <c r="G349" s="142"/>
      <c r="H349" s="142"/>
      <c r="I349" s="142"/>
      <c r="J349" s="142"/>
      <c r="K349" s="142"/>
      <c r="L349" s="142"/>
      <c r="M349" s="142"/>
      <c r="N349" s="142"/>
      <c r="O349" s="142"/>
      <c r="P349" s="142"/>
      <c r="Q349" s="142"/>
      <c r="R349" s="142"/>
      <c r="S349" s="142"/>
      <c r="T349" s="142"/>
      <c r="U349" s="142"/>
    </row>
    <row r="350" customFormat="false" ht="12.75" hidden="false" customHeight="false" outlineLevel="1" collapsed="false">
      <c r="A350" s="142"/>
      <c r="B350" s="142"/>
      <c r="C350" s="142"/>
      <c r="D350" s="142"/>
      <c r="E350" s="142"/>
      <c r="F350" s="142"/>
      <c r="G350" s="142"/>
      <c r="H350" s="142"/>
      <c r="I350" s="142"/>
      <c r="J350" s="142"/>
      <c r="K350" s="142"/>
      <c r="L350" s="142"/>
      <c r="M350" s="142"/>
      <c r="N350" s="142"/>
      <c r="O350" s="142"/>
      <c r="P350" s="142"/>
      <c r="Q350" s="142"/>
      <c r="R350" s="142"/>
      <c r="S350" s="142"/>
      <c r="T350" s="142"/>
      <c r="U350" s="142"/>
    </row>
    <row r="351" customFormat="false" ht="12.75" hidden="false" customHeight="false" outlineLevel="1" collapsed="false">
      <c r="A351" s="227"/>
      <c r="B351" s="226"/>
      <c r="C351" s="226"/>
      <c r="D351" s="226"/>
      <c r="E351" s="226"/>
      <c r="F351" s="226"/>
      <c r="G351" s="226"/>
      <c r="H351" s="226"/>
      <c r="I351" s="226"/>
      <c r="J351" s="226"/>
      <c r="K351" s="226"/>
      <c r="L351" s="226"/>
      <c r="M351" s="226"/>
      <c r="N351" s="226"/>
      <c r="O351" s="142"/>
      <c r="P351" s="142"/>
      <c r="Q351" s="142"/>
      <c r="R351" s="142"/>
      <c r="S351" s="142"/>
      <c r="T351" s="142"/>
      <c r="U351" s="142"/>
    </row>
    <row r="352" customFormat="false" ht="12.75" hidden="false" customHeight="false" outlineLevel="1" collapsed="false">
      <c r="A352" s="376"/>
      <c r="B352" s="142"/>
      <c r="C352" s="142"/>
      <c r="D352" s="142"/>
      <c r="E352" s="142"/>
      <c r="F352" s="142"/>
      <c r="G352" s="142"/>
      <c r="H352" s="142"/>
      <c r="I352" s="142"/>
      <c r="J352" s="142"/>
      <c r="K352" s="142"/>
      <c r="L352" s="142"/>
      <c r="M352" s="142"/>
      <c r="N352" s="142"/>
      <c r="O352" s="142"/>
      <c r="P352" s="142"/>
      <c r="Q352" s="142"/>
      <c r="R352" s="142"/>
      <c r="S352" s="142"/>
      <c r="T352" s="142"/>
      <c r="U352" s="142"/>
    </row>
    <row r="353" customFormat="false" ht="12.75" hidden="false" customHeight="false" outlineLevel="1" collapsed="false">
      <c r="A353" s="188"/>
      <c r="B353" s="449"/>
      <c r="C353" s="449"/>
      <c r="D353" s="449"/>
      <c r="E353" s="449"/>
      <c r="F353" s="449"/>
      <c r="G353" s="449"/>
      <c r="H353" s="449"/>
      <c r="I353" s="449"/>
      <c r="J353" s="449"/>
      <c r="K353" s="449"/>
      <c r="L353" s="449"/>
      <c r="M353" s="449"/>
      <c r="N353" s="449"/>
      <c r="O353" s="142"/>
      <c r="P353" s="142"/>
      <c r="Q353" s="142"/>
      <c r="R353" s="142"/>
      <c r="S353" s="142"/>
      <c r="T353" s="142"/>
      <c r="U353" s="142"/>
    </row>
    <row r="354" customFormat="false" ht="12.75" hidden="false" customHeight="false" outlineLevel="1" collapsed="false">
      <c r="A354" s="188"/>
      <c r="B354" s="449"/>
      <c r="C354" s="449"/>
      <c r="D354" s="449"/>
      <c r="E354" s="449"/>
      <c r="F354" s="449"/>
      <c r="G354" s="449"/>
      <c r="H354" s="449"/>
      <c r="I354" s="449"/>
      <c r="J354" s="449"/>
      <c r="K354" s="449"/>
      <c r="L354" s="449"/>
      <c r="M354" s="449"/>
      <c r="N354" s="449"/>
      <c r="O354" s="142"/>
      <c r="P354" s="142"/>
      <c r="Q354" s="142"/>
      <c r="R354" s="142"/>
      <c r="S354" s="142"/>
      <c r="T354" s="142"/>
      <c r="U354" s="142"/>
    </row>
    <row r="355" customFormat="false" ht="12.75" hidden="false" customHeight="false" outlineLevel="1" collapsed="false">
      <c r="A355" s="188"/>
      <c r="B355" s="449"/>
      <c r="C355" s="449"/>
      <c r="D355" s="449"/>
      <c r="E355" s="449"/>
      <c r="F355" s="449"/>
      <c r="G355" s="449"/>
      <c r="H355" s="449"/>
      <c r="I355" s="449"/>
      <c r="J355" s="449"/>
      <c r="K355" s="449"/>
      <c r="L355" s="449"/>
      <c r="M355" s="449"/>
      <c r="N355" s="449"/>
      <c r="O355" s="142"/>
      <c r="P355" s="142"/>
      <c r="Q355" s="142"/>
      <c r="R355" s="142"/>
      <c r="S355" s="142"/>
      <c r="T355" s="142"/>
      <c r="U355" s="142"/>
    </row>
    <row r="356" customFormat="false" ht="12.75" hidden="false" customHeight="false" outlineLevel="1" collapsed="false">
      <c r="A356" s="188"/>
      <c r="B356" s="449"/>
      <c r="C356" s="449"/>
      <c r="D356" s="449"/>
      <c r="E356" s="449"/>
      <c r="F356" s="449"/>
      <c r="G356" s="449"/>
      <c r="H356" s="449"/>
      <c r="I356" s="449"/>
      <c r="J356" s="449"/>
      <c r="K356" s="449"/>
      <c r="L356" s="449"/>
      <c r="M356" s="449"/>
      <c r="N356" s="449"/>
      <c r="O356" s="142"/>
      <c r="P356" s="142"/>
      <c r="Q356" s="142"/>
      <c r="R356" s="142"/>
      <c r="S356" s="142"/>
      <c r="T356" s="142"/>
      <c r="U356" s="142"/>
    </row>
    <row r="357" customFormat="false" ht="12.75" hidden="false" customHeight="false" outlineLevel="1" collapsed="false">
      <c r="A357" s="188"/>
      <c r="B357" s="449"/>
      <c r="C357" s="449"/>
      <c r="D357" s="449"/>
      <c r="E357" s="449"/>
      <c r="F357" s="449"/>
      <c r="G357" s="449"/>
      <c r="H357" s="449"/>
      <c r="I357" s="449"/>
      <c r="J357" s="449"/>
      <c r="K357" s="449"/>
      <c r="L357" s="449"/>
      <c r="M357" s="449"/>
      <c r="N357" s="449"/>
      <c r="O357" s="142"/>
      <c r="P357" s="142"/>
      <c r="Q357" s="142"/>
      <c r="R357" s="142"/>
      <c r="S357" s="142"/>
      <c r="T357" s="142"/>
      <c r="U357" s="142"/>
    </row>
    <row r="358" customFormat="false" ht="12.75" hidden="false" customHeight="false" outlineLevel="1" collapsed="false">
      <c r="A358" s="188"/>
      <c r="B358" s="449"/>
      <c r="C358" s="449"/>
      <c r="D358" s="449"/>
      <c r="E358" s="449"/>
      <c r="F358" s="449"/>
      <c r="G358" s="449"/>
      <c r="H358" s="449"/>
      <c r="I358" s="449"/>
      <c r="J358" s="449"/>
      <c r="K358" s="449"/>
      <c r="L358" s="449"/>
      <c r="M358" s="449"/>
      <c r="N358" s="449"/>
      <c r="O358" s="142"/>
      <c r="P358" s="142"/>
      <c r="Q358" s="142"/>
      <c r="R358" s="142"/>
      <c r="S358" s="142"/>
      <c r="T358" s="142"/>
      <c r="U358" s="142"/>
    </row>
    <row r="359" customFormat="false" ht="12.75" hidden="false" customHeight="false" outlineLevel="1" collapsed="false">
      <c r="A359" s="376"/>
      <c r="B359" s="449"/>
      <c r="C359" s="449"/>
      <c r="D359" s="449"/>
      <c r="E359" s="449"/>
      <c r="F359" s="449"/>
      <c r="G359" s="449"/>
      <c r="H359" s="449"/>
      <c r="I359" s="449"/>
      <c r="J359" s="449"/>
      <c r="K359" s="449"/>
      <c r="L359" s="449"/>
      <c r="M359" s="449"/>
      <c r="N359" s="449"/>
      <c r="O359" s="142"/>
      <c r="P359" s="142"/>
      <c r="Q359" s="142"/>
      <c r="R359" s="142"/>
      <c r="S359" s="142"/>
      <c r="T359" s="142"/>
      <c r="U359" s="142"/>
    </row>
    <row r="360" customFormat="false" ht="12.75" hidden="false" customHeight="false" outlineLevel="1" collapsed="false">
      <c r="A360" s="188"/>
      <c r="B360" s="449"/>
      <c r="C360" s="449"/>
      <c r="D360" s="449"/>
      <c r="E360" s="449"/>
      <c r="F360" s="449"/>
      <c r="G360" s="449"/>
      <c r="H360" s="449"/>
      <c r="I360" s="449"/>
      <c r="J360" s="449"/>
      <c r="K360" s="449"/>
      <c r="L360" s="449"/>
      <c r="M360" s="449"/>
      <c r="N360" s="449"/>
      <c r="O360" s="142"/>
      <c r="P360" s="142"/>
      <c r="Q360" s="142"/>
      <c r="R360" s="142"/>
      <c r="S360" s="142"/>
      <c r="T360" s="142"/>
      <c r="U360" s="142"/>
    </row>
    <row r="361" customFormat="false" ht="12.75" hidden="false" customHeight="false" outlineLevel="1" collapsed="false">
      <c r="A361" s="188"/>
      <c r="B361" s="449"/>
      <c r="C361" s="449"/>
      <c r="D361" s="449"/>
      <c r="E361" s="449"/>
      <c r="F361" s="449"/>
      <c r="G361" s="449"/>
      <c r="H361" s="449"/>
      <c r="I361" s="449"/>
      <c r="J361" s="449"/>
      <c r="K361" s="449"/>
      <c r="L361" s="449"/>
      <c r="M361" s="449"/>
      <c r="N361" s="449"/>
      <c r="O361" s="142"/>
      <c r="P361" s="142"/>
      <c r="Q361" s="142"/>
      <c r="R361" s="142"/>
      <c r="S361" s="142"/>
      <c r="T361" s="142"/>
      <c r="U361" s="142"/>
    </row>
    <row r="362" customFormat="false" ht="12.75" hidden="false" customHeight="false" outlineLevel="1" collapsed="false">
      <c r="A362" s="188"/>
      <c r="B362" s="449"/>
      <c r="C362" s="449"/>
      <c r="D362" s="449"/>
      <c r="E362" s="449"/>
      <c r="F362" s="449"/>
      <c r="G362" s="449"/>
      <c r="H362" s="449"/>
      <c r="I362" s="449"/>
      <c r="J362" s="449"/>
      <c r="K362" s="449"/>
      <c r="L362" s="449"/>
      <c r="M362" s="449"/>
      <c r="N362" s="449"/>
      <c r="O362" s="142"/>
      <c r="P362" s="142"/>
      <c r="Q362" s="142"/>
      <c r="R362" s="142"/>
      <c r="S362" s="142"/>
      <c r="T362" s="142"/>
      <c r="U362" s="142"/>
    </row>
    <row r="363" customFormat="false" ht="12.75" hidden="false" customHeight="false" outlineLevel="1" collapsed="false">
      <c r="A363" s="188"/>
      <c r="B363" s="449"/>
      <c r="C363" s="449"/>
      <c r="D363" s="449"/>
      <c r="E363" s="449"/>
      <c r="F363" s="449"/>
      <c r="G363" s="449"/>
      <c r="H363" s="449"/>
      <c r="I363" s="449"/>
      <c r="J363" s="449"/>
      <c r="K363" s="449"/>
      <c r="L363" s="449"/>
      <c r="M363" s="449"/>
      <c r="N363" s="449"/>
      <c r="O363" s="142"/>
      <c r="P363" s="142"/>
      <c r="Q363" s="142"/>
      <c r="R363" s="142"/>
      <c r="S363" s="142"/>
      <c r="T363" s="142"/>
      <c r="U363" s="142"/>
    </row>
    <row r="364" customFormat="false" ht="12.75" hidden="false" customHeight="false" outlineLevel="1" collapsed="false">
      <c r="A364" s="188"/>
      <c r="B364" s="449"/>
      <c r="C364" s="449"/>
      <c r="D364" s="449"/>
      <c r="E364" s="449"/>
      <c r="F364" s="449"/>
      <c r="G364" s="449"/>
      <c r="H364" s="449"/>
      <c r="I364" s="449"/>
      <c r="J364" s="449"/>
      <c r="K364" s="449"/>
      <c r="L364" s="449"/>
      <c r="M364" s="449"/>
      <c r="N364" s="449"/>
      <c r="O364" s="142"/>
      <c r="P364" s="142"/>
      <c r="Q364" s="142"/>
      <c r="R364" s="142"/>
      <c r="S364" s="142"/>
      <c r="T364" s="142"/>
      <c r="U364" s="142"/>
    </row>
    <row r="365" customFormat="false" ht="12.75" hidden="false" customHeight="false" outlineLevel="1" collapsed="false">
      <c r="A365" s="188"/>
      <c r="B365" s="449"/>
      <c r="C365" s="449"/>
      <c r="D365" s="449"/>
      <c r="E365" s="449"/>
      <c r="F365" s="449"/>
      <c r="G365" s="449"/>
      <c r="H365" s="449"/>
      <c r="I365" s="449"/>
      <c r="J365" s="449"/>
      <c r="K365" s="449"/>
      <c r="L365" s="449"/>
      <c r="M365" s="449"/>
      <c r="N365" s="449"/>
      <c r="O365" s="142"/>
      <c r="P365" s="142"/>
      <c r="Q365" s="142"/>
      <c r="R365" s="142"/>
      <c r="S365" s="142"/>
      <c r="T365" s="142"/>
      <c r="U365" s="142"/>
    </row>
    <row r="366" customFormat="false" ht="12.75" hidden="false" customHeight="false" outlineLevel="1" collapsed="false">
      <c r="A366" s="188"/>
      <c r="B366" s="449"/>
      <c r="C366" s="449"/>
      <c r="D366" s="449"/>
      <c r="E366" s="449"/>
      <c r="F366" s="449"/>
      <c r="G366" s="449"/>
      <c r="H366" s="449"/>
      <c r="I366" s="449"/>
      <c r="J366" s="449"/>
      <c r="K366" s="449"/>
      <c r="L366" s="449"/>
      <c r="M366" s="449"/>
      <c r="N366" s="449"/>
      <c r="O366" s="142"/>
      <c r="P366" s="142"/>
      <c r="Q366" s="142"/>
      <c r="R366" s="142"/>
      <c r="S366" s="142"/>
      <c r="T366" s="142"/>
      <c r="U366" s="142"/>
    </row>
    <row r="367" customFormat="false" ht="12.75" hidden="false" customHeight="false" outlineLevel="1" collapsed="false">
      <c r="A367" s="188"/>
      <c r="B367" s="449"/>
      <c r="C367" s="449"/>
      <c r="D367" s="449"/>
      <c r="E367" s="449"/>
      <c r="F367" s="449"/>
      <c r="G367" s="449"/>
      <c r="H367" s="449"/>
      <c r="I367" s="449"/>
      <c r="J367" s="449"/>
      <c r="K367" s="449"/>
      <c r="L367" s="449"/>
      <c r="M367" s="449"/>
      <c r="N367" s="449"/>
      <c r="O367" s="142"/>
      <c r="P367" s="142"/>
      <c r="Q367" s="142"/>
      <c r="R367" s="142"/>
      <c r="S367" s="142"/>
      <c r="T367" s="142"/>
      <c r="U367" s="142"/>
    </row>
    <row r="368" customFormat="false" ht="12.75" hidden="false" customHeight="false" outlineLevel="1" collapsed="false">
      <c r="A368" s="188"/>
      <c r="B368" s="449"/>
      <c r="C368" s="449"/>
      <c r="D368" s="449"/>
      <c r="E368" s="449"/>
      <c r="F368" s="449"/>
      <c r="G368" s="449"/>
      <c r="H368" s="449"/>
      <c r="I368" s="449"/>
      <c r="J368" s="449"/>
      <c r="K368" s="449"/>
      <c r="L368" s="449"/>
      <c r="M368" s="449"/>
      <c r="N368" s="449"/>
      <c r="O368" s="142"/>
      <c r="P368" s="142"/>
      <c r="Q368" s="142"/>
      <c r="R368" s="142"/>
      <c r="S368" s="142"/>
      <c r="T368" s="142"/>
      <c r="U368" s="142"/>
    </row>
    <row r="369" customFormat="false" ht="12.75" hidden="false" customHeight="false" outlineLevel="1" collapsed="false">
      <c r="A369" s="188"/>
      <c r="B369" s="449"/>
      <c r="C369" s="449"/>
      <c r="D369" s="449"/>
      <c r="E369" s="449"/>
      <c r="F369" s="449"/>
      <c r="G369" s="449"/>
      <c r="H369" s="449"/>
      <c r="I369" s="449"/>
      <c r="J369" s="449"/>
      <c r="K369" s="449"/>
      <c r="L369" s="449"/>
      <c r="M369" s="449"/>
      <c r="N369" s="449"/>
      <c r="O369" s="142"/>
      <c r="P369" s="142"/>
      <c r="Q369" s="142"/>
      <c r="R369" s="142"/>
      <c r="S369" s="142"/>
      <c r="T369" s="142"/>
      <c r="U369" s="142"/>
    </row>
    <row r="370" customFormat="false" ht="12.75" hidden="false" customHeight="false" outlineLevel="1" collapsed="false">
      <c r="A370" s="188"/>
      <c r="B370" s="449"/>
      <c r="C370" s="449"/>
      <c r="D370" s="449"/>
      <c r="E370" s="449"/>
      <c r="F370" s="449"/>
      <c r="G370" s="449"/>
      <c r="H370" s="449"/>
      <c r="I370" s="449"/>
      <c r="J370" s="449"/>
      <c r="K370" s="449"/>
      <c r="L370" s="449"/>
      <c r="M370" s="449"/>
      <c r="N370" s="449"/>
      <c r="O370" s="142"/>
      <c r="P370" s="142"/>
      <c r="Q370" s="142"/>
      <c r="R370" s="142"/>
      <c r="S370" s="142"/>
      <c r="T370" s="142"/>
      <c r="U370" s="142"/>
    </row>
    <row r="371" customFormat="false" ht="12.75" hidden="false" customHeight="false" outlineLevel="1" collapsed="false">
      <c r="A371" s="188"/>
      <c r="B371" s="449"/>
      <c r="C371" s="449"/>
      <c r="D371" s="449"/>
      <c r="E371" s="449"/>
      <c r="F371" s="449"/>
      <c r="G371" s="449"/>
      <c r="H371" s="449"/>
      <c r="I371" s="449"/>
      <c r="J371" s="449"/>
      <c r="K371" s="449"/>
      <c r="L371" s="449"/>
      <c r="M371" s="449"/>
      <c r="N371" s="449"/>
      <c r="O371" s="142"/>
      <c r="P371" s="142"/>
      <c r="Q371" s="142"/>
      <c r="R371" s="142"/>
      <c r="S371" s="142"/>
      <c r="T371" s="142"/>
      <c r="U371" s="142"/>
    </row>
    <row r="372" customFormat="false" ht="12.75" hidden="false" customHeight="false" outlineLevel="1" collapsed="false">
      <c r="A372" s="376"/>
      <c r="B372" s="449"/>
      <c r="C372" s="449"/>
      <c r="D372" s="449"/>
      <c r="E372" s="449"/>
      <c r="F372" s="449"/>
      <c r="G372" s="449"/>
      <c r="H372" s="449"/>
      <c r="I372" s="449"/>
      <c r="J372" s="449"/>
      <c r="K372" s="449"/>
      <c r="L372" s="449"/>
      <c r="M372" s="449"/>
      <c r="N372" s="449"/>
      <c r="O372" s="142"/>
      <c r="P372" s="142"/>
      <c r="Q372" s="142"/>
      <c r="R372" s="142"/>
      <c r="S372" s="142"/>
      <c r="T372" s="142"/>
      <c r="U372" s="142"/>
    </row>
    <row r="373" customFormat="false" ht="12.75" hidden="false" customHeight="false" outlineLevel="1" collapsed="false">
      <c r="A373" s="142"/>
      <c r="B373" s="449"/>
      <c r="C373" s="449"/>
      <c r="D373" s="449"/>
      <c r="E373" s="449"/>
      <c r="F373" s="449"/>
      <c r="G373" s="449"/>
      <c r="H373" s="449"/>
      <c r="I373" s="449"/>
      <c r="J373" s="449"/>
      <c r="K373" s="449"/>
      <c r="L373" s="449"/>
      <c r="M373" s="449"/>
      <c r="N373" s="449"/>
      <c r="O373" s="142"/>
      <c r="P373" s="142"/>
      <c r="Q373" s="142"/>
      <c r="R373" s="142"/>
      <c r="S373" s="142"/>
      <c r="T373" s="142"/>
      <c r="U373" s="142"/>
    </row>
    <row r="374" customFormat="false" ht="12.75" hidden="false" customHeight="false" outlineLevel="1" collapsed="false">
      <c r="A374" s="188"/>
      <c r="B374" s="449"/>
      <c r="C374" s="449"/>
      <c r="D374" s="449"/>
      <c r="E374" s="449"/>
      <c r="F374" s="449"/>
      <c r="G374" s="449"/>
      <c r="H374" s="449"/>
      <c r="I374" s="449"/>
      <c r="J374" s="449"/>
      <c r="K374" s="449"/>
      <c r="L374" s="449"/>
      <c r="M374" s="449"/>
      <c r="N374" s="449"/>
      <c r="O374" s="142"/>
      <c r="P374" s="142"/>
      <c r="Q374" s="142"/>
      <c r="R374" s="142"/>
      <c r="S374" s="142"/>
      <c r="T374" s="142"/>
      <c r="U374" s="142"/>
    </row>
    <row r="375" customFormat="false" ht="12.75" hidden="false" customHeight="false" outlineLevel="1" collapsed="false">
      <c r="A375" s="376"/>
      <c r="B375" s="449"/>
      <c r="C375" s="449"/>
      <c r="D375" s="449"/>
      <c r="E375" s="449"/>
      <c r="F375" s="449"/>
      <c r="G375" s="449"/>
      <c r="H375" s="449"/>
      <c r="I375" s="449"/>
      <c r="J375" s="449"/>
      <c r="K375" s="449"/>
      <c r="L375" s="449"/>
      <c r="M375" s="449"/>
      <c r="N375" s="449"/>
      <c r="O375" s="142"/>
      <c r="P375" s="142"/>
      <c r="Q375" s="142"/>
      <c r="R375" s="142"/>
      <c r="S375" s="142"/>
      <c r="T375" s="142"/>
      <c r="U375" s="142"/>
    </row>
    <row r="376" customFormat="false" ht="12.75" hidden="false" customHeight="false" outlineLevel="1" collapsed="false">
      <c r="A376" s="188"/>
      <c r="B376" s="449"/>
      <c r="C376" s="449"/>
      <c r="D376" s="449"/>
      <c r="E376" s="449"/>
      <c r="F376" s="449"/>
      <c r="G376" s="449"/>
      <c r="H376" s="449"/>
      <c r="I376" s="449"/>
      <c r="J376" s="449"/>
      <c r="K376" s="449"/>
      <c r="L376" s="449"/>
      <c r="M376" s="449"/>
      <c r="N376" s="449"/>
      <c r="O376" s="142"/>
      <c r="P376" s="142"/>
      <c r="Q376" s="142"/>
      <c r="R376" s="142"/>
      <c r="S376" s="142"/>
      <c r="T376" s="142"/>
      <c r="U376" s="142"/>
    </row>
    <row r="377" customFormat="false" ht="12.75" hidden="false" customHeight="false" outlineLevel="1" collapsed="false">
      <c r="A377" s="376"/>
      <c r="B377" s="449"/>
      <c r="C377" s="449"/>
      <c r="D377" s="449"/>
      <c r="E377" s="449"/>
      <c r="F377" s="449"/>
      <c r="G377" s="449"/>
      <c r="H377" s="449"/>
      <c r="I377" s="449"/>
      <c r="J377" s="449"/>
      <c r="K377" s="449"/>
      <c r="L377" s="449"/>
      <c r="M377" s="449"/>
      <c r="N377" s="449"/>
      <c r="O377" s="142"/>
      <c r="P377" s="142"/>
      <c r="Q377" s="142"/>
      <c r="R377" s="142"/>
      <c r="S377" s="142"/>
      <c r="T377" s="142"/>
      <c r="U377" s="142"/>
    </row>
    <row r="378" customFormat="false" ht="12.75" hidden="false" customHeight="false" outlineLevel="1" collapsed="false">
      <c r="A378" s="376"/>
      <c r="B378" s="449"/>
      <c r="C378" s="449"/>
      <c r="D378" s="449"/>
      <c r="E378" s="449"/>
      <c r="F378" s="449"/>
      <c r="G378" s="449"/>
      <c r="H378" s="449"/>
      <c r="I378" s="449"/>
      <c r="J378" s="449"/>
      <c r="K378" s="449"/>
      <c r="L378" s="449"/>
      <c r="M378" s="449"/>
      <c r="N378" s="449"/>
      <c r="O378" s="142"/>
      <c r="P378" s="142"/>
      <c r="Q378" s="142"/>
      <c r="R378" s="142"/>
      <c r="S378" s="142"/>
      <c r="T378" s="142"/>
      <c r="U378" s="142"/>
    </row>
    <row r="379" customFormat="false" ht="12.75" hidden="false" customHeight="false" outlineLevel="1" collapsed="false">
      <c r="A379" s="376"/>
      <c r="B379" s="449"/>
      <c r="C379" s="449"/>
      <c r="D379" s="449"/>
      <c r="E379" s="449"/>
      <c r="F379" s="449"/>
      <c r="G379" s="449"/>
      <c r="H379" s="449"/>
      <c r="I379" s="449"/>
      <c r="J379" s="449"/>
      <c r="K379" s="449"/>
      <c r="L379" s="449"/>
      <c r="M379" s="449"/>
      <c r="N379" s="449"/>
      <c r="O379" s="142"/>
      <c r="P379" s="142"/>
      <c r="Q379" s="142"/>
      <c r="R379" s="142"/>
      <c r="S379" s="142"/>
      <c r="T379" s="142"/>
      <c r="U379" s="142"/>
    </row>
    <row r="380" customFormat="false" ht="12.75" hidden="false" customHeight="false" outlineLevel="1" collapsed="false">
      <c r="A380" s="376"/>
      <c r="B380" s="449"/>
      <c r="C380" s="449"/>
      <c r="D380" s="449"/>
      <c r="E380" s="449"/>
      <c r="F380" s="449"/>
      <c r="G380" s="449"/>
      <c r="H380" s="449"/>
      <c r="I380" s="449"/>
      <c r="J380" s="449"/>
      <c r="K380" s="449"/>
      <c r="L380" s="449"/>
      <c r="M380" s="449"/>
      <c r="N380" s="449"/>
      <c r="O380" s="142"/>
      <c r="P380" s="142"/>
      <c r="Q380" s="142"/>
      <c r="R380" s="142"/>
      <c r="S380" s="142"/>
      <c r="T380" s="142"/>
      <c r="U380" s="142"/>
    </row>
    <row r="381" customFormat="false" ht="12.75" hidden="false" customHeight="false" outlineLevel="1" collapsed="false">
      <c r="A381" s="376"/>
      <c r="B381" s="449"/>
      <c r="C381" s="449"/>
      <c r="D381" s="449"/>
      <c r="E381" s="449"/>
      <c r="F381" s="449"/>
      <c r="G381" s="449"/>
      <c r="H381" s="449"/>
      <c r="I381" s="449"/>
      <c r="J381" s="449"/>
      <c r="K381" s="449"/>
      <c r="L381" s="449"/>
      <c r="M381" s="449"/>
      <c r="N381" s="449"/>
      <c r="O381" s="142"/>
      <c r="P381" s="142"/>
      <c r="Q381" s="142"/>
      <c r="R381" s="142"/>
      <c r="S381" s="142"/>
      <c r="T381" s="142"/>
      <c r="U381" s="142"/>
    </row>
    <row r="382" customFormat="false" ht="12.75" hidden="false" customHeight="false" outlineLevel="1" collapsed="false">
      <c r="A382" s="376"/>
      <c r="B382" s="449"/>
      <c r="C382" s="449"/>
      <c r="D382" s="449"/>
      <c r="E382" s="449"/>
      <c r="F382" s="449"/>
      <c r="G382" s="449"/>
      <c r="H382" s="449"/>
      <c r="I382" s="449"/>
      <c r="J382" s="449"/>
      <c r="K382" s="449"/>
      <c r="L382" s="449"/>
      <c r="M382" s="449"/>
      <c r="N382" s="449"/>
      <c r="O382" s="142"/>
      <c r="P382" s="142"/>
      <c r="Q382" s="142"/>
      <c r="R382" s="142"/>
      <c r="S382" s="142"/>
      <c r="T382" s="142"/>
      <c r="U382" s="142"/>
    </row>
    <row r="383" customFormat="false" ht="12.75" hidden="false" customHeight="false" outlineLevel="1" collapsed="false">
      <c r="A383" s="376"/>
      <c r="B383" s="449"/>
      <c r="C383" s="449"/>
      <c r="D383" s="449"/>
      <c r="E383" s="449"/>
      <c r="F383" s="449"/>
      <c r="G383" s="449"/>
      <c r="H383" s="449"/>
      <c r="I383" s="449"/>
      <c r="J383" s="449"/>
      <c r="K383" s="449"/>
      <c r="L383" s="449"/>
      <c r="M383" s="449"/>
      <c r="N383" s="449"/>
      <c r="O383" s="142"/>
      <c r="P383" s="142"/>
      <c r="Q383" s="142"/>
      <c r="R383" s="142"/>
      <c r="S383" s="142"/>
      <c r="T383" s="142"/>
      <c r="U383" s="142"/>
    </row>
    <row r="384" customFormat="false" ht="12.75" hidden="false" customHeight="false" outlineLevel="1" collapsed="false">
      <c r="A384" s="376"/>
      <c r="B384" s="449"/>
      <c r="C384" s="449"/>
      <c r="D384" s="449"/>
      <c r="E384" s="449"/>
      <c r="F384" s="449"/>
      <c r="G384" s="449"/>
      <c r="H384" s="449"/>
      <c r="I384" s="449"/>
      <c r="J384" s="449"/>
      <c r="K384" s="449"/>
      <c r="L384" s="449"/>
      <c r="M384" s="449"/>
      <c r="N384" s="449"/>
      <c r="O384" s="142"/>
      <c r="P384" s="142"/>
      <c r="Q384" s="142"/>
      <c r="R384" s="142"/>
      <c r="S384" s="142"/>
      <c r="T384" s="142"/>
      <c r="U384" s="142"/>
    </row>
    <row r="385" customFormat="false" ht="12.75" hidden="false" customHeight="false" outlineLevel="1" collapsed="false">
      <c r="A385" s="142"/>
      <c r="B385" s="449"/>
      <c r="C385" s="449"/>
      <c r="D385" s="449"/>
      <c r="E385" s="449"/>
      <c r="F385" s="449"/>
      <c r="G385" s="449"/>
      <c r="H385" s="449"/>
      <c r="I385" s="449"/>
      <c r="J385" s="449"/>
      <c r="K385" s="449"/>
      <c r="L385" s="449"/>
      <c r="M385" s="449"/>
      <c r="N385" s="449"/>
      <c r="O385" s="449"/>
      <c r="P385" s="449"/>
      <c r="Q385" s="449"/>
      <c r="R385" s="449"/>
      <c r="S385" s="449"/>
      <c r="T385" s="449"/>
      <c r="U385" s="449"/>
    </row>
    <row r="386" customFormat="false" ht="12.75" hidden="false" customHeight="false" outlineLevel="1" collapsed="false">
      <c r="A386" s="142"/>
      <c r="B386" s="449"/>
      <c r="C386" s="449"/>
      <c r="D386" s="449"/>
      <c r="E386" s="449"/>
      <c r="F386" s="449"/>
      <c r="G386" s="449"/>
      <c r="H386" s="449"/>
      <c r="I386" s="449"/>
      <c r="J386" s="449"/>
      <c r="K386" s="449"/>
      <c r="L386" s="449"/>
      <c r="M386" s="449"/>
      <c r="N386" s="449"/>
      <c r="O386" s="449"/>
      <c r="P386" s="449"/>
      <c r="Q386" s="449"/>
      <c r="R386" s="449"/>
      <c r="S386" s="449"/>
      <c r="T386" s="449"/>
      <c r="U386" s="449"/>
    </row>
    <row r="387" customFormat="false" ht="12.75" hidden="false" customHeight="false" outlineLevel="1" collapsed="false">
      <c r="A387" s="142"/>
      <c r="B387" s="449"/>
      <c r="C387" s="449"/>
      <c r="D387" s="449"/>
      <c r="E387" s="449"/>
      <c r="F387" s="449"/>
      <c r="G387" s="449"/>
      <c r="H387" s="449"/>
      <c r="I387" s="449"/>
      <c r="J387" s="449"/>
      <c r="K387" s="449"/>
      <c r="L387" s="449"/>
      <c r="M387" s="449"/>
      <c r="N387" s="449"/>
      <c r="O387" s="449"/>
      <c r="P387" s="449"/>
      <c r="Q387" s="449"/>
      <c r="R387" s="449"/>
      <c r="S387" s="449"/>
      <c r="T387" s="449"/>
      <c r="U387" s="449"/>
    </row>
    <row r="388" customFormat="false" ht="12.75" hidden="false" customHeight="false" outlineLevel="1" collapsed="false">
      <c r="A388" s="142"/>
      <c r="B388" s="449"/>
      <c r="C388" s="449"/>
      <c r="D388" s="449"/>
      <c r="E388" s="449"/>
      <c r="F388" s="449"/>
      <c r="G388" s="449"/>
      <c r="H388" s="449"/>
      <c r="I388" s="449"/>
      <c r="J388" s="449"/>
      <c r="K388" s="449"/>
      <c r="L388" s="449"/>
      <c r="M388" s="449"/>
      <c r="N388" s="449"/>
      <c r="O388" s="449"/>
      <c r="P388" s="449"/>
      <c r="Q388" s="449"/>
      <c r="R388" s="449"/>
      <c r="S388" s="449"/>
      <c r="T388" s="449"/>
      <c r="U388" s="449"/>
    </row>
    <row r="389" customFormat="false" ht="12.75" hidden="false" customHeight="false" outlineLevel="1" collapsed="false">
      <c r="A389" s="142"/>
      <c r="B389" s="449"/>
      <c r="C389" s="449"/>
      <c r="D389" s="449"/>
      <c r="E389" s="449"/>
      <c r="F389" s="449"/>
      <c r="G389" s="449"/>
      <c r="H389" s="449"/>
      <c r="I389" s="449"/>
      <c r="J389" s="449"/>
      <c r="K389" s="449"/>
      <c r="L389" s="449"/>
      <c r="M389" s="449"/>
      <c r="N389" s="449"/>
      <c r="O389" s="449"/>
      <c r="P389" s="449"/>
      <c r="Q389" s="449"/>
      <c r="R389" s="449"/>
      <c r="S389" s="449"/>
      <c r="T389" s="449"/>
      <c r="U389" s="449"/>
    </row>
    <row r="390" customFormat="false" ht="12.75" hidden="false" customHeight="false" outlineLevel="1" collapsed="false">
      <c r="A390" s="142"/>
      <c r="B390" s="449"/>
      <c r="C390" s="449"/>
      <c r="D390" s="449"/>
      <c r="E390" s="449"/>
      <c r="F390" s="449"/>
      <c r="G390" s="449"/>
      <c r="H390" s="449"/>
      <c r="I390" s="449"/>
      <c r="J390" s="449"/>
      <c r="K390" s="449"/>
      <c r="L390" s="449"/>
      <c r="M390" s="449"/>
      <c r="N390" s="449"/>
      <c r="O390" s="449"/>
      <c r="P390" s="449"/>
      <c r="Q390" s="449"/>
      <c r="R390" s="449"/>
      <c r="S390" s="449"/>
      <c r="T390" s="449"/>
      <c r="U390" s="449"/>
    </row>
    <row r="391" customFormat="false" ht="12.75" hidden="false" customHeight="false" outlineLevel="1" collapsed="false">
      <c r="A391" s="376"/>
      <c r="B391" s="449"/>
      <c r="C391" s="449"/>
      <c r="D391" s="449"/>
      <c r="E391" s="449"/>
      <c r="F391" s="449"/>
      <c r="G391" s="449"/>
      <c r="H391" s="449"/>
      <c r="I391" s="449"/>
      <c r="J391" s="449"/>
      <c r="K391" s="449"/>
      <c r="L391" s="449"/>
      <c r="M391" s="449"/>
      <c r="N391" s="449"/>
      <c r="O391" s="449"/>
      <c r="P391" s="449"/>
      <c r="Q391" s="449"/>
      <c r="R391" s="449"/>
      <c r="S391" s="449"/>
      <c r="T391" s="449"/>
      <c r="U391" s="449"/>
    </row>
    <row r="392" customFormat="false" ht="12.75" hidden="false" customHeight="false" outlineLevel="1" collapsed="false">
      <c r="A392" s="142"/>
      <c r="B392" s="449"/>
      <c r="C392" s="449"/>
      <c r="D392" s="449"/>
      <c r="E392" s="449"/>
      <c r="F392" s="449"/>
      <c r="G392" s="449"/>
      <c r="H392" s="449"/>
      <c r="I392" s="449"/>
      <c r="J392" s="449"/>
      <c r="K392" s="449"/>
      <c r="L392" s="449"/>
      <c r="M392" s="449"/>
      <c r="N392" s="449"/>
      <c r="O392" s="449"/>
      <c r="P392" s="449"/>
      <c r="Q392" s="449"/>
      <c r="R392" s="449"/>
      <c r="S392" s="449"/>
      <c r="T392" s="449"/>
      <c r="U392" s="449"/>
    </row>
    <row r="393" customFormat="false" ht="12.75" hidden="false" customHeight="false" outlineLevel="1" collapsed="false">
      <c r="A393" s="142"/>
      <c r="B393" s="449"/>
      <c r="C393" s="449"/>
      <c r="D393" s="449"/>
      <c r="E393" s="449"/>
      <c r="F393" s="449"/>
      <c r="G393" s="449"/>
      <c r="H393" s="449"/>
      <c r="I393" s="449"/>
      <c r="J393" s="449"/>
      <c r="K393" s="449"/>
      <c r="L393" s="449"/>
      <c r="M393" s="449"/>
      <c r="N393" s="449"/>
      <c r="O393" s="449"/>
      <c r="P393" s="449"/>
      <c r="Q393" s="449"/>
      <c r="R393" s="449"/>
      <c r="S393" s="449"/>
      <c r="T393" s="449"/>
      <c r="U393" s="449"/>
    </row>
    <row r="394" customFormat="false" ht="12.75" hidden="false" customHeight="false" outlineLevel="1" collapsed="false">
      <c r="A394" s="376"/>
      <c r="B394" s="449"/>
      <c r="C394" s="449"/>
      <c r="D394" s="449"/>
      <c r="E394" s="449"/>
      <c r="F394" s="449"/>
      <c r="G394" s="449"/>
      <c r="H394" s="449"/>
      <c r="I394" s="449"/>
      <c r="J394" s="449"/>
      <c r="K394" s="449"/>
      <c r="L394" s="449"/>
      <c r="M394" s="449"/>
      <c r="N394" s="449"/>
      <c r="O394" s="449"/>
      <c r="P394" s="449"/>
      <c r="Q394" s="449"/>
      <c r="R394" s="449"/>
      <c r="S394" s="449"/>
      <c r="T394" s="449"/>
      <c r="U394" s="449"/>
    </row>
    <row r="395" customFormat="false" ht="12.75" hidden="false" customHeight="false" outlineLevel="1" collapsed="false">
      <c r="A395" s="376"/>
      <c r="B395" s="449"/>
      <c r="C395" s="449"/>
      <c r="D395" s="449"/>
      <c r="E395" s="449"/>
      <c r="F395" s="449"/>
      <c r="G395" s="449"/>
      <c r="H395" s="449"/>
      <c r="I395" s="449"/>
      <c r="J395" s="449"/>
      <c r="K395" s="449"/>
      <c r="L395" s="449"/>
      <c r="M395" s="449"/>
      <c r="N395" s="449"/>
      <c r="O395" s="449"/>
      <c r="P395" s="449"/>
      <c r="Q395" s="449"/>
      <c r="R395" s="449"/>
      <c r="S395" s="449"/>
      <c r="T395" s="449"/>
      <c r="U395" s="449"/>
    </row>
    <row r="396" customFormat="false" ht="12.75" hidden="false" customHeight="false" outlineLevel="1" collapsed="false">
      <c r="A396" s="142"/>
      <c r="B396" s="449"/>
      <c r="C396" s="449"/>
      <c r="D396" s="449"/>
      <c r="E396" s="449"/>
      <c r="F396" s="449"/>
      <c r="G396" s="449"/>
      <c r="H396" s="449"/>
      <c r="I396" s="449"/>
      <c r="J396" s="449"/>
      <c r="K396" s="449"/>
      <c r="L396" s="449"/>
      <c r="M396" s="449"/>
      <c r="N396" s="449"/>
      <c r="O396" s="449"/>
      <c r="P396" s="449"/>
      <c r="Q396" s="449"/>
      <c r="R396" s="449"/>
      <c r="S396" s="449"/>
      <c r="T396" s="449"/>
      <c r="U396" s="449"/>
    </row>
    <row r="397" customFormat="false" ht="12.75" hidden="false" customHeight="false" outlineLevel="1" collapsed="false">
      <c r="A397" s="142"/>
      <c r="B397" s="449"/>
      <c r="C397" s="449"/>
      <c r="D397" s="449"/>
      <c r="E397" s="449"/>
      <c r="F397" s="449"/>
      <c r="G397" s="449"/>
      <c r="H397" s="449"/>
      <c r="I397" s="449"/>
      <c r="J397" s="449"/>
      <c r="K397" s="449"/>
      <c r="L397" s="449"/>
      <c r="M397" s="449"/>
      <c r="N397" s="449"/>
      <c r="O397" s="449"/>
      <c r="P397" s="449"/>
      <c r="Q397" s="449"/>
      <c r="R397" s="449"/>
      <c r="S397" s="449"/>
      <c r="T397" s="449"/>
      <c r="U397" s="449"/>
    </row>
    <row r="398" customFormat="false" ht="12.75" hidden="false" customHeight="false" outlineLevel="1" collapsed="false">
      <c r="A398" s="142"/>
      <c r="B398" s="449"/>
      <c r="C398" s="449"/>
      <c r="D398" s="449"/>
      <c r="E398" s="449"/>
      <c r="F398" s="449"/>
      <c r="G398" s="449"/>
      <c r="H398" s="449"/>
      <c r="I398" s="449"/>
      <c r="J398" s="449"/>
      <c r="K398" s="449"/>
      <c r="L398" s="449"/>
      <c r="M398" s="449"/>
      <c r="N398" s="449"/>
      <c r="O398" s="449"/>
      <c r="P398" s="449"/>
      <c r="Q398" s="449"/>
      <c r="R398" s="449"/>
      <c r="S398" s="449"/>
      <c r="T398" s="449"/>
      <c r="U398" s="449"/>
    </row>
    <row r="399" customFormat="false" ht="12.75" hidden="false" customHeight="false" outlineLevel="1" collapsed="false">
      <c r="A399" s="142"/>
      <c r="B399" s="449"/>
      <c r="C399" s="449"/>
      <c r="D399" s="449"/>
      <c r="E399" s="449"/>
      <c r="F399" s="449"/>
      <c r="G399" s="449"/>
      <c r="H399" s="449"/>
      <c r="I399" s="449"/>
      <c r="J399" s="449"/>
      <c r="K399" s="449"/>
      <c r="L399" s="449"/>
      <c r="M399" s="449"/>
      <c r="N399" s="449"/>
      <c r="O399" s="449"/>
      <c r="P399" s="449"/>
      <c r="Q399" s="449"/>
      <c r="R399" s="449"/>
      <c r="S399" s="449"/>
      <c r="T399" s="449"/>
      <c r="U399" s="449"/>
    </row>
    <row r="400" customFormat="false" ht="12.75" hidden="false" customHeight="false" outlineLevel="1" collapsed="false">
      <c r="A400" s="142"/>
      <c r="B400" s="449"/>
      <c r="C400" s="449"/>
      <c r="D400" s="449"/>
      <c r="E400" s="449"/>
      <c r="F400" s="449"/>
      <c r="G400" s="449"/>
      <c r="H400" s="449"/>
      <c r="I400" s="449"/>
      <c r="J400" s="449"/>
      <c r="K400" s="449"/>
      <c r="L400" s="449"/>
      <c r="M400" s="449"/>
      <c r="N400" s="449"/>
      <c r="O400" s="449"/>
      <c r="P400" s="449"/>
      <c r="Q400" s="449"/>
      <c r="R400" s="449"/>
      <c r="S400" s="449"/>
      <c r="T400" s="449"/>
      <c r="U400" s="449"/>
    </row>
    <row r="401" customFormat="false" ht="12.75" hidden="false" customHeight="false" outlineLevel="1" collapsed="false">
      <c r="A401" s="142"/>
      <c r="B401" s="449"/>
      <c r="C401" s="449"/>
      <c r="D401" s="449"/>
      <c r="E401" s="449"/>
      <c r="F401" s="449"/>
      <c r="G401" s="449"/>
      <c r="H401" s="449"/>
      <c r="I401" s="449"/>
      <c r="J401" s="449"/>
      <c r="K401" s="449"/>
      <c r="L401" s="449"/>
      <c r="M401" s="449"/>
      <c r="N401" s="449"/>
      <c r="O401" s="449"/>
      <c r="P401" s="449"/>
      <c r="Q401" s="449"/>
      <c r="R401" s="449"/>
      <c r="S401" s="449"/>
      <c r="T401" s="449"/>
      <c r="U401" s="449"/>
    </row>
    <row r="402" customFormat="false" ht="12.75" hidden="false" customHeight="false" outlineLevel="1" collapsed="false">
      <c r="A402" s="142"/>
      <c r="B402" s="449"/>
      <c r="C402" s="449"/>
      <c r="D402" s="449"/>
      <c r="E402" s="449"/>
      <c r="F402" s="449"/>
      <c r="G402" s="449"/>
      <c r="H402" s="449"/>
      <c r="I402" s="449"/>
      <c r="J402" s="449"/>
      <c r="K402" s="449"/>
      <c r="L402" s="449"/>
      <c r="M402" s="449"/>
      <c r="N402" s="449"/>
      <c r="O402" s="449"/>
      <c r="P402" s="449"/>
      <c r="Q402" s="449"/>
      <c r="R402" s="449"/>
      <c r="S402" s="449"/>
      <c r="T402" s="449"/>
      <c r="U402" s="449"/>
    </row>
    <row r="403" customFormat="false" ht="12.75" hidden="false" customHeight="false" outlineLevel="1" collapsed="false">
      <c r="A403" s="142"/>
      <c r="B403" s="449"/>
      <c r="C403" s="449"/>
      <c r="D403" s="449"/>
      <c r="E403" s="449"/>
      <c r="F403" s="449"/>
      <c r="G403" s="449"/>
      <c r="H403" s="449"/>
      <c r="I403" s="449"/>
      <c r="J403" s="449"/>
      <c r="K403" s="449"/>
      <c r="L403" s="449"/>
      <c r="M403" s="449"/>
      <c r="N403" s="449"/>
      <c r="O403" s="142"/>
      <c r="P403" s="142"/>
      <c r="Q403" s="142"/>
      <c r="R403" s="142"/>
      <c r="S403" s="142"/>
      <c r="T403" s="142"/>
      <c r="U403" s="142"/>
    </row>
    <row r="404" customFormat="false" ht="12.75" hidden="false" customHeight="false" outlineLevel="1" collapsed="false">
      <c r="A404" s="376"/>
      <c r="B404" s="449"/>
      <c r="C404" s="449"/>
      <c r="D404" s="449"/>
      <c r="E404" s="449"/>
      <c r="F404" s="449"/>
      <c r="G404" s="449"/>
      <c r="H404" s="449"/>
      <c r="I404" s="449"/>
      <c r="J404" s="449"/>
      <c r="K404" s="449"/>
      <c r="L404" s="449"/>
      <c r="M404" s="449"/>
      <c r="N404" s="449"/>
      <c r="O404" s="142"/>
      <c r="P404" s="142"/>
      <c r="Q404" s="142"/>
      <c r="R404" s="142"/>
      <c r="S404" s="142"/>
      <c r="T404" s="142"/>
      <c r="U404" s="142"/>
    </row>
    <row r="405" customFormat="false" ht="12.75" hidden="false" customHeight="false" outlineLevel="1" collapsed="false">
      <c r="A405" s="376"/>
      <c r="B405" s="449"/>
      <c r="C405" s="449"/>
      <c r="D405" s="449"/>
      <c r="E405" s="449"/>
      <c r="F405" s="449"/>
      <c r="G405" s="449"/>
      <c r="H405" s="449"/>
      <c r="I405" s="449"/>
      <c r="J405" s="449"/>
      <c r="K405" s="449"/>
      <c r="L405" s="449"/>
      <c r="M405" s="449"/>
      <c r="N405" s="449"/>
      <c r="O405" s="142"/>
      <c r="P405" s="142"/>
      <c r="Q405" s="142"/>
      <c r="R405" s="142"/>
      <c r="S405" s="142"/>
      <c r="T405" s="142"/>
      <c r="U405" s="142"/>
    </row>
    <row r="406" customFormat="false" ht="12.75" hidden="false" customHeight="false" outlineLevel="1" collapsed="false">
      <c r="A406" s="376"/>
      <c r="B406" s="449"/>
      <c r="C406" s="449"/>
      <c r="D406" s="449"/>
      <c r="E406" s="449"/>
      <c r="F406" s="449"/>
      <c r="G406" s="449"/>
      <c r="H406" s="449"/>
      <c r="I406" s="449"/>
      <c r="J406" s="449"/>
      <c r="K406" s="449"/>
      <c r="L406" s="449"/>
      <c r="M406" s="449"/>
      <c r="N406" s="449"/>
      <c r="O406" s="142"/>
      <c r="P406" s="142"/>
      <c r="Q406" s="142"/>
      <c r="R406" s="142"/>
      <c r="S406" s="142"/>
      <c r="T406" s="142"/>
      <c r="U406" s="142"/>
    </row>
    <row r="407" customFormat="false" ht="12.75" hidden="false" customHeight="false" outlineLevel="1" collapsed="false">
      <c r="A407" s="376"/>
      <c r="B407" s="449"/>
      <c r="C407" s="449"/>
      <c r="D407" s="449"/>
      <c r="E407" s="449"/>
      <c r="F407" s="449"/>
      <c r="G407" s="449"/>
      <c r="H407" s="449"/>
      <c r="I407" s="449"/>
      <c r="J407" s="449"/>
      <c r="K407" s="449"/>
      <c r="L407" s="449"/>
      <c r="M407" s="449"/>
      <c r="N407" s="449"/>
      <c r="O407" s="142"/>
      <c r="P407" s="142"/>
      <c r="Q407" s="142"/>
      <c r="R407" s="142"/>
      <c r="S407" s="142"/>
      <c r="T407" s="142"/>
      <c r="U407" s="142"/>
    </row>
    <row r="408" customFormat="false" ht="12.75" hidden="false" customHeight="false" outlineLevel="1" collapsed="false">
      <c r="A408" s="376"/>
      <c r="B408" s="450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142"/>
      <c r="P408" s="142"/>
      <c r="Q408" s="142"/>
      <c r="R408" s="142"/>
      <c r="S408" s="142"/>
      <c r="T408" s="142"/>
      <c r="U408" s="142"/>
    </row>
    <row r="409" customFormat="false" ht="12.75" hidden="false" customHeight="false" outlineLevel="1" collapsed="false">
      <c r="A409" s="142"/>
      <c r="B409" s="142"/>
      <c r="C409" s="142"/>
      <c r="D409" s="142"/>
      <c r="E409" s="142"/>
      <c r="F409" s="142"/>
      <c r="G409" s="142"/>
      <c r="H409" s="142"/>
      <c r="I409" s="142"/>
      <c r="J409" s="142"/>
      <c r="K409" s="142"/>
      <c r="L409" s="142"/>
      <c r="M409" s="142"/>
      <c r="N409" s="142"/>
      <c r="O409" s="142"/>
      <c r="P409" s="142"/>
      <c r="Q409" s="142"/>
      <c r="R409" s="142"/>
      <c r="S409" s="142"/>
      <c r="T409" s="142"/>
      <c r="U409" s="142"/>
    </row>
    <row r="410" customFormat="false" ht="18.75" hidden="false" customHeight="false" outlineLevel="1" collapsed="false">
      <c r="A410" s="437"/>
      <c r="B410" s="142"/>
      <c r="C410" s="142"/>
      <c r="D410" s="142"/>
      <c r="E410" s="142"/>
      <c r="F410" s="142"/>
      <c r="G410" s="142"/>
      <c r="H410" s="142"/>
      <c r="I410" s="142"/>
      <c r="J410" s="142"/>
      <c r="K410" s="142"/>
      <c r="L410" s="142"/>
      <c r="M410" s="142"/>
      <c r="N410" s="142"/>
      <c r="O410" s="142"/>
      <c r="P410" s="142"/>
      <c r="Q410" s="142"/>
      <c r="R410" s="142"/>
      <c r="S410" s="142"/>
      <c r="T410" s="142"/>
      <c r="U410" s="142"/>
    </row>
    <row r="411" customFormat="false" ht="12.75" hidden="false" customHeight="false" outlineLevel="1" collapsed="false">
      <c r="A411" s="376"/>
      <c r="B411" s="142"/>
      <c r="C411" s="142"/>
      <c r="D411" s="142"/>
      <c r="E411" s="142"/>
      <c r="F411" s="142"/>
      <c r="G411" s="142"/>
      <c r="H411" s="142"/>
      <c r="I411" s="142"/>
      <c r="J411" s="142"/>
      <c r="K411" s="142"/>
      <c r="L411" s="142"/>
      <c r="M411" s="142"/>
      <c r="N411" s="142"/>
      <c r="O411" s="142"/>
      <c r="P411" s="142"/>
      <c r="Q411" s="142"/>
      <c r="R411" s="142"/>
      <c r="S411" s="142"/>
      <c r="T411" s="142"/>
      <c r="U411" s="142"/>
    </row>
    <row r="412" customFormat="false" ht="12.75" hidden="false" customHeight="false" outlineLevel="1" collapsed="false">
      <c r="A412" s="142"/>
      <c r="B412" s="142"/>
      <c r="C412" s="142"/>
      <c r="D412" s="142"/>
      <c r="E412" s="142"/>
      <c r="F412" s="142"/>
      <c r="G412" s="142"/>
      <c r="H412" s="142"/>
      <c r="I412" s="142"/>
      <c r="J412" s="142"/>
      <c r="K412" s="142"/>
      <c r="L412" s="142"/>
      <c r="M412" s="142"/>
      <c r="N412" s="142"/>
      <c r="O412" s="142"/>
      <c r="P412" s="142"/>
      <c r="Q412" s="142"/>
      <c r="R412" s="142"/>
      <c r="S412" s="142"/>
      <c r="T412" s="142"/>
      <c r="U412" s="142"/>
    </row>
    <row r="413" customFormat="false" ht="12.75" hidden="false" customHeight="false" outlineLevel="1" collapsed="false">
      <c r="A413" s="142"/>
      <c r="B413" s="142"/>
      <c r="C413" s="142"/>
      <c r="D413" s="142"/>
      <c r="E413" s="142"/>
      <c r="F413" s="142"/>
      <c r="G413" s="142"/>
      <c r="H413" s="142"/>
      <c r="I413" s="142"/>
      <c r="J413" s="142"/>
      <c r="K413" s="142"/>
      <c r="L413" s="142"/>
      <c r="M413" s="142"/>
      <c r="N413" s="142"/>
      <c r="O413" s="142"/>
      <c r="P413" s="142"/>
      <c r="Q413" s="142"/>
      <c r="R413" s="142"/>
      <c r="S413" s="142"/>
      <c r="T413" s="142"/>
      <c r="U413" s="142"/>
    </row>
    <row r="414" customFormat="false" ht="12.75" hidden="false" customHeight="false" outlineLevel="1" collapsed="false">
      <c r="A414" s="227"/>
      <c r="B414" s="226"/>
      <c r="C414" s="226"/>
      <c r="D414" s="226"/>
      <c r="E414" s="226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</row>
    <row r="415" customFormat="false" ht="12.75" hidden="false" customHeight="false" outlineLevel="1" collapsed="false">
      <c r="A415" s="142"/>
      <c r="B415" s="142"/>
      <c r="C415" s="435"/>
      <c r="D415" s="142"/>
      <c r="E415" s="142"/>
      <c r="F415" s="142"/>
      <c r="G415" s="142"/>
      <c r="H415" s="142"/>
      <c r="I415" s="142"/>
      <c r="J415" s="142"/>
      <c r="K415" s="142"/>
      <c r="L415" s="142"/>
      <c r="M415" s="142"/>
      <c r="N415" s="142"/>
      <c r="O415" s="142"/>
      <c r="P415" s="142"/>
      <c r="Q415" s="142"/>
      <c r="R415" s="142"/>
      <c r="S415" s="142"/>
      <c r="T415" s="142"/>
      <c r="U415" s="142"/>
    </row>
    <row r="416" customFormat="false" ht="12.75" hidden="false" customHeight="false" outlineLevel="1" collapsed="false">
      <c r="A416" s="376"/>
      <c r="B416" s="142"/>
      <c r="C416" s="435"/>
      <c r="D416" s="439"/>
      <c r="E416" s="439"/>
      <c r="F416" s="439"/>
      <c r="G416" s="439"/>
      <c r="H416" s="439"/>
      <c r="I416" s="439"/>
      <c r="J416" s="439"/>
      <c r="K416" s="439"/>
      <c r="L416" s="439"/>
      <c r="M416" s="439"/>
      <c r="N416" s="439"/>
      <c r="O416" s="142"/>
      <c r="P416" s="142"/>
      <c r="Q416" s="142"/>
      <c r="R416" s="142"/>
      <c r="S416" s="142"/>
      <c r="T416" s="142"/>
      <c r="U416" s="142"/>
    </row>
    <row r="417" customFormat="false" ht="12.75" hidden="false" customHeight="false" outlineLevel="1" collapsed="false">
      <c r="A417" s="142"/>
      <c r="B417" s="142"/>
      <c r="C417" s="435"/>
      <c r="D417" s="435"/>
      <c r="E417" s="435"/>
      <c r="F417" s="435"/>
      <c r="G417" s="435"/>
      <c r="H417" s="435"/>
      <c r="I417" s="435"/>
      <c r="J417" s="435"/>
      <c r="K417" s="435"/>
      <c r="L417" s="435"/>
      <c r="M417" s="435"/>
      <c r="N417" s="435"/>
      <c r="O417" s="142"/>
      <c r="P417" s="142"/>
      <c r="Q417" s="142"/>
      <c r="R417" s="142"/>
      <c r="S417" s="142"/>
      <c r="T417" s="142"/>
      <c r="U417" s="142"/>
    </row>
    <row r="418" customFormat="false" ht="12.75" hidden="false" customHeight="false" outlineLevel="1" collapsed="false">
      <c r="A418" s="142"/>
      <c r="B418" s="142"/>
      <c r="C418" s="435"/>
      <c r="D418" s="439"/>
      <c r="E418" s="439"/>
      <c r="F418" s="439"/>
      <c r="G418" s="439"/>
      <c r="H418" s="439"/>
      <c r="I418" s="439"/>
      <c r="J418" s="439"/>
      <c r="K418" s="439"/>
      <c r="L418" s="439"/>
      <c r="M418" s="439"/>
      <c r="N418" s="439"/>
      <c r="O418" s="142"/>
      <c r="P418" s="142"/>
      <c r="Q418" s="142"/>
      <c r="R418" s="142"/>
      <c r="S418" s="142"/>
      <c r="T418" s="142"/>
      <c r="U418" s="142"/>
    </row>
    <row r="419" customFormat="false" ht="12.75" hidden="false" customHeight="false" outlineLevel="1" collapsed="false">
      <c r="A419" s="142"/>
      <c r="B419" s="142"/>
      <c r="C419" s="435"/>
      <c r="D419" s="435"/>
      <c r="E419" s="435"/>
      <c r="F419" s="435"/>
      <c r="G419" s="435"/>
      <c r="H419" s="435"/>
      <c r="I419" s="435"/>
      <c r="J419" s="435"/>
      <c r="K419" s="435"/>
      <c r="L419" s="435"/>
      <c r="M419" s="435"/>
      <c r="N419" s="435"/>
      <c r="O419" s="142"/>
      <c r="P419" s="142"/>
      <c r="Q419" s="142"/>
      <c r="R419" s="142"/>
      <c r="S419" s="142"/>
      <c r="T419" s="142"/>
      <c r="U419" s="142"/>
    </row>
    <row r="420" customFormat="false" ht="12.75" hidden="false" customHeight="false" outlineLevel="1" collapsed="false">
      <c r="A420" s="142"/>
      <c r="B420" s="142"/>
      <c r="C420" s="435"/>
      <c r="D420" s="435"/>
      <c r="E420" s="435"/>
      <c r="F420" s="435"/>
      <c r="G420" s="435"/>
      <c r="H420" s="435"/>
      <c r="I420" s="435"/>
      <c r="J420" s="435"/>
      <c r="K420" s="435"/>
      <c r="L420" s="435"/>
      <c r="M420" s="435"/>
      <c r="N420" s="435"/>
      <c r="O420" s="142"/>
      <c r="P420" s="142"/>
      <c r="Q420" s="142"/>
      <c r="R420" s="142"/>
      <c r="S420" s="142"/>
      <c r="T420" s="142"/>
      <c r="U420" s="142"/>
    </row>
    <row r="421" customFormat="false" ht="12.75" hidden="false" customHeight="false" outlineLevel="1" collapsed="false">
      <c r="A421" s="443"/>
      <c r="B421" s="142"/>
      <c r="C421" s="435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142"/>
      <c r="P421" s="142"/>
      <c r="Q421" s="142"/>
      <c r="R421" s="142"/>
      <c r="S421" s="142"/>
      <c r="T421" s="142"/>
      <c r="U421" s="142"/>
    </row>
    <row r="422" customFormat="false" ht="12.75" hidden="false" customHeight="false" outlineLevel="1" collapsed="false">
      <c r="A422" s="443"/>
      <c r="B422" s="142"/>
      <c r="C422" s="435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142"/>
      <c r="P422" s="142"/>
      <c r="Q422" s="142"/>
      <c r="R422" s="142"/>
      <c r="S422" s="142"/>
      <c r="T422" s="142"/>
      <c r="U422" s="142"/>
    </row>
    <row r="423" customFormat="false" ht="12.75" hidden="false" customHeight="false" outlineLevel="1" collapsed="false">
      <c r="A423" s="376"/>
      <c r="B423" s="142"/>
      <c r="C423" s="435"/>
      <c r="D423" s="142"/>
      <c r="E423" s="142"/>
      <c r="F423" s="142"/>
      <c r="G423" s="142"/>
      <c r="H423" s="142"/>
      <c r="I423" s="142"/>
      <c r="J423" s="142"/>
      <c r="K423" s="142"/>
      <c r="L423" s="142"/>
      <c r="M423" s="142"/>
      <c r="N423" s="142"/>
      <c r="O423" s="142"/>
      <c r="P423" s="142"/>
      <c r="Q423" s="142"/>
      <c r="R423" s="142"/>
      <c r="S423" s="142"/>
      <c r="T423" s="142"/>
      <c r="U423" s="142"/>
    </row>
    <row r="424" customFormat="false" ht="12.75" hidden="false" customHeight="false" outlineLevel="1" collapsed="false">
      <c r="A424" s="142"/>
      <c r="B424" s="450"/>
      <c r="C424" s="451"/>
      <c r="D424" s="451"/>
      <c r="E424" s="451"/>
      <c r="F424" s="451"/>
      <c r="G424" s="451"/>
      <c r="H424" s="451"/>
      <c r="I424" s="451"/>
      <c r="J424" s="451"/>
      <c r="K424" s="451"/>
      <c r="L424" s="451"/>
      <c r="M424" s="451"/>
      <c r="N424" s="451"/>
      <c r="O424" s="142"/>
      <c r="P424" s="142"/>
      <c r="Q424" s="142"/>
      <c r="R424" s="142"/>
      <c r="S424" s="142"/>
      <c r="T424" s="142"/>
      <c r="U424" s="142"/>
    </row>
    <row r="425" customFormat="false" ht="12.75" hidden="false" customHeight="false" outlineLevel="1" collapsed="false">
      <c r="A425" s="142"/>
      <c r="B425" s="142"/>
      <c r="C425" s="435"/>
      <c r="D425" s="142"/>
      <c r="E425" s="142"/>
      <c r="F425" s="142"/>
      <c r="G425" s="142"/>
      <c r="H425" s="142"/>
      <c r="I425" s="142"/>
      <c r="J425" s="142"/>
      <c r="K425" s="142"/>
      <c r="L425" s="142"/>
      <c r="M425" s="142"/>
      <c r="N425" s="142"/>
      <c r="O425" s="142"/>
      <c r="P425" s="142"/>
      <c r="Q425" s="142"/>
      <c r="R425" s="142"/>
      <c r="S425" s="142"/>
      <c r="T425" s="142"/>
      <c r="U425" s="142"/>
    </row>
    <row r="426" customFormat="false" ht="12.75" hidden="false" customHeight="false" outlineLevel="1" collapsed="false">
      <c r="A426" s="376"/>
      <c r="B426" s="142"/>
      <c r="C426" s="435"/>
      <c r="D426" s="446"/>
      <c r="E426" s="446"/>
      <c r="F426" s="446"/>
      <c r="G426" s="446"/>
      <c r="H426" s="446"/>
      <c r="I426" s="446"/>
      <c r="J426" s="446"/>
      <c r="K426" s="446"/>
      <c r="L426" s="446"/>
      <c r="M426" s="446"/>
      <c r="N426" s="446"/>
      <c r="O426" s="142"/>
      <c r="P426" s="142"/>
      <c r="Q426" s="142"/>
      <c r="R426" s="142"/>
      <c r="S426" s="142"/>
      <c r="T426" s="142"/>
      <c r="U426" s="142"/>
    </row>
    <row r="427" customFormat="false" ht="12.75" hidden="false" customHeight="false" outlineLevel="1" collapsed="false">
      <c r="A427" s="142"/>
      <c r="B427" s="142"/>
      <c r="C427" s="435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142"/>
      <c r="P427" s="142"/>
      <c r="Q427" s="142"/>
      <c r="R427" s="142"/>
      <c r="S427" s="142"/>
      <c r="T427" s="142"/>
      <c r="U427" s="142"/>
    </row>
    <row r="428" customFormat="false" ht="12.75" hidden="false" customHeight="false" outlineLevel="1" collapsed="false">
      <c r="A428" s="376"/>
      <c r="B428" s="142"/>
      <c r="C428" s="435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142"/>
      <c r="P428" s="142"/>
      <c r="Q428" s="142"/>
      <c r="R428" s="142"/>
      <c r="S428" s="142"/>
      <c r="T428" s="142"/>
      <c r="U428" s="142"/>
    </row>
    <row r="429" customFormat="false" ht="12.75" hidden="false" customHeight="false" outlineLevel="1" collapsed="false">
      <c r="A429" s="142"/>
      <c r="B429" s="142"/>
      <c r="C429" s="142"/>
      <c r="D429" s="142"/>
      <c r="E429" s="142"/>
      <c r="F429" s="142"/>
      <c r="G429" s="142"/>
      <c r="H429" s="142"/>
      <c r="I429" s="142"/>
      <c r="J429" s="142"/>
      <c r="K429" s="142"/>
      <c r="L429" s="142"/>
      <c r="M429" s="142"/>
      <c r="N429" s="142"/>
      <c r="O429" s="142"/>
      <c r="P429" s="142"/>
      <c r="Q429" s="142"/>
      <c r="R429" s="142"/>
      <c r="S429" s="142"/>
      <c r="T429" s="142"/>
      <c r="U429" s="142"/>
    </row>
    <row r="430" customFormat="false" ht="12.75" hidden="false" customHeight="false" outlineLevel="1" collapsed="false">
      <c r="A430" s="142"/>
      <c r="B430" s="142"/>
      <c r="C430" s="142"/>
      <c r="D430" s="142"/>
      <c r="E430" s="142"/>
      <c r="F430" s="142"/>
      <c r="G430" s="142"/>
      <c r="H430" s="142"/>
      <c r="I430" s="142"/>
      <c r="J430" s="142"/>
      <c r="K430" s="142"/>
      <c r="L430" s="142"/>
      <c r="M430" s="142"/>
      <c r="N430" s="142"/>
      <c r="O430" s="142"/>
      <c r="P430" s="142"/>
      <c r="Q430" s="142"/>
      <c r="R430" s="142"/>
      <c r="S430" s="142"/>
      <c r="T430" s="142"/>
      <c r="U430" s="142"/>
    </row>
    <row r="431" customFormat="false" ht="18.75" hidden="false" customHeight="false" outlineLevel="1" collapsed="false">
      <c r="A431" s="452"/>
      <c r="B431" s="453"/>
      <c r="C431" s="453"/>
      <c r="D431" s="454"/>
      <c r="E431" s="454"/>
      <c r="F431" s="454"/>
      <c r="G431" s="454"/>
      <c r="H431" s="454"/>
      <c r="I431" s="454"/>
      <c r="J431" s="454"/>
      <c r="K431" s="454"/>
      <c r="L431" s="454"/>
      <c r="M431" s="454"/>
      <c r="N431" s="454"/>
      <c r="O431" s="454"/>
      <c r="P431" s="454"/>
      <c r="Q431" s="454"/>
      <c r="R431" s="454"/>
      <c r="S431" s="454"/>
      <c r="T431" s="454"/>
      <c r="U431" s="454"/>
      <c r="V431" s="454"/>
      <c r="W431" s="454"/>
      <c r="X431" s="454"/>
      <c r="Y431" s="454"/>
      <c r="Z431" s="454"/>
      <c r="AA431" s="454"/>
      <c r="AB431" s="454"/>
      <c r="AC431" s="454"/>
      <c r="AD431" s="454"/>
      <c r="AE431" s="454"/>
      <c r="AF431" s="454"/>
      <c r="AG431" s="454"/>
      <c r="AH431" s="454"/>
      <c r="AI431" s="454"/>
      <c r="AJ431" s="454"/>
      <c r="AK431" s="454"/>
      <c r="AL431" s="454"/>
      <c r="AM431" s="454"/>
      <c r="AN431" s="454"/>
      <c r="AO431" s="454"/>
      <c r="AP431" s="454"/>
      <c r="AQ431" s="454"/>
      <c r="AR431" s="454"/>
      <c r="AS431" s="454"/>
      <c r="AT431" s="454"/>
      <c r="AU431" s="454"/>
      <c r="AV431" s="454"/>
      <c r="AW431" s="454"/>
      <c r="AX431" s="454"/>
      <c r="AY431" s="454"/>
      <c r="AZ431" s="454"/>
      <c r="BA431" s="454"/>
      <c r="BB431" s="454"/>
      <c r="BC431" s="454"/>
      <c r="BD431" s="454"/>
      <c r="BE431" s="454"/>
      <c r="BF431" s="454"/>
      <c r="BG431" s="454"/>
      <c r="BH431" s="454"/>
      <c r="BI431" s="454"/>
      <c r="BJ431" s="454"/>
      <c r="BK431" s="454"/>
      <c r="BL431" s="454"/>
      <c r="BM431" s="454"/>
      <c r="BN431" s="454"/>
      <c r="BO431" s="454"/>
      <c r="BP431" s="454"/>
      <c r="BQ431" s="454"/>
      <c r="BR431" s="454"/>
      <c r="BS431" s="454"/>
      <c r="BT431" s="454"/>
      <c r="BU431" s="454"/>
      <c r="BV431" s="454"/>
      <c r="BW431" s="454"/>
      <c r="BX431" s="454"/>
      <c r="BY431" s="454"/>
      <c r="BZ431" s="454"/>
      <c r="CA431" s="454"/>
      <c r="CB431" s="454"/>
      <c r="CC431" s="454"/>
      <c r="CD431" s="454"/>
      <c r="CE431" s="454"/>
      <c r="CF431" s="454"/>
      <c r="CG431" s="454"/>
      <c r="CH431" s="454"/>
      <c r="CI431" s="454"/>
      <c r="CJ431" s="454"/>
      <c r="CK431" s="454"/>
      <c r="CL431" s="454"/>
      <c r="CM431" s="454"/>
      <c r="CN431" s="454"/>
      <c r="CO431" s="454"/>
      <c r="CP431" s="454"/>
      <c r="CQ431" s="454"/>
      <c r="CR431" s="454"/>
      <c r="CS431" s="454"/>
      <c r="CT431" s="454"/>
      <c r="CU431" s="454"/>
      <c r="CV431" s="454"/>
      <c r="CW431" s="454"/>
      <c r="CX431" s="454"/>
      <c r="CY431" s="454"/>
      <c r="CZ431" s="454"/>
      <c r="DA431" s="454"/>
      <c r="DB431" s="454"/>
      <c r="DC431" s="454"/>
      <c r="DD431" s="454"/>
      <c r="DE431" s="454"/>
      <c r="DF431" s="454"/>
      <c r="DG431" s="454"/>
      <c r="DH431" s="454"/>
      <c r="DI431" s="454"/>
      <c r="DJ431" s="454"/>
      <c r="DK431" s="454"/>
      <c r="DL431" s="454"/>
      <c r="DM431" s="454"/>
      <c r="DN431" s="454"/>
      <c r="DO431" s="454"/>
      <c r="DP431" s="454"/>
      <c r="DQ431" s="454"/>
      <c r="DR431" s="454"/>
      <c r="DS431" s="454"/>
      <c r="DT431" s="454"/>
      <c r="DU431" s="454"/>
      <c r="DV431" s="454"/>
      <c r="DW431" s="454"/>
      <c r="DX431" s="454"/>
      <c r="DY431" s="454"/>
      <c r="DZ431" s="454"/>
      <c r="EA431" s="454"/>
      <c r="EB431" s="454"/>
      <c r="EC431" s="454"/>
      <c r="ED431" s="454"/>
      <c r="EE431" s="454"/>
      <c r="EF431" s="454"/>
      <c r="EG431" s="454"/>
      <c r="EH431" s="454"/>
      <c r="EI431" s="454"/>
      <c r="EJ431" s="454"/>
      <c r="EK431" s="454"/>
      <c r="EL431" s="454"/>
      <c r="EM431" s="454"/>
      <c r="EN431" s="454"/>
      <c r="EO431" s="454"/>
      <c r="EP431" s="454"/>
      <c r="EQ431" s="454"/>
      <c r="ER431" s="454"/>
      <c r="ES431" s="454"/>
      <c r="ET431" s="454"/>
      <c r="EU431" s="454"/>
      <c r="EV431" s="454"/>
      <c r="EW431" s="454"/>
      <c r="EX431" s="454"/>
      <c r="EY431" s="454"/>
      <c r="EZ431" s="454"/>
      <c r="FA431" s="454"/>
      <c r="FB431" s="454"/>
      <c r="FC431" s="454"/>
      <c r="FD431" s="454"/>
      <c r="FE431" s="454"/>
      <c r="FF431" s="454"/>
      <c r="FG431" s="454"/>
      <c r="FH431" s="454"/>
      <c r="FI431" s="454"/>
      <c r="FJ431" s="454"/>
      <c r="FK431" s="454"/>
      <c r="FL431" s="454"/>
      <c r="FM431" s="454"/>
      <c r="FN431" s="454"/>
      <c r="FO431" s="454"/>
      <c r="FP431" s="454"/>
      <c r="FQ431" s="454"/>
      <c r="FR431" s="454"/>
      <c r="FS431" s="454"/>
      <c r="FT431" s="454"/>
      <c r="FU431" s="454"/>
      <c r="FV431" s="454"/>
      <c r="FW431" s="454"/>
      <c r="FX431" s="454"/>
      <c r="FY431" s="454"/>
      <c r="FZ431" s="454"/>
      <c r="GA431" s="454"/>
      <c r="GB431" s="454"/>
      <c r="GC431" s="454"/>
      <c r="GD431" s="454"/>
      <c r="GE431" s="454"/>
      <c r="GF431" s="454"/>
      <c r="GG431" s="454"/>
      <c r="GH431" s="454"/>
      <c r="GI431" s="454"/>
      <c r="GJ431" s="454"/>
      <c r="GK431" s="454"/>
      <c r="GL431" s="454"/>
      <c r="GM431" s="454"/>
      <c r="GN431" s="454"/>
      <c r="GO431" s="454"/>
      <c r="GP431" s="454"/>
      <c r="GQ431" s="454"/>
      <c r="GR431" s="454"/>
      <c r="GS431" s="454"/>
      <c r="GT431" s="454"/>
      <c r="GU431" s="454"/>
      <c r="GV431" s="454"/>
      <c r="GW431" s="454"/>
      <c r="GX431" s="454"/>
      <c r="GY431" s="454"/>
      <c r="GZ431" s="454"/>
      <c r="HA431" s="454"/>
      <c r="HB431" s="454"/>
      <c r="HC431" s="454"/>
      <c r="HD431" s="454"/>
      <c r="HE431" s="454"/>
      <c r="HF431" s="454"/>
      <c r="HG431" s="454"/>
      <c r="HH431" s="454"/>
      <c r="HI431" s="454"/>
      <c r="HJ431" s="454"/>
      <c r="HK431" s="454"/>
      <c r="HL431" s="454"/>
      <c r="HM431" s="454"/>
      <c r="HN431" s="454"/>
      <c r="HO431" s="454"/>
      <c r="HP431" s="454"/>
      <c r="HQ431" s="454"/>
      <c r="HR431" s="454"/>
      <c r="HS431" s="454"/>
      <c r="HT431" s="454"/>
      <c r="HU431" s="454"/>
      <c r="HV431" s="454"/>
      <c r="HW431" s="454"/>
      <c r="HX431" s="454"/>
      <c r="HY431" s="454"/>
      <c r="HZ431" s="454"/>
      <c r="IA431" s="454"/>
      <c r="IB431" s="454"/>
      <c r="IC431" s="454"/>
      <c r="ID431" s="454"/>
      <c r="IE431" s="454"/>
      <c r="IF431" s="454"/>
      <c r="IG431" s="454"/>
      <c r="IH431" s="454"/>
      <c r="II431" s="454"/>
      <c r="IJ431" s="454"/>
      <c r="IK431" s="454"/>
      <c r="IL431" s="454"/>
      <c r="IM431" s="454"/>
      <c r="IN431" s="454"/>
      <c r="IO431" s="454"/>
      <c r="IP431" s="454"/>
      <c r="IQ431" s="454"/>
      <c r="IR431" s="454"/>
      <c r="IS431" s="454"/>
      <c r="IT431" s="454"/>
      <c r="IU431" s="454"/>
      <c r="IV431" s="454"/>
      <c r="IW431" s="454"/>
    </row>
    <row r="432" customFormat="false" ht="12.75" hidden="false" customHeight="false" outlineLevel="1" collapsed="false">
      <c r="A432" s="453"/>
      <c r="B432" s="455"/>
      <c r="C432" s="456"/>
      <c r="D432" s="453"/>
      <c r="E432" s="457"/>
      <c r="F432" s="454"/>
      <c r="G432" s="454"/>
      <c r="H432" s="454"/>
      <c r="I432" s="454"/>
      <c r="J432" s="454"/>
      <c r="K432" s="454"/>
      <c r="L432" s="454"/>
      <c r="M432" s="454"/>
      <c r="N432" s="454"/>
      <c r="O432" s="454"/>
      <c r="P432" s="454"/>
      <c r="Q432" s="454"/>
      <c r="R432" s="454"/>
      <c r="S432" s="454"/>
      <c r="T432" s="454"/>
      <c r="U432" s="454"/>
      <c r="V432" s="454"/>
      <c r="W432" s="454"/>
      <c r="X432" s="454"/>
      <c r="Y432" s="454"/>
      <c r="Z432" s="454"/>
      <c r="AA432" s="454"/>
      <c r="AB432" s="454"/>
      <c r="AC432" s="454"/>
      <c r="AD432" s="454"/>
      <c r="AE432" s="454"/>
      <c r="AF432" s="454"/>
      <c r="AG432" s="454"/>
      <c r="AH432" s="454"/>
      <c r="AI432" s="454"/>
      <c r="AJ432" s="454"/>
      <c r="AK432" s="454"/>
      <c r="AL432" s="454"/>
      <c r="AM432" s="454"/>
      <c r="AN432" s="454"/>
      <c r="AO432" s="454"/>
      <c r="AP432" s="454"/>
      <c r="AQ432" s="454"/>
      <c r="AR432" s="454"/>
      <c r="AS432" s="454"/>
      <c r="AT432" s="454"/>
      <c r="AU432" s="454"/>
      <c r="AV432" s="454"/>
      <c r="AW432" s="454"/>
      <c r="AX432" s="454"/>
      <c r="AY432" s="454"/>
      <c r="AZ432" s="454"/>
      <c r="BA432" s="454"/>
      <c r="BB432" s="454"/>
      <c r="BC432" s="454"/>
      <c r="BD432" s="454"/>
      <c r="BE432" s="454"/>
      <c r="BF432" s="454"/>
      <c r="BG432" s="454"/>
      <c r="BH432" s="454"/>
      <c r="BI432" s="454"/>
      <c r="BJ432" s="454"/>
      <c r="BK432" s="454"/>
      <c r="BL432" s="454"/>
      <c r="BM432" s="454"/>
      <c r="BN432" s="454"/>
      <c r="BO432" s="454"/>
      <c r="BP432" s="454"/>
      <c r="BQ432" s="454"/>
      <c r="BR432" s="454"/>
      <c r="BS432" s="454"/>
      <c r="BT432" s="454"/>
      <c r="BU432" s="454"/>
      <c r="BV432" s="454"/>
      <c r="BW432" s="454"/>
      <c r="BX432" s="454"/>
      <c r="BY432" s="454"/>
      <c r="BZ432" s="454"/>
      <c r="CA432" s="454"/>
      <c r="CB432" s="454"/>
      <c r="CC432" s="454"/>
      <c r="CD432" s="454"/>
      <c r="CE432" s="454"/>
      <c r="CF432" s="454"/>
      <c r="CG432" s="454"/>
      <c r="CH432" s="454"/>
      <c r="CI432" s="454"/>
      <c r="CJ432" s="454"/>
      <c r="CK432" s="454"/>
      <c r="CL432" s="454"/>
      <c r="CM432" s="454"/>
      <c r="CN432" s="454"/>
      <c r="CO432" s="454"/>
      <c r="CP432" s="454"/>
      <c r="CQ432" s="454"/>
      <c r="CR432" s="454"/>
      <c r="CS432" s="454"/>
      <c r="CT432" s="454"/>
      <c r="CU432" s="454"/>
      <c r="CV432" s="454"/>
      <c r="CW432" s="454"/>
      <c r="CX432" s="454"/>
      <c r="CY432" s="454"/>
      <c r="CZ432" s="454"/>
      <c r="DA432" s="454"/>
      <c r="DB432" s="454"/>
      <c r="DC432" s="454"/>
      <c r="DD432" s="454"/>
      <c r="DE432" s="454"/>
      <c r="DF432" s="454"/>
      <c r="DG432" s="454"/>
      <c r="DH432" s="454"/>
      <c r="DI432" s="454"/>
      <c r="DJ432" s="454"/>
      <c r="DK432" s="454"/>
      <c r="DL432" s="454"/>
      <c r="DM432" s="454"/>
      <c r="DN432" s="454"/>
      <c r="DO432" s="454"/>
      <c r="DP432" s="454"/>
      <c r="DQ432" s="454"/>
      <c r="DR432" s="454"/>
      <c r="DS432" s="454"/>
      <c r="DT432" s="454"/>
      <c r="DU432" s="454"/>
      <c r="DV432" s="454"/>
      <c r="DW432" s="454"/>
      <c r="DX432" s="454"/>
      <c r="DY432" s="454"/>
      <c r="DZ432" s="454"/>
      <c r="EA432" s="454"/>
      <c r="EB432" s="454"/>
      <c r="EC432" s="454"/>
      <c r="ED432" s="454"/>
      <c r="EE432" s="454"/>
      <c r="EF432" s="454"/>
      <c r="EG432" s="454"/>
      <c r="EH432" s="454"/>
      <c r="EI432" s="454"/>
      <c r="EJ432" s="454"/>
      <c r="EK432" s="454"/>
      <c r="EL432" s="454"/>
      <c r="EM432" s="454"/>
      <c r="EN432" s="454"/>
      <c r="EO432" s="454"/>
      <c r="EP432" s="454"/>
      <c r="EQ432" s="454"/>
      <c r="ER432" s="454"/>
      <c r="ES432" s="454"/>
      <c r="ET432" s="454"/>
      <c r="EU432" s="454"/>
      <c r="EV432" s="454"/>
      <c r="EW432" s="454"/>
      <c r="EX432" s="454"/>
      <c r="EY432" s="454"/>
      <c r="EZ432" s="454"/>
      <c r="FA432" s="454"/>
      <c r="FB432" s="454"/>
      <c r="FC432" s="454"/>
      <c r="FD432" s="454"/>
      <c r="FE432" s="454"/>
      <c r="FF432" s="454"/>
      <c r="FG432" s="454"/>
      <c r="FH432" s="454"/>
      <c r="FI432" s="454"/>
      <c r="FJ432" s="454"/>
      <c r="FK432" s="454"/>
      <c r="FL432" s="454"/>
      <c r="FM432" s="454"/>
      <c r="FN432" s="454"/>
      <c r="FO432" s="454"/>
      <c r="FP432" s="454"/>
      <c r="FQ432" s="454"/>
      <c r="FR432" s="454"/>
      <c r="FS432" s="454"/>
      <c r="FT432" s="454"/>
      <c r="FU432" s="454"/>
      <c r="FV432" s="454"/>
      <c r="FW432" s="454"/>
      <c r="FX432" s="454"/>
      <c r="FY432" s="454"/>
      <c r="FZ432" s="454"/>
      <c r="GA432" s="454"/>
      <c r="GB432" s="454"/>
      <c r="GC432" s="454"/>
      <c r="GD432" s="454"/>
      <c r="GE432" s="454"/>
      <c r="GF432" s="454"/>
      <c r="GG432" s="454"/>
      <c r="GH432" s="454"/>
      <c r="GI432" s="454"/>
      <c r="GJ432" s="454"/>
      <c r="GK432" s="454"/>
      <c r="GL432" s="454"/>
      <c r="GM432" s="454"/>
      <c r="GN432" s="454"/>
      <c r="GO432" s="454"/>
      <c r="GP432" s="454"/>
      <c r="GQ432" s="454"/>
      <c r="GR432" s="454"/>
      <c r="GS432" s="454"/>
      <c r="GT432" s="454"/>
      <c r="GU432" s="454"/>
      <c r="GV432" s="454"/>
      <c r="GW432" s="454"/>
      <c r="GX432" s="454"/>
      <c r="GY432" s="454"/>
      <c r="GZ432" s="454"/>
      <c r="HA432" s="454"/>
      <c r="HB432" s="454"/>
      <c r="HC432" s="454"/>
      <c r="HD432" s="454"/>
      <c r="HE432" s="454"/>
      <c r="HF432" s="454"/>
      <c r="HG432" s="454"/>
      <c r="HH432" s="454"/>
      <c r="HI432" s="454"/>
      <c r="HJ432" s="454"/>
      <c r="HK432" s="454"/>
      <c r="HL432" s="454"/>
      <c r="HM432" s="454"/>
      <c r="HN432" s="454"/>
      <c r="HO432" s="454"/>
      <c r="HP432" s="454"/>
      <c r="HQ432" s="454"/>
      <c r="HR432" s="454"/>
      <c r="HS432" s="454"/>
      <c r="HT432" s="454"/>
      <c r="HU432" s="454"/>
      <c r="HV432" s="454"/>
      <c r="HW432" s="454"/>
      <c r="HX432" s="454"/>
      <c r="HY432" s="454"/>
      <c r="HZ432" s="454"/>
      <c r="IA432" s="454"/>
      <c r="IB432" s="454"/>
      <c r="IC432" s="454"/>
      <c r="ID432" s="454"/>
      <c r="IE432" s="454"/>
      <c r="IF432" s="454"/>
      <c r="IG432" s="454"/>
      <c r="IH432" s="454"/>
      <c r="II432" s="454"/>
      <c r="IJ432" s="454"/>
      <c r="IK432" s="454"/>
      <c r="IL432" s="454"/>
      <c r="IM432" s="454"/>
      <c r="IN432" s="454"/>
      <c r="IO432" s="454"/>
      <c r="IP432" s="454"/>
      <c r="IQ432" s="454"/>
      <c r="IR432" s="454"/>
      <c r="IS432" s="454"/>
      <c r="IT432" s="454"/>
      <c r="IU432" s="454"/>
      <c r="IV432" s="454"/>
      <c r="IW432" s="454"/>
    </row>
    <row r="433" customFormat="false" ht="12.75" hidden="false" customHeight="false" outlineLevel="1" collapsed="false">
      <c r="A433" s="453"/>
      <c r="B433" s="458"/>
      <c r="C433" s="459"/>
      <c r="D433" s="459"/>
      <c r="E433" s="457"/>
      <c r="F433" s="454"/>
      <c r="G433" s="454"/>
      <c r="H433" s="454"/>
      <c r="I433" s="454"/>
      <c r="J433" s="454"/>
      <c r="K433" s="454"/>
      <c r="L433" s="454"/>
      <c r="M433" s="454"/>
      <c r="N433" s="454"/>
      <c r="O433" s="454"/>
      <c r="P433" s="454"/>
      <c r="Q433" s="454"/>
      <c r="R433" s="454"/>
      <c r="S433" s="454"/>
      <c r="T433" s="454"/>
      <c r="U433" s="454"/>
      <c r="V433" s="454"/>
      <c r="W433" s="454"/>
      <c r="X433" s="454"/>
      <c r="Y433" s="454"/>
      <c r="Z433" s="454"/>
      <c r="AA433" s="454"/>
      <c r="AB433" s="454"/>
      <c r="AC433" s="454"/>
      <c r="AD433" s="454"/>
      <c r="AE433" s="454"/>
      <c r="AF433" s="454"/>
      <c r="AG433" s="454"/>
      <c r="AH433" s="454"/>
      <c r="AI433" s="454"/>
      <c r="AJ433" s="454"/>
      <c r="AK433" s="454"/>
      <c r="AL433" s="454"/>
      <c r="AM433" s="454"/>
      <c r="AN433" s="454"/>
      <c r="AO433" s="454"/>
      <c r="AP433" s="454"/>
      <c r="AQ433" s="454"/>
      <c r="AR433" s="454"/>
      <c r="AS433" s="454"/>
      <c r="AT433" s="454"/>
      <c r="AU433" s="454"/>
      <c r="AV433" s="454"/>
      <c r="AW433" s="454"/>
      <c r="AX433" s="454"/>
      <c r="AY433" s="454"/>
      <c r="AZ433" s="454"/>
      <c r="BA433" s="454"/>
      <c r="BB433" s="454"/>
      <c r="BC433" s="454"/>
      <c r="BD433" s="454"/>
      <c r="BE433" s="454"/>
      <c r="BF433" s="454"/>
      <c r="BG433" s="454"/>
      <c r="BH433" s="454"/>
      <c r="BI433" s="454"/>
      <c r="BJ433" s="454"/>
      <c r="BK433" s="454"/>
      <c r="BL433" s="454"/>
      <c r="BM433" s="454"/>
      <c r="BN433" s="454"/>
      <c r="BO433" s="454"/>
      <c r="BP433" s="454"/>
      <c r="BQ433" s="454"/>
      <c r="BR433" s="454"/>
      <c r="BS433" s="454"/>
      <c r="BT433" s="454"/>
      <c r="BU433" s="454"/>
      <c r="BV433" s="454"/>
      <c r="BW433" s="454"/>
      <c r="BX433" s="454"/>
      <c r="BY433" s="454"/>
      <c r="BZ433" s="454"/>
      <c r="CA433" s="454"/>
      <c r="CB433" s="454"/>
      <c r="CC433" s="454"/>
      <c r="CD433" s="454"/>
      <c r="CE433" s="454"/>
      <c r="CF433" s="454"/>
      <c r="CG433" s="454"/>
      <c r="CH433" s="454"/>
      <c r="CI433" s="454"/>
      <c r="CJ433" s="454"/>
      <c r="CK433" s="454"/>
      <c r="CL433" s="454"/>
      <c r="CM433" s="454"/>
      <c r="CN433" s="454"/>
      <c r="CO433" s="454"/>
      <c r="CP433" s="454"/>
      <c r="CQ433" s="454"/>
      <c r="CR433" s="454"/>
      <c r="CS433" s="454"/>
      <c r="CT433" s="454"/>
      <c r="CU433" s="454"/>
      <c r="CV433" s="454"/>
      <c r="CW433" s="454"/>
      <c r="CX433" s="454"/>
      <c r="CY433" s="454"/>
      <c r="CZ433" s="454"/>
      <c r="DA433" s="454"/>
      <c r="DB433" s="454"/>
      <c r="DC433" s="454"/>
      <c r="DD433" s="454"/>
      <c r="DE433" s="454"/>
      <c r="DF433" s="454"/>
      <c r="DG433" s="454"/>
      <c r="DH433" s="454"/>
      <c r="DI433" s="454"/>
      <c r="DJ433" s="454"/>
      <c r="DK433" s="454"/>
      <c r="DL433" s="454"/>
      <c r="DM433" s="454"/>
      <c r="DN433" s="454"/>
      <c r="DO433" s="454"/>
      <c r="DP433" s="454"/>
      <c r="DQ433" s="454"/>
      <c r="DR433" s="454"/>
      <c r="DS433" s="454"/>
      <c r="DT433" s="454"/>
      <c r="DU433" s="454"/>
      <c r="DV433" s="454"/>
      <c r="DW433" s="454"/>
      <c r="DX433" s="454"/>
      <c r="DY433" s="454"/>
      <c r="DZ433" s="454"/>
      <c r="EA433" s="454"/>
      <c r="EB433" s="454"/>
      <c r="EC433" s="454"/>
      <c r="ED433" s="454"/>
      <c r="EE433" s="454"/>
      <c r="EF433" s="454"/>
      <c r="EG433" s="454"/>
      <c r="EH433" s="454"/>
      <c r="EI433" s="454"/>
      <c r="EJ433" s="454"/>
      <c r="EK433" s="454"/>
      <c r="EL433" s="454"/>
      <c r="EM433" s="454"/>
      <c r="EN433" s="454"/>
      <c r="EO433" s="454"/>
      <c r="EP433" s="454"/>
      <c r="EQ433" s="454"/>
      <c r="ER433" s="454"/>
      <c r="ES433" s="454"/>
      <c r="ET433" s="454"/>
      <c r="EU433" s="454"/>
      <c r="EV433" s="454"/>
      <c r="EW433" s="454"/>
      <c r="EX433" s="454"/>
      <c r="EY433" s="454"/>
      <c r="EZ433" s="454"/>
      <c r="FA433" s="454"/>
      <c r="FB433" s="454"/>
      <c r="FC433" s="454"/>
      <c r="FD433" s="454"/>
      <c r="FE433" s="454"/>
      <c r="FF433" s="454"/>
      <c r="FG433" s="454"/>
      <c r="FH433" s="454"/>
      <c r="FI433" s="454"/>
      <c r="FJ433" s="454"/>
      <c r="FK433" s="454"/>
      <c r="FL433" s="454"/>
      <c r="FM433" s="454"/>
      <c r="FN433" s="454"/>
      <c r="FO433" s="454"/>
      <c r="FP433" s="454"/>
      <c r="FQ433" s="454"/>
      <c r="FR433" s="454"/>
      <c r="FS433" s="454"/>
      <c r="FT433" s="454"/>
      <c r="FU433" s="454"/>
      <c r="FV433" s="454"/>
      <c r="FW433" s="454"/>
      <c r="FX433" s="454"/>
      <c r="FY433" s="454"/>
      <c r="FZ433" s="454"/>
      <c r="GA433" s="454"/>
      <c r="GB433" s="454"/>
      <c r="GC433" s="454"/>
      <c r="GD433" s="454"/>
      <c r="GE433" s="454"/>
      <c r="GF433" s="454"/>
      <c r="GG433" s="454"/>
      <c r="GH433" s="454"/>
      <c r="GI433" s="454"/>
      <c r="GJ433" s="454"/>
      <c r="GK433" s="454"/>
      <c r="GL433" s="454"/>
      <c r="GM433" s="454"/>
      <c r="GN433" s="454"/>
      <c r="GO433" s="454"/>
      <c r="GP433" s="454"/>
      <c r="GQ433" s="454"/>
      <c r="GR433" s="454"/>
      <c r="GS433" s="454"/>
      <c r="GT433" s="454"/>
      <c r="GU433" s="454"/>
      <c r="GV433" s="454"/>
      <c r="GW433" s="454"/>
      <c r="GX433" s="454"/>
      <c r="GY433" s="454"/>
      <c r="GZ433" s="454"/>
      <c r="HA433" s="454"/>
      <c r="HB433" s="454"/>
      <c r="HC433" s="454"/>
      <c r="HD433" s="454"/>
      <c r="HE433" s="454"/>
      <c r="HF433" s="454"/>
      <c r="HG433" s="454"/>
      <c r="HH433" s="454"/>
      <c r="HI433" s="454"/>
      <c r="HJ433" s="454"/>
      <c r="HK433" s="454"/>
      <c r="HL433" s="454"/>
      <c r="HM433" s="454"/>
      <c r="HN433" s="454"/>
      <c r="HO433" s="454"/>
      <c r="HP433" s="454"/>
      <c r="HQ433" s="454"/>
      <c r="HR433" s="454"/>
      <c r="HS433" s="454"/>
      <c r="HT433" s="454"/>
      <c r="HU433" s="454"/>
      <c r="HV433" s="454"/>
      <c r="HW433" s="454"/>
      <c r="HX433" s="454"/>
      <c r="HY433" s="454"/>
      <c r="HZ433" s="454"/>
      <c r="IA433" s="454"/>
      <c r="IB433" s="454"/>
      <c r="IC433" s="454"/>
      <c r="ID433" s="454"/>
      <c r="IE433" s="454"/>
      <c r="IF433" s="454"/>
      <c r="IG433" s="454"/>
      <c r="IH433" s="454"/>
      <c r="II433" s="454"/>
      <c r="IJ433" s="454"/>
      <c r="IK433" s="454"/>
      <c r="IL433" s="454"/>
      <c r="IM433" s="454"/>
      <c r="IN433" s="454"/>
      <c r="IO433" s="454"/>
      <c r="IP433" s="454"/>
      <c r="IQ433" s="454"/>
      <c r="IR433" s="454"/>
      <c r="IS433" s="454"/>
      <c r="IT433" s="454"/>
      <c r="IU433" s="454"/>
      <c r="IV433" s="454"/>
      <c r="IW433" s="454"/>
    </row>
    <row r="434" customFormat="false" ht="12.75" hidden="false" customHeight="false" outlineLevel="1" collapsed="false">
      <c r="A434" s="453"/>
      <c r="B434" s="459"/>
      <c r="C434" s="457"/>
      <c r="D434" s="459"/>
      <c r="E434" s="458"/>
      <c r="F434" s="454"/>
      <c r="G434" s="454"/>
      <c r="H434" s="454"/>
      <c r="I434" s="454"/>
      <c r="J434" s="454"/>
      <c r="K434" s="454"/>
      <c r="L434" s="454"/>
      <c r="M434" s="454"/>
      <c r="N434" s="454"/>
      <c r="O434" s="454"/>
      <c r="P434" s="454"/>
      <c r="Q434" s="454"/>
      <c r="R434" s="454"/>
      <c r="S434" s="454"/>
      <c r="T434" s="454"/>
      <c r="U434" s="454"/>
      <c r="V434" s="454"/>
      <c r="W434" s="454"/>
      <c r="X434" s="454"/>
      <c r="Y434" s="454"/>
      <c r="Z434" s="454"/>
      <c r="AA434" s="454"/>
      <c r="AB434" s="454"/>
      <c r="AC434" s="454"/>
      <c r="AD434" s="454"/>
      <c r="AE434" s="454"/>
      <c r="AF434" s="454"/>
      <c r="AG434" s="454"/>
      <c r="AH434" s="454"/>
      <c r="AI434" s="454"/>
      <c r="AJ434" s="454"/>
      <c r="AK434" s="454"/>
      <c r="AL434" s="454"/>
      <c r="AM434" s="454"/>
      <c r="AN434" s="454"/>
      <c r="AO434" s="454"/>
      <c r="AP434" s="454"/>
      <c r="AQ434" s="454"/>
      <c r="AR434" s="454"/>
      <c r="AS434" s="454"/>
      <c r="AT434" s="454"/>
      <c r="AU434" s="454"/>
      <c r="AV434" s="454"/>
      <c r="AW434" s="454"/>
      <c r="AX434" s="454"/>
      <c r="AY434" s="454"/>
      <c r="AZ434" s="454"/>
      <c r="BA434" s="454"/>
      <c r="BB434" s="454"/>
      <c r="BC434" s="454"/>
      <c r="BD434" s="454"/>
      <c r="BE434" s="454"/>
      <c r="BF434" s="454"/>
      <c r="BG434" s="454"/>
      <c r="BH434" s="454"/>
      <c r="BI434" s="454"/>
      <c r="BJ434" s="454"/>
      <c r="BK434" s="454"/>
      <c r="BL434" s="454"/>
      <c r="BM434" s="454"/>
      <c r="BN434" s="454"/>
      <c r="BO434" s="454"/>
      <c r="BP434" s="454"/>
      <c r="BQ434" s="454"/>
      <c r="BR434" s="454"/>
      <c r="BS434" s="454"/>
      <c r="BT434" s="454"/>
      <c r="BU434" s="454"/>
      <c r="BV434" s="454"/>
      <c r="BW434" s="454"/>
      <c r="BX434" s="454"/>
      <c r="BY434" s="454"/>
      <c r="BZ434" s="454"/>
      <c r="CA434" s="454"/>
      <c r="CB434" s="454"/>
      <c r="CC434" s="454"/>
      <c r="CD434" s="454"/>
      <c r="CE434" s="454"/>
      <c r="CF434" s="454"/>
      <c r="CG434" s="454"/>
      <c r="CH434" s="454"/>
      <c r="CI434" s="454"/>
      <c r="CJ434" s="454"/>
      <c r="CK434" s="454"/>
      <c r="CL434" s="454"/>
      <c r="CM434" s="454"/>
      <c r="CN434" s="454"/>
      <c r="CO434" s="454"/>
      <c r="CP434" s="454"/>
      <c r="CQ434" s="454"/>
      <c r="CR434" s="454"/>
      <c r="CS434" s="454"/>
      <c r="CT434" s="454"/>
      <c r="CU434" s="454"/>
      <c r="CV434" s="454"/>
      <c r="CW434" s="454"/>
      <c r="CX434" s="454"/>
      <c r="CY434" s="454"/>
      <c r="CZ434" s="454"/>
      <c r="DA434" s="454"/>
      <c r="DB434" s="454"/>
      <c r="DC434" s="454"/>
      <c r="DD434" s="454"/>
      <c r="DE434" s="454"/>
      <c r="DF434" s="454"/>
      <c r="DG434" s="454"/>
      <c r="DH434" s="454"/>
      <c r="DI434" s="454"/>
      <c r="DJ434" s="454"/>
      <c r="DK434" s="454"/>
      <c r="DL434" s="454"/>
      <c r="DM434" s="454"/>
      <c r="DN434" s="454"/>
      <c r="DO434" s="454"/>
      <c r="DP434" s="454"/>
      <c r="DQ434" s="454"/>
      <c r="DR434" s="454"/>
      <c r="DS434" s="454"/>
      <c r="DT434" s="454"/>
      <c r="DU434" s="454"/>
      <c r="DV434" s="454"/>
      <c r="DW434" s="454"/>
      <c r="DX434" s="454"/>
      <c r="DY434" s="454"/>
      <c r="DZ434" s="454"/>
      <c r="EA434" s="454"/>
      <c r="EB434" s="454"/>
      <c r="EC434" s="454"/>
      <c r="ED434" s="454"/>
      <c r="EE434" s="454"/>
      <c r="EF434" s="454"/>
      <c r="EG434" s="454"/>
      <c r="EH434" s="454"/>
      <c r="EI434" s="454"/>
      <c r="EJ434" s="454"/>
      <c r="EK434" s="454"/>
      <c r="EL434" s="454"/>
      <c r="EM434" s="454"/>
      <c r="EN434" s="454"/>
      <c r="EO434" s="454"/>
      <c r="EP434" s="454"/>
      <c r="EQ434" s="454"/>
      <c r="ER434" s="454"/>
      <c r="ES434" s="454"/>
      <c r="ET434" s="454"/>
      <c r="EU434" s="454"/>
      <c r="EV434" s="454"/>
      <c r="EW434" s="454"/>
      <c r="EX434" s="454"/>
      <c r="EY434" s="454"/>
      <c r="EZ434" s="454"/>
      <c r="FA434" s="454"/>
      <c r="FB434" s="454"/>
      <c r="FC434" s="454"/>
      <c r="FD434" s="454"/>
      <c r="FE434" s="454"/>
      <c r="FF434" s="454"/>
      <c r="FG434" s="454"/>
      <c r="FH434" s="454"/>
      <c r="FI434" s="454"/>
      <c r="FJ434" s="454"/>
      <c r="FK434" s="454"/>
      <c r="FL434" s="454"/>
      <c r="FM434" s="454"/>
      <c r="FN434" s="454"/>
      <c r="FO434" s="454"/>
      <c r="FP434" s="454"/>
      <c r="FQ434" s="454"/>
      <c r="FR434" s="454"/>
      <c r="FS434" s="454"/>
      <c r="FT434" s="454"/>
      <c r="FU434" s="454"/>
      <c r="FV434" s="454"/>
      <c r="FW434" s="454"/>
      <c r="FX434" s="454"/>
      <c r="FY434" s="454"/>
      <c r="FZ434" s="454"/>
      <c r="GA434" s="454"/>
      <c r="GB434" s="454"/>
      <c r="GC434" s="454"/>
      <c r="GD434" s="454"/>
      <c r="GE434" s="454"/>
      <c r="GF434" s="454"/>
      <c r="GG434" s="454"/>
      <c r="GH434" s="454"/>
      <c r="GI434" s="454"/>
      <c r="GJ434" s="454"/>
      <c r="GK434" s="454"/>
      <c r="GL434" s="454"/>
      <c r="GM434" s="454"/>
      <c r="GN434" s="454"/>
      <c r="GO434" s="454"/>
      <c r="GP434" s="454"/>
      <c r="GQ434" s="454"/>
      <c r="GR434" s="454"/>
      <c r="GS434" s="454"/>
      <c r="GT434" s="454"/>
      <c r="GU434" s="454"/>
      <c r="GV434" s="454"/>
      <c r="GW434" s="454"/>
      <c r="GX434" s="454"/>
      <c r="GY434" s="454"/>
      <c r="GZ434" s="454"/>
      <c r="HA434" s="454"/>
      <c r="HB434" s="454"/>
      <c r="HC434" s="454"/>
      <c r="HD434" s="454"/>
      <c r="HE434" s="454"/>
      <c r="HF434" s="454"/>
      <c r="HG434" s="454"/>
      <c r="HH434" s="454"/>
      <c r="HI434" s="454"/>
      <c r="HJ434" s="454"/>
      <c r="HK434" s="454"/>
      <c r="HL434" s="454"/>
      <c r="HM434" s="454"/>
      <c r="HN434" s="454"/>
      <c r="HO434" s="454"/>
      <c r="HP434" s="454"/>
      <c r="HQ434" s="454"/>
      <c r="HR434" s="454"/>
      <c r="HS434" s="454"/>
      <c r="HT434" s="454"/>
      <c r="HU434" s="454"/>
      <c r="HV434" s="454"/>
      <c r="HW434" s="454"/>
      <c r="HX434" s="454"/>
      <c r="HY434" s="454"/>
      <c r="HZ434" s="454"/>
      <c r="IA434" s="454"/>
      <c r="IB434" s="454"/>
      <c r="IC434" s="454"/>
      <c r="ID434" s="454"/>
      <c r="IE434" s="454"/>
      <c r="IF434" s="454"/>
      <c r="IG434" s="454"/>
      <c r="IH434" s="454"/>
      <c r="II434" s="454"/>
      <c r="IJ434" s="454"/>
      <c r="IK434" s="454"/>
      <c r="IL434" s="454"/>
      <c r="IM434" s="454"/>
      <c r="IN434" s="454"/>
      <c r="IO434" s="454"/>
      <c r="IP434" s="454"/>
      <c r="IQ434" s="454"/>
      <c r="IR434" s="454"/>
      <c r="IS434" s="454"/>
      <c r="IT434" s="454"/>
      <c r="IU434" s="454"/>
      <c r="IV434" s="454"/>
      <c r="IW434" s="454"/>
    </row>
    <row r="435" customFormat="false" ht="12.75" hidden="false" customHeight="false" outlineLevel="1" collapsed="false">
      <c r="A435" s="460"/>
      <c r="B435" s="455"/>
      <c r="C435" s="455"/>
      <c r="D435" s="455"/>
      <c r="E435" s="455"/>
      <c r="F435" s="455"/>
      <c r="G435" s="455"/>
      <c r="H435" s="455"/>
      <c r="I435" s="455"/>
      <c r="J435" s="455"/>
      <c r="K435" s="455"/>
      <c r="L435" s="455"/>
      <c r="M435" s="455"/>
      <c r="N435" s="455"/>
      <c r="O435" s="455"/>
      <c r="P435" s="455"/>
      <c r="Q435" s="455"/>
      <c r="R435" s="455"/>
      <c r="S435" s="455"/>
      <c r="T435" s="455"/>
      <c r="U435" s="455"/>
      <c r="V435" s="454"/>
      <c r="W435" s="454"/>
      <c r="X435" s="454"/>
      <c r="Y435" s="454"/>
      <c r="Z435" s="454"/>
      <c r="AA435" s="454"/>
      <c r="AB435" s="454"/>
      <c r="AC435" s="454"/>
      <c r="AD435" s="454"/>
      <c r="AE435" s="454"/>
      <c r="AF435" s="454"/>
      <c r="AG435" s="454"/>
      <c r="AH435" s="454"/>
      <c r="AI435" s="454"/>
      <c r="AJ435" s="454"/>
      <c r="AK435" s="454"/>
      <c r="AL435" s="454"/>
      <c r="AM435" s="454"/>
      <c r="AN435" s="454"/>
      <c r="AO435" s="454"/>
      <c r="AP435" s="454"/>
      <c r="AQ435" s="454"/>
      <c r="AR435" s="454"/>
      <c r="AS435" s="454"/>
      <c r="AT435" s="454"/>
      <c r="AU435" s="454"/>
      <c r="AV435" s="454"/>
      <c r="AW435" s="454"/>
      <c r="AX435" s="454"/>
      <c r="AY435" s="454"/>
      <c r="AZ435" s="454"/>
      <c r="BA435" s="454"/>
      <c r="BB435" s="454"/>
      <c r="BC435" s="454"/>
      <c r="BD435" s="454"/>
      <c r="BE435" s="454"/>
      <c r="BF435" s="454"/>
      <c r="BG435" s="454"/>
      <c r="BH435" s="454"/>
      <c r="BI435" s="454"/>
      <c r="BJ435" s="454"/>
      <c r="BK435" s="454"/>
      <c r="BL435" s="454"/>
      <c r="BM435" s="454"/>
      <c r="BN435" s="454"/>
      <c r="BO435" s="454"/>
      <c r="BP435" s="454"/>
      <c r="BQ435" s="454"/>
      <c r="BR435" s="454"/>
      <c r="BS435" s="454"/>
      <c r="BT435" s="454"/>
      <c r="BU435" s="454"/>
      <c r="BV435" s="454"/>
      <c r="BW435" s="454"/>
      <c r="BX435" s="454"/>
      <c r="BY435" s="454"/>
      <c r="BZ435" s="454"/>
      <c r="CA435" s="454"/>
      <c r="CB435" s="454"/>
      <c r="CC435" s="454"/>
      <c r="CD435" s="454"/>
      <c r="CE435" s="454"/>
      <c r="CF435" s="454"/>
      <c r="CG435" s="454"/>
      <c r="CH435" s="454"/>
      <c r="CI435" s="454"/>
      <c r="CJ435" s="454"/>
      <c r="CK435" s="454"/>
      <c r="CL435" s="454"/>
      <c r="CM435" s="454"/>
      <c r="CN435" s="454"/>
      <c r="CO435" s="454"/>
      <c r="CP435" s="454"/>
      <c r="CQ435" s="454"/>
      <c r="CR435" s="454"/>
      <c r="CS435" s="454"/>
      <c r="CT435" s="454"/>
      <c r="CU435" s="454"/>
      <c r="CV435" s="454"/>
      <c r="CW435" s="454"/>
      <c r="CX435" s="454"/>
      <c r="CY435" s="454"/>
      <c r="CZ435" s="454"/>
      <c r="DA435" s="454"/>
      <c r="DB435" s="454"/>
      <c r="DC435" s="454"/>
      <c r="DD435" s="454"/>
      <c r="DE435" s="454"/>
      <c r="DF435" s="454"/>
      <c r="DG435" s="454"/>
      <c r="DH435" s="454"/>
      <c r="DI435" s="454"/>
      <c r="DJ435" s="454"/>
      <c r="DK435" s="454"/>
      <c r="DL435" s="454"/>
      <c r="DM435" s="454"/>
      <c r="DN435" s="454"/>
      <c r="DO435" s="454"/>
      <c r="DP435" s="454"/>
      <c r="DQ435" s="454"/>
      <c r="DR435" s="454"/>
      <c r="DS435" s="454"/>
      <c r="DT435" s="454"/>
      <c r="DU435" s="454"/>
      <c r="DV435" s="454"/>
      <c r="DW435" s="454"/>
      <c r="DX435" s="454"/>
      <c r="DY435" s="454"/>
      <c r="DZ435" s="454"/>
      <c r="EA435" s="454"/>
      <c r="EB435" s="454"/>
      <c r="EC435" s="454"/>
      <c r="ED435" s="454"/>
      <c r="EE435" s="454"/>
      <c r="EF435" s="454"/>
      <c r="EG435" s="454"/>
      <c r="EH435" s="454"/>
      <c r="EI435" s="454"/>
      <c r="EJ435" s="454"/>
      <c r="EK435" s="454"/>
      <c r="EL435" s="454"/>
      <c r="EM435" s="454"/>
      <c r="EN435" s="454"/>
      <c r="EO435" s="454"/>
      <c r="EP435" s="454"/>
      <c r="EQ435" s="454"/>
      <c r="ER435" s="454"/>
      <c r="ES435" s="454"/>
      <c r="ET435" s="454"/>
      <c r="EU435" s="454"/>
      <c r="EV435" s="454"/>
      <c r="EW435" s="454"/>
      <c r="EX435" s="454"/>
      <c r="EY435" s="454"/>
      <c r="EZ435" s="454"/>
      <c r="FA435" s="454"/>
      <c r="FB435" s="454"/>
      <c r="FC435" s="454"/>
      <c r="FD435" s="454"/>
      <c r="FE435" s="454"/>
      <c r="FF435" s="454"/>
      <c r="FG435" s="454"/>
      <c r="FH435" s="454"/>
      <c r="FI435" s="454"/>
      <c r="FJ435" s="454"/>
      <c r="FK435" s="454"/>
      <c r="FL435" s="454"/>
      <c r="FM435" s="454"/>
      <c r="FN435" s="454"/>
      <c r="FO435" s="454"/>
      <c r="FP435" s="454"/>
      <c r="FQ435" s="454"/>
      <c r="FR435" s="454"/>
      <c r="FS435" s="454"/>
      <c r="FT435" s="454"/>
      <c r="FU435" s="454"/>
      <c r="FV435" s="454"/>
      <c r="FW435" s="454"/>
      <c r="FX435" s="454"/>
      <c r="FY435" s="454"/>
      <c r="FZ435" s="454"/>
      <c r="GA435" s="454"/>
      <c r="GB435" s="454"/>
      <c r="GC435" s="454"/>
      <c r="GD435" s="454"/>
      <c r="GE435" s="454"/>
      <c r="GF435" s="454"/>
      <c r="GG435" s="454"/>
      <c r="GH435" s="454"/>
      <c r="GI435" s="454"/>
      <c r="GJ435" s="454"/>
      <c r="GK435" s="454"/>
      <c r="GL435" s="454"/>
      <c r="GM435" s="454"/>
      <c r="GN435" s="454"/>
      <c r="GO435" s="454"/>
      <c r="GP435" s="454"/>
      <c r="GQ435" s="454"/>
      <c r="GR435" s="454"/>
      <c r="GS435" s="454"/>
      <c r="GT435" s="454"/>
      <c r="GU435" s="454"/>
      <c r="GV435" s="454"/>
      <c r="GW435" s="454"/>
      <c r="GX435" s="454"/>
      <c r="GY435" s="454"/>
      <c r="GZ435" s="454"/>
      <c r="HA435" s="454"/>
      <c r="HB435" s="454"/>
      <c r="HC435" s="454"/>
      <c r="HD435" s="454"/>
      <c r="HE435" s="454"/>
      <c r="HF435" s="454"/>
      <c r="HG435" s="454"/>
      <c r="HH435" s="454"/>
      <c r="HI435" s="454"/>
      <c r="HJ435" s="454"/>
      <c r="HK435" s="454"/>
      <c r="HL435" s="454"/>
      <c r="HM435" s="454"/>
      <c r="HN435" s="454"/>
      <c r="HO435" s="454"/>
      <c r="HP435" s="454"/>
      <c r="HQ435" s="454"/>
      <c r="HR435" s="454"/>
      <c r="HS435" s="454"/>
      <c r="HT435" s="454"/>
      <c r="HU435" s="454"/>
      <c r="HV435" s="454"/>
      <c r="HW435" s="454"/>
      <c r="HX435" s="454"/>
      <c r="HY435" s="454"/>
      <c r="HZ435" s="454"/>
      <c r="IA435" s="454"/>
      <c r="IB435" s="454"/>
      <c r="IC435" s="454"/>
      <c r="ID435" s="454"/>
      <c r="IE435" s="454"/>
      <c r="IF435" s="454"/>
      <c r="IG435" s="454"/>
      <c r="IH435" s="454"/>
      <c r="II435" s="454"/>
      <c r="IJ435" s="454"/>
      <c r="IK435" s="454"/>
      <c r="IL435" s="454"/>
      <c r="IM435" s="454"/>
      <c r="IN435" s="454"/>
      <c r="IO435" s="454"/>
      <c r="IP435" s="454"/>
      <c r="IQ435" s="454"/>
      <c r="IR435" s="454"/>
      <c r="IS435" s="454"/>
      <c r="IT435" s="454"/>
      <c r="IU435" s="454"/>
      <c r="IV435" s="454"/>
      <c r="IW435" s="454"/>
    </row>
    <row r="436" customFormat="false" ht="12.75" hidden="false" customHeight="false" outlineLevel="1" collapsed="false">
      <c r="A436" s="419"/>
      <c r="B436" s="453"/>
      <c r="C436" s="461"/>
      <c r="D436" s="461"/>
      <c r="E436" s="461"/>
      <c r="F436" s="461"/>
      <c r="G436" s="461"/>
      <c r="H436" s="461"/>
      <c r="I436" s="461"/>
      <c r="J436" s="461"/>
      <c r="K436" s="461"/>
      <c r="L436" s="461"/>
      <c r="M436" s="461"/>
      <c r="N436" s="461"/>
      <c r="O436" s="461"/>
      <c r="P436" s="461"/>
      <c r="Q436" s="461"/>
      <c r="R436" s="461"/>
      <c r="S436" s="461"/>
      <c r="T436" s="461"/>
      <c r="U436" s="461"/>
      <c r="V436" s="454"/>
      <c r="W436" s="454"/>
      <c r="X436" s="454"/>
      <c r="Y436" s="454"/>
      <c r="Z436" s="454"/>
      <c r="AA436" s="454"/>
      <c r="AB436" s="454"/>
      <c r="AC436" s="454"/>
      <c r="AD436" s="454"/>
      <c r="AE436" s="454"/>
      <c r="AF436" s="454"/>
      <c r="AG436" s="454"/>
      <c r="AH436" s="454"/>
      <c r="AI436" s="454"/>
      <c r="AJ436" s="454"/>
      <c r="AK436" s="454"/>
      <c r="AL436" s="454"/>
      <c r="AM436" s="454"/>
      <c r="AN436" s="454"/>
      <c r="AO436" s="454"/>
      <c r="AP436" s="454"/>
      <c r="AQ436" s="454"/>
      <c r="AR436" s="454"/>
      <c r="AS436" s="454"/>
      <c r="AT436" s="454"/>
      <c r="AU436" s="454"/>
      <c r="AV436" s="454"/>
      <c r="AW436" s="454"/>
      <c r="AX436" s="454"/>
      <c r="AY436" s="454"/>
      <c r="AZ436" s="454"/>
      <c r="BA436" s="454"/>
      <c r="BB436" s="454"/>
      <c r="BC436" s="454"/>
      <c r="BD436" s="454"/>
      <c r="BE436" s="454"/>
      <c r="BF436" s="454"/>
      <c r="BG436" s="454"/>
      <c r="BH436" s="454"/>
      <c r="BI436" s="454"/>
      <c r="BJ436" s="454"/>
      <c r="BK436" s="454"/>
      <c r="BL436" s="454"/>
      <c r="BM436" s="454"/>
      <c r="BN436" s="454"/>
      <c r="BO436" s="454"/>
      <c r="BP436" s="454"/>
      <c r="BQ436" s="454"/>
      <c r="BR436" s="454"/>
      <c r="BS436" s="454"/>
      <c r="BT436" s="454"/>
      <c r="BU436" s="454"/>
      <c r="BV436" s="454"/>
      <c r="BW436" s="454"/>
      <c r="BX436" s="454"/>
      <c r="BY436" s="454"/>
      <c r="BZ436" s="454"/>
      <c r="CA436" s="454"/>
      <c r="CB436" s="454"/>
      <c r="CC436" s="454"/>
      <c r="CD436" s="454"/>
      <c r="CE436" s="454"/>
      <c r="CF436" s="454"/>
      <c r="CG436" s="454"/>
      <c r="CH436" s="454"/>
      <c r="CI436" s="454"/>
      <c r="CJ436" s="454"/>
      <c r="CK436" s="454"/>
      <c r="CL436" s="454"/>
      <c r="CM436" s="454"/>
      <c r="CN436" s="454"/>
      <c r="CO436" s="454"/>
      <c r="CP436" s="454"/>
      <c r="CQ436" s="454"/>
      <c r="CR436" s="454"/>
      <c r="CS436" s="454"/>
      <c r="CT436" s="454"/>
      <c r="CU436" s="454"/>
      <c r="CV436" s="454"/>
      <c r="CW436" s="454"/>
      <c r="CX436" s="454"/>
      <c r="CY436" s="454"/>
      <c r="CZ436" s="454"/>
      <c r="DA436" s="454"/>
      <c r="DB436" s="454"/>
      <c r="DC436" s="454"/>
      <c r="DD436" s="454"/>
      <c r="DE436" s="454"/>
      <c r="DF436" s="454"/>
      <c r="DG436" s="454"/>
      <c r="DH436" s="454"/>
      <c r="DI436" s="454"/>
      <c r="DJ436" s="454"/>
      <c r="DK436" s="454"/>
      <c r="DL436" s="454"/>
      <c r="DM436" s="454"/>
      <c r="DN436" s="454"/>
      <c r="DO436" s="454"/>
      <c r="DP436" s="454"/>
      <c r="DQ436" s="454"/>
      <c r="DR436" s="454"/>
      <c r="DS436" s="454"/>
      <c r="DT436" s="454"/>
      <c r="DU436" s="454"/>
      <c r="DV436" s="454"/>
      <c r="DW436" s="454"/>
      <c r="DX436" s="454"/>
      <c r="DY436" s="454"/>
      <c r="DZ436" s="454"/>
      <c r="EA436" s="454"/>
      <c r="EB436" s="454"/>
      <c r="EC436" s="454"/>
      <c r="ED436" s="454"/>
      <c r="EE436" s="454"/>
      <c r="EF436" s="454"/>
      <c r="EG436" s="454"/>
      <c r="EH436" s="454"/>
      <c r="EI436" s="454"/>
      <c r="EJ436" s="454"/>
      <c r="EK436" s="454"/>
      <c r="EL436" s="454"/>
      <c r="EM436" s="454"/>
      <c r="EN436" s="454"/>
      <c r="EO436" s="454"/>
      <c r="EP436" s="454"/>
      <c r="EQ436" s="454"/>
      <c r="ER436" s="454"/>
      <c r="ES436" s="454"/>
      <c r="ET436" s="454"/>
      <c r="EU436" s="454"/>
      <c r="EV436" s="454"/>
      <c r="EW436" s="454"/>
      <c r="EX436" s="454"/>
      <c r="EY436" s="454"/>
      <c r="EZ436" s="454"/>
      <c r="FA436" s="454"/>
      <c r="FB436" s="454"/>
      <c r="FC436" s="454"/>
      <c r="FD436" s="454"/>
      <c r="FE436" s="454"/>
      <c r="FF436" s="454"/>
      <c r="FG436" s="454"/>
      <c r="FH436" s="454"/>
      <c r="FI436" s="454"/>
      <c r="FJ436" s="454"/>
      <c r="FK436" s="454"/>
      <c r="FL436" s="454"/>
      <c r="FM436" s="454"/>
      <c r="FN436" s="454"/>
      <c r="FO436" s="454"/>
      <c r="FP436" s="454"/>
      <c r="FQ436" s="454"/>
      <c r="FR436" s="454"/>
      <c r="FS436" s="454"/>
      <c r="FT436" s="454"/>
      <c r="FU436" s="454"/>
      <c r="FV436" s="454"/>
      <c r="FW436" s="454"/>
      <c r="FX436" s="454"/>
      <c r="FY436" s="454"/>
      <c r="FZ436" s="454"/>
      <c r="GA436" s="454"/>
      <c r="GB436" s="454"/>
      <c r="GC436" s="454"/>
      <c r="GD436" s="454"/>
      <c r="GE436" s="454"/>
      <c r="GF436" s="454"/>
      <c r="GG436" s="454"/>
      <c r="GH436" s="454"/>
      <c r="GI436" s="454"/>
      <c r="GJ436" s="454"/>
      <c r="GK436" s="454"/>
      <c r="GL436" s="454"/>
      <c r="GM436" s="454"/>
      <c r="GN436" s="454"/>
      <c r="GO436" s="454"/>
      <c r="GP436" s="454"/>
      <c r="GQ436" s="454"/>
      <c r="GR436" s="454"/>
      <c r="GS436" s="454"/>
      <c r="GT436" s="454"/>
      <c r="GU436" s="454"/>
      <c r="GV436" s="454"/>
      <c r="GW436" s="454"/>
      <c r="GX436" s="454"/>
      <c r="GY436" s="454"/>
      <c r="GZ436" s="454"/>
      <c r="HA436" s="454"/>
      <c r="HB436" s="454"/>
      <c r="HC436" s="454"/>
      <c r="HD436" s="454"/>
      <c r="HE436" s="454"/>
      <c r="HF436" s="454"/>
      <c r="HG436" s="454"/>
      <c r="HH436" s="454"/>
      <c r="HI436" s="454"/>
      <c r="HJ436" s="454"/>
      <c r="HK436" s="454"/>
      <c r="HL436" s="454"/>
      <c r="HM436" s="454"/>
      <c r="HN436" s="454"/>
      <c r="HO436" s="454"/>
      <c r="HP436" s="454"/>
      <c r="HQ436" s="454"/>
      <c r="HR436" s="454"/>
      <c r="HS436" s="454"/>
      <c r="HT436" s="454"/>
      <c r="HU436" s="454"/>
      <c r="HV436" s="454"/>
      <c r="HW436" s="454"/>
      <c r="HX436" s="454"/>
      <c r="HY436" s="454"/>
      <c r="HZ436" s="454"/>
      <c r="IA436" s="454"/>
      <c r="IB436" s="454"/>
      <c r="IC436" s="454"/>
      <c r="ID436" s="454"/>
      <c r="IE436" s="454"/>
      <c r="IF436" s="454"/>
      <c r="IG436" s="454"/>
      <c r="IH436" s="454"/>
      <c r="II436" s="454"/>
      <c r="IJ436" s="454"/>
      <c r="IK436" s="454"/>
      <c r="IL436" s="454"/>
      <c r="IM436" s="454"/>
      <c r="IN436" s="454"/>
      <c r="IO436" s="454"/>
      <c r="IP436" s="454"/>
      <c r="IQ436" s="454"/>
      <c r="IR436" s="454"/>
      <c r="IS436" s="454"/>
      <c r="IT436" s="454"/>
      <c r="IU436" s="454"/>
      <c r="IV436" s="454"/>
      <c r="IW436" s="454"/>
    </row>
    <row r="437" customFormat="false" ht="12.75" hidden="false" customHeight="false" outlineLevel="1" collapsed="false">
      <c r="A437" s="339"/>
      <c r="B437" s="461"/>
      <c r="C437" s="461"/>
      <c r="D437" s="461"/>
      <c r="E437" s="461"/>
      <c r="F437" s="461"/>
      <c r="G437" s="461"/>
      <c r="H437" s="461"/>
      <c r="I437" s="461"/>
      <c r="J437" s="461"/>
      <c r="K437" s="461"/>
      <c r="L437" s="461"/>
      <c r="M437" s="461"/>
      <c r="N437" s="461"/>
      <c r="O437" s="461"/>
      <c r="P437" s="461"/>
      <c r="Q437" s="461"/>
      <c r="R437" s="461"/>
      <c r="S437" s="461"/>
      <c r="T437" s="461"/>
      <c r="U437" s="461"/>
      <c r="V437" s="454"/>
      <c r="W437" s="454"/>
      <c r="X437" s="454"/>
      <c r="Y437" s="454"/>
      <c r="Z437" s="454"/>
      <c r="AA437" s="454"/>
      <c r="AB437" s="454"/>
      <c r="AC437" s="454"/>
      <c r="AD437" s="454"/>
      <c r="AE437" s="454"/>
      <c r="AF437" s="454"/>
      <c r="AG437" s="454"/>
      <c r="AH437" s="454"/>
      <c r="AI437" s="454"/>
      <c r="AJ437" s="454"/>
      <c r="AK437" s="454"/>
      <c r="AL437" s="454"/>
      <c r="AM437" s="454"/>
      <c r="AN437" s="454"/>
      <c r="AO437" s="454"/>
      <c r="AP437" s="454"/>
      <c r="AQ437" s="454"/>
      <c r="AR437" s="454"/>
      <c r="AS437" s="454"/>
      <c r="AT437" s="454"/>
      <c r="AU437" s="454"/>
      <c r="AV437" s="454"/>
      <c r="AW437" s="454"/>
      <c r="AX437" s="454"/>
      <c r="AY437" s="454"/>
      <c r="AZ437" s="454"/>
      <c r="BA437" s="454"/>
      <c r="BB437" s="454"/>
      <c r="BC437" s="454"/>
      <c r="BD437" s="454"/>
      <c r="BE437" s="454"/>
      <c r="BF437" s="454"/>
      <c r="BG437" s="454"/>
      <c r="BH437" s="454"/>
      <c r="BI437" s="454"/>
      <c r="BJ437" s="454"/>
      <c r="BK437" s="454"/>
      <c r="BL437" s="454"/>
      <c r="BM437" s="454"/>
      <c r="BN437" s="454"/>
      <c r="BO437" s="454"/>
      <c r="BP437" s="454"/>
      <c r="BQ437" s="454"/>
      <c r="BR437" s="454"/>
      <c r="BS437" s="454"/>
      <c r="BT437" s="454"/>
      <c r="BU437" s="454"/>
      <c r="BV437" s="454"/>
      <c r="BW437" s="454"/>
      <c r="BX437" s="454"/>
      <c r="BY437" s="454"/>
      <c r="BZ437" s="454"/>
      <c r="CA437" s="454"/>
      <c r="CB437" s="454"/>
      <c r="CC437" s="454"/>
      <c r="CD437" s="454"/>
      <c r="CE437" s="454"/>
      <c r="CF437" s="454"/>
      <c r="CG437" s="454"/>
      <c r="CH437" s="454"/>
      <c r="CI437" s="454"/>
      <c r="CJ437" s="454"/>
      <c r="CK437" s="454"/>
      <c r="CL437" s="454"/>
      <c r="CM437" s="454"/>
      <c r="CN437" s="454"/>
      <c r="CO437" s="454"/>
      <c r="CP437" s="454"/>
      <c r="CQ437" s="454"/>
      <c r="CR437" s="454"/>
      <c r="CS437" s="454"/>
      <c r="CT437" s="454"/>
      <c r="CU437" s="454"/>
      <c r="CV437" s="454"/>
      <c r="CW437" s="454"/>
      <c r="CX437" s="454"/>
      <c r="CY437" s="454"/>
      <c r="CZ437" s="454"/>
      <c r="DA437" s="454"/>
      <c r="DB437" s="454"/>
      <c r="DC437" s="454"/>
      <c r="DD437" s="454"/>
      <c r="DE437" s="454"/>
      <c r="DF437" s="454"/>
      <c r="DG437" s="454"/>
      <c r="DH437" s="454"/>
      <c r="DI437" s="454"/>
      <c r="DJ437" s="454"/>
      <c r="DK437" s="454"/>
      <c r="DL437" s="454"/>
      <c r="DM437" s="454"/>
      <c r="DN437" s="454"/>
      <c r="DO437" s="454"/>
      <c r="DP437" s="454"/>
      <c r="DQ437" s="454"/>
      <c r="DR437" s="454"/>
      <c r="DS437" s="454"/>
      <c r="DT437" s="454"/>
      <c r="DU437" s="454"/>
      <c r="DV437" s="454"/>
      <c r="DW437" s="454"/>
      <c r="DX437" s="454"/>
      <c r="DY437" s="454"/>
      <c r="DZ437" s="454"/>
      <c r="EA437" s="454"/>
      <c r="EB437" s="454"/>
      <c r="EC437" s="454"/>
      <c r="ED437" s="454"/>
      <c r="EE437" s="454"/>
      <c r="EF437" s="454"/>
      <c r="EG437" s="454"/>
      <c r="EH437" s="454"/>
      <c r="EI437" s="454"/>
      <c r="EJ437" s="454"/>
      <c r="EK437" s="454"/>
      <c r="EL437" s="454"/>
      <c r="EM437" s="454"/>
      <c r="EN437" s="454"/>
      <c r="EO437" s="454"/>
      <c r="EP437" s="454"/>
      <c r="EQ437" s="454"/>
      <c r="ER437" s="454"/>
      <c r="ES437" s="454"/>
      <c r="ET437" s="454"/>
      <c r="EU437" s="454"/>
      <c r="EV437" s="454"/>
      <c r="EW437" s="454"/>
      <c r="EX437" s="454"/>
      <c r="EY437" s="454"/>
      <c r="EZ437" s="454"/>
      <c r="FA437" s="454"/>
      <c r="FB437" s="454"/>
      <c r="FC437" s="454"/>
      <c r="FD437" s="454"/>
      <c r="FE437" s="454"/>
      <c r="FF437" s="454"/>
      <c r="FG437" s="454"/>
      <c r="FH437" s="454"/>
      <c r="FI437" s="454"/>
      <c r="FJ437" s="454"/>
      <c r="FK437" s="454"/>
      <c r="FL437" s="454"/>
      <c r="FM437" s="454"/>
      <c r="FN437" s="454"/>
      <c r="FO437" s="454"/>
      <c r="FP437" s="454"/>
      <c r="FQ437" s="454"/>
      <c r="FR437" s="454"/>
      <c r="FS437" s="454"/>
      <c r="FT437" s="454"/>
      <c r="FU437" s="454"/>
      <c r="FV437" s="454"/>
      <c r="FW437" s="454"/>
      <c r="FX437" s="454"/>
      <c r="FY437" s="454"/>
      <c r="FZ437" s="454"/>
      <c r="GA437" s="454"/>
      <c r="GB437" s="454"/>
      <c r="GC437" s="454"/>
      <c r="GD437" s="454"/>
      <c r="GE437" s="454"/>
      <c r="GF437" s="454"/>
      <c r="GG437" s="454"/>
      <c r="GH437" s="454"/>
      <c r="GI437" s="454"/>
      <c r="GJ437" s="454"/>
      <c r="GK437" s="454"/>
      <c r="GL437" s="454"/>
      <c r="GM437" s="454"/>
      <c r="GN437" s="454"/>
      <c r="GO437" s="454"/>
      <c r="GP437" s="454"/>
      <c r="GQ437" s="454"/>
      <c r="GR437" s="454"/>
      <c r="GS437" s="454"/>
      <c r="GT437" s="454"/>
      <c r="GU437" s="454"/>
      <c r="GV437" s="454"/>
      <c r="GW437" s="454"/>
      <c r="GX437" s="454"/>
      <c r="GY437" s="454"/>
      <c r="GZ437" s="454"/>
      <c r="HA437" s="454"/>
      <c r="HB437" s="454"/>
      <c r="HC437" s="454"/>
      <c r="HD437" s="454"/>
      <c r="HE437" s="454"/>
      <c r="HF437" s="454"/>
      <c r="HG437" s="454"/>
      <c r="HH437" s="454"/>
      <c r="HI437" s="454"/>
      <c r="HJ437" s="454"/>
      <c r="HK437" s="454"/>
      <c r="HL437" s="454"/>
      <c r="HM437" s="454"/>
      <c r="HN437" s="454"/>
      <c r="HO437" s="454"/>
      <c r="HP437" s="454"/>
      <c r="HQ437" s="454"/>
      <c r="HR437" s="454"/>
      <c r="HS437" s="454"/>
      <c r="HT437" s="454"/>
      <c r="HU437" s="454"/>
      <c r="HV437" s="454"/>
      <c r="HW437" s="454"/>
      <c r="HX437" s="454"/>
      <c r="HY437" s="454"/>
      <c r="HZ437" s="454"/>
      <c r="IA437" s="454"/>
      <c r="IB437" s="454"/>
      <c r="IC437" s="454"/>
      <c r="ID437" s="454"/>
      <c r="IE437" s="454"/>
      <c r="IF437" s="454"/>
      <c r="IG437" s="454"/>
      <c r="IH437" s="454"/>
      <c r="II437" s="454"/>
      <c r="IJ437" s="454"/>
      <c r="IK437" s="454"/>
      <c r="IL437" s="454"/>
      <c r="IM437" s="454"/>
      <c r="IN437" s="454"/>
      <c r="IO437" s="454"/>
      <c r="IP437" s="454"/>
      <c r="IQ437" s="454"/>
      <c r="IR437" s="454"/>
      <c r="IS437" s="454"/>
      <c r="IT437" s="454"/>
      <c r="IU437" s="454"/>
      <c r="IV437" s="454"/>
      <c r="IW437" s="454"/>
    </row>
    <row r="438" customFormat="false" ht="12.75" hidden="false" customHeight="false" outlineLevel="1" collapsed="false">
      <c r="A438" s="339"/>
      <c r="B438" s="461"/>
      <c r="C438" s="461"/>
      <c r="D438" s="461"/>
      <c r="E438" s="461"/>
      <c r="F438" s="461"/>
      <c r="G438" s="461"/>
      <c r="H438" s="461"/>
      <c r="I438" s="461"/>
      <c r="J438" s="461"/>
      <c r="K438" s="461"/>
      <c r="L438" s="461"/>
      <c r="M438" s="461"/>
      <c r="N438" s="461"/>
      <c r="O438" s="461"/>
      <c r="P438" s="461"/>
      <c r="Q438" s="461"/>
      <c r="R438" s="461"/>
      <c r="S438" s="461"/>
      <c r="T438" s="461"/>
      <c r="U438" s="461"/>
      <c r="V438" s="454"/>
      <c r="W438" s="454"/>
      <c r="X438" s="454"/>
      <c r="Y438" s="454"/>
      <c r="Z438" s="454"/>
      <c r="AA438" s="454"/>
      <c r="AB438" s="454"/>
      <c r="AC438" s="454"/>
      <c r="AD438" s="454"/>
      <c r="AE438" s="454"/>
      <c r="AF438" s="454"/>
      <c r="AG438" s="454"/>
      <c r="AH438" s="454"/>
      <c r="AI438" s="454"/>
      <c r="AJ438" s="454"/>
      <c r="AK438" s="454"/>
      <c r="AL438" s="454"/>
      <c r="AM438" s="454"/>
      <c r="AN438" s="454"/>
      <c r="AO438" s="454"/>
      <c r="AP438" s="454"/>
      <c r="AQ438" s="454"/>
      <c r="AR438" s="454"/>
      <c r="AS438" s="454"/>
      <c r="AT438" s="454"/>
      <c r="AU438" s="454"/>
      <c r="AV438" s="454"/>
      <c r="AW438" s="454"/>
      <c r="AX438" s="454"/>
      <c r="AY438" s="454"/>
      <c r="AZ438" s="454"/>
      <c r="BA438" s="454"/>
      <c r="BB438" s="454"/>
      <c r="BC438" s="454"/>
      <c r="BD438" s="454"/>
      <c r="BE438" s="454"/>
      <c r="BF438" s="454"/>
      <c r="BG438" s="454"/>
      <c r="BH438" s="454"/>
      <c r="BI438" s="454"/>
      <c r="BJ438" s="454"/>
      <c r="BK438" s="454"/>
      <c r="BL438" s="454"/>
      <c r="BM438" s="454"/>
      <c r="BN438" s="454"/>
      <c r="BO438" s="454"/>
      <c r="BP438" s="454"/>
      <c r="BQ438" s="454"/>
      <c r="BR438" s="454"/>
      <c r="BS438" s="454"/>
      <c r="BT438" s="454"/>
      <c r="BU438" s="454"/>
      <c r="BV438" s="454"/>
      <c r="BW438" s="454"/>
      <c r="BX438" s="454"/>
      <c r="BY438" s="454"/>
      <c r="BZ438" s="454"/>
      <c r="CA438" s="454"/>
      <c r="CB438" s="454"/>
      <c r="CC438" s="454"/>
      <c r="CD438" s="454"/>
      <c r="CE438" s="454"/>
      <c r="CF438" s="454"/>
      <c r="CG438" s="454"/>
      <c r="CH438" s="454"/>
      <c r="CI438" s="454"/>
      <c r="CJ438" s="454"/>
      <c r="CK438" s="454"/>
      <c r="CL438" s="454"/>
      <c r="CM438" s="454"/>
      <c r="CN438" s="454"/>
      <c r="CO438" s="454"/>
      <c r="CP438" s="454"/>
      <c r="CQ438" s="454"/>
      <c r="CR438" s="454"/>
      <c r="CS438" s="454"/>
      <c r="CT438" s="454"/>
      <c r="CU438" s="454"/>
      <c r="CV438" s="454"/>
      <c r="CW438" s="454"/>
      <c r="CX438" s="454"/>
      <c r="CY438" s="454"/>
      <c r="CZ438" s="454"/>
      <c r="DA438" s="454"/>
      <c r="DB438" s="454"/>
      <c r="DC438" s="454"/>
      <c r="DD438" s="454"/>
      <c r="DE438" s="454"/>
      <c r="DF438" s="454"/>
      <c r="DG438" s="454"/>
      <c r="DH438" s="454"/>
      <c r="DI438" s="454"/>
      <c r="DJ438" s="454"/>
      <c r="DK438" s="454"/>
      <c r="DL438" s="454"/>
      <c r="DM438" s="454"/>
      <c r="DN438" s="454"/>
      <c r="DO438" s="454"/>
      <c r="DP438" s="454"/>
      <c r="DQ438" s="454"/>
      <c r="DR438" s="454"/>
      <c r="DS438" s="454"/>
      <c r="DT438" s="454"/>
      <c r="DU438" s="454"/>
      <c r="DV438" s="454"/>
      <c r="DW438" s="454"/>
      <c r="DX438" s="454"/>
      <c r="DY438" s="454"/>
      <c r="DZ438" s="454"/>
      <c r="EA438" s="454"/>
      <c r="EB438" s="454"/>
      <c r="EC438" s="454"/>
      <c r="ED438" s="454"/>
      <c r="EE438" s="454"/>
      <c r="EF438" s="454"/>
      <c r="EG438" s="454"/>
      <c r="EH438" s="454"/>
      <c r="EI438" s="454"/>
      <c r="EJ438" s="454"/>
      <c r="EK438" s="454"/>
      <c r="EL438" s="454"/>
      <c r="EM438" s="454"/>
      <c r="EN438" s="454"/>
      <c r="EO438" s="454"/>
      <c r="EP438" s="454"/>
      <c r="EQ438" s="454"/>
      <c r="ER438" s="454"/>
      <c r="ES438" s="454"/>
      <c r="ET438" s="454"/>
      <c r="EU438" s="454"/>
      <c r="EV438" s="454"/>
      <c r="EW438" s="454"/>
      <c r="EX438" s="454"/>
      <c r="EY438" s="454"/>
      <c r="EZ438" s="454"/>
      <c r="FA438" s="454"/>
      <c r="FB438" s="454"/>
      <c r="FC438" s="454"/>
      <c r="FD438" s="454"/>
      <c r="FE438" s="454"/>
      <c r="FF438" s="454"/>
      <c r="FG438" s="454"/>
      <c r="FH438" s="454"/>
      <c r="FI438" s="454"/>
      <c r="FJ438" s="454"/>
      <c r="FK438" s="454"/>
      <c r="FL438" s="454"/>
      <c r="FM438" s="454"/>
      <c r="FN438" s="454"/>
      <c r="FO438" s="454"/>
      <c r="FP438" s="454"/>
      <c r="FQ438" s="454"/>
      <c r="FR438" s="454"/>
      <c r="FS438" s="454"/>
      <c r="FT438" s="454"/>
      <c r="FU438" s="454"/>
      <c r="FV438" s="454"/>
      <c r="FW438" s="454"/>
      <c r="FX438" s="454"/>
      <c r="FY438" s="454"/>
      <c r="FZ438" s="454"/>
      <c r="GA438" s="454"/>
      <c r="GB438" s="454"/>
      <c r="GC438" s="454"/>
      <c r="GD438" s="454"/>
      <c r="GE438" s="454"/>
      <c r="GF438" s="454"/>
      <c r="GG438" s="454"/>
      <c r="GH438" s="454"/>
      <c r="GI438" s="454"/>
      <c r="GJ438" s="454"/>
      <c r="GK438" s="454"/>
      <c r="GL438" s="454"/>
      <c r="GM438" s="454"/>
      <c r="GN438" s="454"/>
      <c r="GO438" s="454"/>
      <c r="GP438" s="454"/>
      <c r="GQ438" s="454"/>
      <c r="GR438" s="454"/>
      <c r="GS438" s="454"/>
      <c r="GT438" s="454"/>
      <c r="GU438" s="454"/>
      <c r="GV438" s="454"/>
      <c r="GW438" s="454"/>
      <c r="GX438" s="454"/>
      <c r="GY438" s="454"/>
      <c r="GZ438" s="454"/>
      <c r="HA438" s="454"/>
      <c r="HB438" s="454"/>
      <c r="HC438" s="454"/>
      <c r="HD438" s="454"/>
      <c r="HE438" s="454"/>
      <c r="HF438" s="454"/>
      <c r="HG438" s="454"/>
      <c r="HH438" s="454"/>
      <c r="HI438" s="454"/>
      <c r="HJ438" s="454"/>
      <c r="HK438" s="454"/>
      <c r="HL438" s="454"/>
      <c r="HM438" s="454"/>
      <c r="HN438" s="454"/>
      <c r="HO438" s="454"/>
      <c r="HP438" s="454"/>
      <c r="HQ438" s="454"/>
      <c r="HR438" s="454"/>
      <c r="HS438" s="454"/>
      <c r="HT438" s="454"/>
      <c r="HU438" s="454"/>
      <c r="HV438" s="454"/>
      <c r="HW438" s="454"/>
      <c r="HX438" s="454"/>
      <c r="HY438" s="454"/>
      <c r="HZ438" s="454"/>
      <c r="IA438" s="454"/>
      <c r="IB438" s="454"/>
      <c r="IC438" s="454"/>
      <c r="ID438" s="454"/>
      <c r="IE438" s="454"/>
      <c r="IF438" s="454"/>
      <c r="IG438" s="454"/>
      <c r="IH438" s="454"/>
      <c r="II438" s="454"/>
      <c r="IJ438" s="454"/>
      <c r="IK438" s="454"/>
      <c r="IL438" s="454"/>
      <c r="IM438" s="454"/>
      <c r="IN438" s="454"/>
      <c r="IO438" s="454"/>
      <c r="IP438" s="454"/>
      <c r="IQ438" s="454"/>
      <c r="IR438" s="454"/>
      <c r="IS438" s="454"/>
      <c r="IT438" s="454"/>
      <c r="IU438" s="454"/>
      <c r="IV438" s="454"/>
      <c r="IW438" s="454"/>
    </row>
    <row r="439" customFormat="false" ht="12.75" hidden="false" customHeight="false" outlineLevel="1" collapsed="false">
      <c r="A439" s="339"/>
      <c r="B439" s="461"/>
      <c r="C439" s="461"/>
      <c r="D439" s="461"/>
      <c r="E439" s="461"/>
      <c r="F439" s="461"/>
      <c r="G439" s="461"/>
      <c r="H439" s="461"/>
      <c r="I439" s="461"/>
      <c r="J439" s="461"/>
      <c r="K439" s="461"/>
      <c r="L439" s="461"/>
      <c r="M439" s="461"/>
      <c r="N439" s="461"/>
      <c r="O439" s="461"/>
      <c r="P439" s="461"/>
      <c r="Q439" s="461"/>
      <c r="R439" s="461"/>
      <c r="S439" s="461"/>
      <c r="T439" s="461"/>
      <c r="U439" s="461"/>
      <c r="V439" s="454"/>
      <c r="W439" s="454"/>
      <c r="X439" s="454"/>
      <c r="Y439" s="454"/>
      <c r="Z439" s="454"/>
      <c r="AA439" s="454"/>
      <c r="AB439" s="454"/>
      <c r="AC439" s="454"/>
      <c r="AD439" s="454"/>
      <c r="AE439" s="454"/>
      <c r="AF439" s="454"/>
      <c r="AG439" s="454"/>
      <c r="AH439" s="454"/>
      <c r="AI439" s="454"/>
      <c r="AJ439" s="454"/>
      <c r="AK439" s="454"/>
      <c r="AL439" s="454"/>
      <c r="AM439" s="454"/>
      <c r="AN439" s="454"/>
      <c r="AO439" s="454"/>
      <c r="AP439" s="454"/>
      <c r="AQ439" s="454"/>
      <c r="AR439" s="454"/>
      <c r="AS439" s="454"/>
      <c r="AT439" s="454"/>
      <c r="AU439" s="454"/>
      <c r="AV439" s="454"/>
      <c r="AW439" s="454"/>
      <c r="AX439" s="454"/>
      <c r="AY439" s="454"/>
      <c r="AZ439" s="454"/>
      <c r="BA439" s="454"/>
      <c r="BB439" s="454"/>
      <c r="BC439" s="454"/>
      <c r="BD439" s="454"/>
      <c r="BE439" s="454"/>
      <c r="BF439" s="454"/>
      <c r="BG439" s="454"/>
      <c r="BH439" s="454"/>
      <c r="BI439" s="454"/>
      <c r="BJ439" s="454"/>
      <c r="BK439" s="454"/>
      <c r="BL439" s="454"/>
      <c r="BM439" s="454"/>
      <c r="BN439" s="454"/>
      <c r="BO439" s="454"/>
      <c r="BP439" s="454"/>
      <c r="BQ439" s="454"/>
      <c r="BR439" s="454"/>
      <c r="BS439" s="454"/>
      <c r="BT439" s="454"/>
      <c r="BU439" s="454"/>
      <c r="BV439" s="454"/>
      <c r="BW439" s="454"/>
      <c r="BX439" s="454"/>
      <c r="BY439" s="454"/>
      <c r="BZ439" s="454"/>
      <c r="CA439" s="454"/>
      <c r="CB439" s="454"/>
      <c r="CC439" s="454"/>
      <c r="CD439" s="454"/>
      <c r="CE439" s="454"/>
      <c r="CF439" s="454"/>
      <c r="CG439" s="454"/>
      <c r="CH439" s="454"/>
      <c r="CI439" s="454"/>
      <c r="CJ439" s="454"/>
      <c r="CK439" s="454"/>
      <c r="CL439" s="454"/>
      <c r="CM439" s="454"/>
      <c r="CN439" s="454"/>
      <c r="CO439" s="454"/>
      <c r="CP439" s="454"/>
      <c r="CQ439" s="454"/>
      <c r="CR439" s="454"/>
      <c r="CS439" s="454"/>
      <c r="CT439" s="454"/>
      <c r="CU439" s="454"/>
      <c r="CV439" s="454"/>
      <c r="CW439" s="454"/>
      <c r="CX439" s="454"/>
      <c r="CY439" s="454"/>
      <c r="CZ439" s="454"/>
      <c r="DA439" s="454"/>
      <c r="DB439" s="454"/>
      <c r="DC439" s="454"/>
      <c r="DD439" s="454"/>
      <c r="DE439" s="454"/>
      <c r="DF439" s="454"/>
      <c r="DG439" s="454"/>
      <c r="DH439" s="454"/>
      <c r="DI439" s="454"/>
      <c r="DJ439" s="454"/>
      <c r="DK439" s="454"/>
      <c r="DL439" s="454"/>
      <c r="DM439" s="454"/>
      <c r="DN439" s="454"/>
      <c r="DO439" s="454"/>
      <c r="DP439" s="454"/>
      <c r="DQ439" s="454"/>
      <c r="DR439" s="454"/>
      <c r="DS439" s="454"/>
      <c r="DT439" s="454"/>
      <c r="DU439" s="454"/>
      <c r="DV439" s="454"/>
      <c r="DW439" s="454"/>
      <c r="DX439" s="454"/>
      <c r="DY439" s="454"/>
      <c r="DZ439" s="454"/>
      <c r="EA439" s="454"/>
      <c r="EB439" s="454"/>
      <c r="EC439" s="454"/>
      <c r="ED439" s="454"/>
      <c r="EE439" s="454"/>
      <c r="EF439" s="454"/>
      <c r="EG439" s="454"/>
      <c r="EH439" s="454"/>
      <c r="EI439" s="454"/>
      <c r="EJ439" s="454"/>
      <c r="EK439" s="454"/>
      <c r="EL439" s="454"/>
      <c r="EM439" s="454"/>
      <c r="EN439" s="454"/>
      <c r="EO439" s="454"/>
      <c r="EP439" s="454"/>
      <c r="EQ439" s="454"/>
      <c r="ER439" s="454"/>
      <c r="ES439" s="454"/>
      <c r="ET439" s="454"/>
      <c r="EU439" s="454"/>
      <c r="EV439" s="454"/>
      <c r="EW439" s="454"/>
      <c r="EX439" s="454"/>
      <c r="EY439" s="454"/>
      <c r="EZ439" s="454"/>
      <c r="FA439" s="454"/>
      <c r="FB439" s="454"/>
      <c r="FC439" s="454"/>
      <c r="FD439" s="454"/>
      <c r="FE439" s="454"/>
      <c r="FF439" s="454"/>
      <c r="FG439" s="454"/>
      <c r="FH439" s="454"/>
      <c r="FI439" s="454"/>
      <c r="FJ439" s="454"/>
      <c r="FK439" s="454"/>
      <c r="FL439" s="454"/>
      <c r="FM439" s="454"/>
      <c r="FN439" s="454"/>
      <c r="FO439" s="454"/>
      <c r="FP439" s="454"/>
      <c r="FQ439" s="454"/>
      <c r="FR439" s="454"/>
      <c r="FS439" s="454"/>
      <c r="FT439" s="454"/>
      <c r="FU439" s="454"/>
      <c r="FV439" s="454"/>
      <c r="FW439" s="454"/>
      <c r="FX439" s="454"/>
      <c r="FY439" s="454"/>
      <c r="FZ439" s="454"/>
      <c r="GA439" s="454"/>
      <c r="GB439" s="454"/>
      <c r="GC439" s="454"/>
      <c r="GD439" s="454"/>
      <c r="GE439" s="454"/>
      <c r="GF439" s="454"/>
      <c r="GG439" s="454"/>
      <c r="GH439" s="454"/>
      <c r="GI439" s="454"/>
      <c r="GJ439" s="454"/>
      <c r="GK439" s="454"/>
      <c r="GL439" s="454"/>
      <c r="GM439" s="454"/>
      <c r="GN439" s="454"/>
      <c r="GO439" s="454"/>
      <c r="GP439" s="454"/>
      <c r="GQ439" s="454"/>
      <c r="GR439" s="454"/>
      <c r="GS439" s="454"/>
      <c r="GT439" s="454"/>
      <c r="GU439" s="454"/>
      <c r="GV439" s="454"/>
      <c r="GW439" s="454"/>
      <c r="GX439" s="454"/>
      <c r="GY439" s="454"/>
      <c r="GZ439" s="454"/>
      <c r="HA439" s="454"/>
      <c r="HB439" s="454"/>
      <c r="HC439" s="454"/>
      <c r="HD439" s="454"/>
      <c r="HE439" s="454"/>
      <c r="HF439" s="454"/>
      <c r="HG439" s="454"/>
      <c r="HH439" s="454"/>
      <c r="HI439" s="454"/>
      <c r="HJ439" s="454"/>
      <c r="HK439" s="454"/>
      <c r="HL439" s="454"/>
      <c r="HM439" s="454"/>
      <c r="HN439" s="454"/>
      <c r="HO439" s="454"/>
      <c r="HP439" s="454"/>
      <c r="HQ439" s="454"/>
      <c r="HR439" s="454"/>
      <c r="HS439" s="454"/>
      <c r="HT439" s="454"/>
      <c r="HU439" s="454"/>
      <c r="HV439" s="454"/>
      <c r="HW439" s="454"/>
      <c r="HX439" s="454"/>
      <c r="HY439" s="454"/>
      <c r="HZ439" s="454"/>
      <c r="IA439" s="454"/>
      <c r="IB439" s="454"/>
      <c r="IC439" s="454"/>
      <c r="ID439" s="454"/>
      <c r="IE439" s="454"/>
      <c r="IF439" s="454"/>
      <c r="IG439" s="454"/>
      <c r="IH439" s="454"/>
      <c r="II439" s="454"/>
      <c r="IJ439" s="454"/>
      <c r="IK439" s="454"/>
      <c r="IL439" s="454"/>
      <c r="IM439" s="454"/>
      <c r="IN439" s="454"/>
      <c r="IO439" s="454"/>
      <c r="IP439" s="454"/>
      <c r="IQ439" s="454"/>
      <c r="IR439" s="454"/>
      <c r="IS439" s="454"/>
      <c r="IT439" s="454"/>
      <c r="IU439" s="454"/>
      <c r="IV439" s="454"/>
      <c r="IW439" s="454"/>
    </row>
    <row r="440" customFormat="false" ht="12.75" hidden="false" customHeight="false" outlineLevel="1" collapsed="false">
      <c r="A440" s="336"/>
      <c r="B440" s="461"/>
      <c r="C440" s="461"/>
      <c r="D440" s="461"/>
      <c r="E440" s="461"/>
      <c r="F440" s="461"/>
      <c r="G440" s="461"/>
      <c r="H440" s="461"/>
      <c r="I440" s="461"/>
      <c r="J440" s="461"/>
      <c r="K440" s="461"/>
      <c r="L440" s="461"/>
      <c r="M440" s="461"/>
      <c r="N440" s="461"/>
      <c r="O440" s="461"/>
      <c r="P440" s="461"/>
      <c r="Q440" s="461"/>
      <c r="R440" s="461"/>
      <c r="S440" s="461"/>
      <c r="T440" s="461"/>
      <c r="U440" s="461"/>
      <c r="V440" s="454"/>
      <c r="W440" s="454"/>
      <c r="X440" s="454"/>
      <c r="Y440" s="454"/>
      <c r="Z440" s="454"/>
      <c r="AA440" s="454"/>
      <c r="AB440" s="454"/>
      <c r="AC440" s="454"/>
      <c r="AD440" s="454"/>
      <c r="AE440" s="454"/>
      <c r="AF440" s="454"/>
      <c r="AG440" s="454"/>
      <c r="AH440" s="454"/>
      <c r="AI440" s="454"/>
      <c r="AJ440" s="454"/>
      <c r="AK440" s="454"/>
      <c r="AL440" s="454"/>
      <c r="AM440" s="454"/>
      <c r="AN440" s="454"/>
      <c r="AO440" s="454"/>
      <c r="AP440" s="454"/>
      <c r="AQ440" s="454"/>
      <c r="AR440" s="454"/>
      <c r="AS440" s="454"/>
      <c r="AT440" s="454"/>
      <c r="AU440" s="454"/>
      <c r="AV440" s="454"/>
      <c r="AW440" s="454"/>
      <c r="AX440" s="454"/>
      <c r="AY440" s="454"/>
      <c r="AZ440" s="454"/>
      <c r="BA440" s="454"/>
      <c r="BB440" s="454"/>
      <c r="BC440" s="454"/>
      <c r="BD440" s="454"/>
      <c r="BE440" s="454"/>
      <c r="BF440" s="454"/>
      <c r="BG440" s="454"/>
      <c r="BH440" s="454"/>
      <c r="BI440" s="454"/>
      <c r="BJ440" s="454"/>
      <c r="BK440" s="454"/>
      <c r="BL440" s="454"/>
      <c r="BM440" s="454"/>
      <c r="BN440" s="454"/>
      <c r="BO440" s="454"/>
      <c r="BP440" s="454"/>
      <c r="BQ440" s="454"/>
      <c r="BR440" s="454"/>
      <c r="BS440" s="454"/>
      <c r="BT440" s="454"/>
      <c r="BU440" s="454"/>
      <c r="BV440" s="454"/>
      <c r="BW440" s="454"/>
      <c r="BX440" s="454"/>
      <c r="BY440" s="454"/>
      <c r="BZ440" s="454"/>
      <c r="CA440" s="454"/>
      <c r="CB440" s="454"/>
      <c r="CC440" s="454"/>
      <c r="CD440" s="454"/>
      <c r="CE440" s="454"/>
      <c r="CF440" s="454"/>
      <c r="CG440" s="454"/>
      <c r="CH440" s="454"/>
      <c r="CI440" s="454"/>
      <c r="CJ440" s="454"/>
      <c r="CK440" s="454"/>
      <c r="CL440" s="454"/>
      <c r="CM440" s="454"/>
      <c r="CN440" s="454"/>
      <c r="CO440" s="454"/>
      <c r="CP440" s="454"/>
      <c r="CQ440" s="454"/>
      <c r="CR440" s="454"/>
      <c r="CS440" s="454"/>
      <c r="CT440" s="454"/>
      <c r="CU440" s="454"/>
      <c r="CV440" s="454"/>
      <c r="CW440" s="454"/>
      <c r="CX440" s="454"/>
      <c r="CY440" s="454"/>
      <c r="CZ440" s="454"/>
      <c r="DA440" s="454"/>
      <c r="DB440" s="454"/>
      <c r="DC440" s="454"/>
      <c r="DD440" s="454"/>
      <c r="DE440" s="454"/>
      <c r="DF440" s="454"/>
      <c r="DG440" s="454"/>
      <c r="DH440" s="454"/>
      <c r="DI440" s="454"/>
      <c r="DJ440" s="454"/>
      <c r="DK440" s="454"/>
      <c r="DL440" s="454"/>
      <c r="DM440" s="454"/>
      <c r="DN440" s="454"/>
      <c r="DO440" s="454"/>
      <c r="DP440" s="454"/>
      <c r="DQ440" s="454"/>
      <c r="DR440" s="454"/>
      <c r="DS440" s="454"/>
      <c r="DT440" s="454"/>
      <c r="DU440" s="454"/>
      <c r="DV440" s="454"/>
      <c r="DW440" s="454"/>
      <c r="DX440" s="454"/>
      <c r="DY440" s="454"/>
      <c r="DZ440" s="454"/>
      <c r="EA440" s="454"/>
      <c r="EB440" s="454"/>
      <c r="EC440" s="454"/>
      <c r="ED440" s="454"/>
      <c r="EE440" s="454"/>
      <c r="EF440" s="454"/>
      <c r="EG440" s="454"/>
      <c r="EH440" s="454"/>
      <c r="EI440" s="454"/>
      <c r="EJ440" s="454"/>
      <c r="EK440" s="454"/>
      <c r="EL440" s="454"/>
      <c r="EM440" s="454"/>
      <c r="EN440" s="454"/>
      <c r="EO440" s="454"/>
      <c r="EP440" s="454"/>
      <c r="EQ440" s="454"/>
      <c r="ER440" s="454"/>
      <c r="ES440" s="454"/>
      <c r="ET440" s="454"/>
      <c r="EU440" s="454"/>
      <c r="EV440" s="454"/>
      <c r="EW440" s="454"/>
      <c r="EX440" s="454"/>
      <c r="EY440" s="454"/>
      <c r="EZ440" s="454"/>
      <c r="FA440" s="454"/>
      <c r="FB440" s="454"/>
      <c r="FC440" s="454"/>
      <c r="FD440" s="454"/>
      <c r="FE440" s="454"/>
      <c r="FF440" s="454"/>
      <c r="FG440" s="454"/>
      <c r="FH440" s="454"/>
      <c r="FI440" s="454"/>
      <c r="FJ440" s="454"/>
      <c r="FK440" s="454"/>
      <c r="FL440" s="454"/>
      <c r="FM440" s="454"/>
      <c r="FN440" s="454"/>
      <c r="FO440" s="454"/>
      <c r="FP440" s="454"/>
      <c r="FQ440" s="454"/>
      <c r="FR440" s="454"/>
      <c r="FS440" s="454"/>
      <c r="FT440" s="454"/>
      <c r="FU440" s="454"/>
      <c r="FV440" s="454"/>
      <c r="FW440" s="454"/>
      <c r="FX440" s="454"/>
      <c r="FY440" s="454"/>
      <c r="FZ440" s="454"/>
      <c r="GA440" s="454"/>
      <c r="GB440" s="454"/>
      <c r="GC440" s="454"/>
      <c r="GD440" s="454"/>
      <c r="GE440" s="454"/>
      <c r="GF440" s="454"/>
      <c r="GG440" s="454"/>
      <c r="GH440" s="454"/>
      <c r="GI440" s="454"/>
      <c r="GJ440" s="454"/>
      <c r="GK440" s="454"/>
      <c r="GL440" s="454"/>
      <c r="GM440" s="454"/>
      <c r="GN440" s="454"/>
      <c r="GO440" s="454"/>
      <c r="GP440" s="454"/>
      <c r="GQ440" s="454"/>
      <c r="GR440" s="454"/>
      <c r="GS440" s="454"/>
      <c r="GT440" s="454"/>
      <c r="GU440" s="454"/>
      <c r="GV440" s="454"/>
      <c r="GW440" s="454"/>
      <c r="GX440" s="454"/>
      <c r="GY440" s="454"/>
      <c r="GZ440" s="454"/>
      <c r="HA440" s="454"/>
      <c r="HB440" s="454"/>
      <c r="HC440" s="454"/>
      <c r="HD440" s="454"/>
      <c r="HE440" s="454"/>
      <c r="HF440" s="454"/>
      <c r="HG440" s="454"/>
      <c r="HH440" s="454"/>
      <c r="HI440" s="454"/>
      <c r="HJ440" s="454"/>
      <c r="HK440" s="454"/>
      <c r="HL440" s="454"/>
      <c r="HM440" s="454"/>
      <c r="HN440" s="454"/>
      <c r="HO440" s="454"/>
      <c r="HP440" s="454"/>
      <c r="HQ440" s="454"/>
      <c r="HR440" s="454"/>
      <c r="HS440" s="454"/>
      <c r="HT440" s="454"/>
      <c r="HU440" s="454"/>
      <c r="HV440" s="454"/>
      <c r="HW440" s="454"/>
      <c r="HX440" s="454"/>
      <c r="HY440" s="454"/>
      <c r="HZ440" s="454"/>
      <c r="IA440" s="454"/>
      <c r="IB440" s="454"/>
      <c r="IC440" s="454"/>
      <c r="ID440" s="454"/>
      <c r="IE440" s="454"/>
      <c r="IF440" s="454"/>
      <c r="IG440" s="454"/>
      <c r="IH440" s="454"/>
      <c r="II440" s="454"/>
      <c r="IJ440" s="454"/>
      <c r="IK440" s="454"/>
      <c r="IL440" s="454"/>
      <c r="IM440" s="454"/>
      <c r="IN440" s="454"/>
      <c r="IO440" s="454"/>
      <c r="IP440" s="454"/>
      <c r="IQ440" s="454"/>
      <c r="IR440" s="454"/>
      <c r="IS440" s="454"/>
      <c r="IT440" s="454"/>
      <c r="IU440" s="454"/>
      <c r="IV440" s="454"/>
      <c r="IW440" s="454"/>
    </row>
    <row r="441" customFormat="false" ht="12.75" hidden="false" customHeight="false" outlineLevel="1" collapsed="false">
      <c r="A441" s="324"/>
      <c r="B441" s="461"/>
      <c r="C441" s="461"/>
      <c r="D441" s="461"/>
      <c r="E441" s="461"/>
      <c r="F441" s="461"/>
      <c r="G441" s="461"/>
      <c r="H441" s="461"/>
      <c r="I441" s="461"/>
      <c r="J441" s="461"/>
      <c r="K441" s="461"/>
      <c r="L441" s="461"/>
      <c r="M441" s="461"/>
      <c r="N441" s="461"/>
      <c r="O441" s="461"/>
      <c r="P441" s="461"/>
      <c r="Q441" s="461"/>
      <c r="R441" s="461"/>
      <c r="S441" s="461"/>
      <c r="T441" s="461"/>
      <c r="U441" s="461"/>
      <c r="V441" s="454"/>
      <c r="W441" s="454"/>
      <c r="X441" s="454"/>
      <c r="Y441" s="454"/>
      <c r="Z441" s="454"/>
      <c r="AA441" s="454"/>
      <c r="AB441" s="454"/>
      <c r="AC441" s="454"/>
      <c r="AD441" s="454"/>
      <c r="AE441" s="454"/>
      <c r="AF441" s="454"/>
      <c r="AG441" s="454"/>
      <c r="AH441" s="454"/>
      <c r="AI441" s="454"/>
      <c r="AJ441" s="454"/>
      <c r="AK441" s="454"/>
      <c r="AL441" s="454"/>
      <c r="AM441" s="454"/>
      <c r="AN441" s="454"/>
      <c r="AO441" s="454"/>
      <c r="AP441" s="454"/>
      <c r="AQ441" s="454"/>
      <c r="AR441" s="454"/>
      <c r="AS441" s="454"/>
      <c r="AT441" s="454"/>
      <c r="AU441" s="454"/>
      <c r="AV441" s="454"/>
      <c r="AW441" s="454"/>
      <c r="AX441" s="454"/>
      <c r="AY441" s="454"/>
      <c r="AZ441" s="454"/>
      <c r="BA441" s="454"/>
      <c r="BB441" s="454"/>
      <c r="BC441" s="454"/>
      <c r="BD441" s="454"/>
      <c r="BE441" s="454"/>
      <c r="BF441" s="454"/>
      <c r="BG441" s="454"/>
      <c r="BH441" s="454"/>
      <c r="BI441" s="454"/>
      <c r="BJ441" s="454"/>
      <c r="BK441" s="454"/>
      <c r="BL441" s="454"/>
      <c r="BM441" s="454"/>
      <c r="BN441" s="454"/>
      <c r="BO441" s="454"/>
      <c r="BP441" s="454"/>
      <c r="BQ441" s="454"/>
      <c r="BR441" s="454"/>
      <c r="BS441" s="454"/>
      <c r="BT441" s="454"/>
      <c r="BU441" s="454"/>
      <c r="BV441" s="454"/>
      <c r="BW441" s="454"/>
      <c r="BX441" s="454"/>
      <c r="BY441" s="454"/>
      <c r="BZ441" s="454"/>
      <c r="CA441" s="454"/>
      <c r="CB441" s="454"/>
      <c r="CC441" s="454"/>
      <c r="CD441" s="454"/>
      <c r="CE441" s="454"/>
      <c r="CF441" s="454"/>
      <c r="CG441" s="454"/>
      <c r="CH441" s="454"/>
      <c r="CI441" s="454"/>
      <c r="CJ441" s="454"/>
      <c r="CK441" s="454"/>
      <c r="CL441" s="454"/>
      <c r="CM441" s="454"/>
      <c r="CN441" s="454"/>
      <c r="CO441" s="454"/>
      <c r="CP441" s="454"/>
      <c r="CQ441" s="454"/>
      <c r="CR441" s="454"/>
      <c r="CS441" s="454"/>
      <c r="CT441" s="454"/>
      <c r="CU441" s="454"/>
      <c r="CV441" s="454"/>
      <c r="CW441" s="454"/>
      <c r="CX441" s="454"/>
      <c r="CY441" s="454"/>
      <c r="CZ441" s="454"/>
      <c r="DA441" s="454"/>
      <c r="DB441" s="454"/>
      <c r="DC441" s="454"/>
      <c r="DD441" s="454"/>
      <c r="DE441" s="454"/>
      <c r="DF441" s="454"/>
      <c r="DG441" s="454"/>
      <c r="DH441" s="454"/>
      <c r="DI441" s="454"/>
      <c r="DJ441" s="454"/>
      <c r="DK441" s="454"/>
      <c r="DL441" s="454"/>
      <c r="DM441" s="454"/>
      <c r="DN441" s="454"/>
      <c r="DO441" s="454"/>
      <c r="DP441" s="454"/>
      <c r="DQ441" s="454"/>
      <c r="DR441" s="454"/>
      <c r="DS441" s="454"/>
      <c r="DT441" s="454"/>
      <c r="DU441" s="454"/>
      <c r="DV441" s="454"/>
      <c r="DW441" s="454"/>
      <c r="DX441" s="454"/>
      <c r="DY441" s="454"/>
      <c r="DZ441" s="454"/>
      <c r="EA441" s="454"/>
      <c r="EB441" s="454"/>
      <c r="EC441" s="454"/>
      <c r="ED441" s="454"/>
      <c r="EE441" s="454"/>
      <c r="EF441" s="454"/>
      <c r="EG441" s="454"/>
      <c r="EH441" s="454"/>
      <c r="EI441" s="454"/>
      <c r="EJ441" s="454"/>
      <c r="EK441" s="454"/>
      <c r="EL441" s="454"/>
      <c r="EM441" s="454"/>
      <c r="EN441" s="454"/>
      <c r="EO441" s="454"/>
      <c r="EP441" s="454"/>
      <c r="EQ441" s="454"/>
      <c r="ER441" s="454"/>
      <c r="ES441" s="454"/>
      <c r="ET441" s="454"/>
      <c r="EU441" s="454"/>
      <c r="EV441" s="454"/>
      <c r="EW441" s="454"/>
      <c r="EX441" s="454"/>
      <c r="EY441" s="454"/>
      <c r="EZ441" s="454"/>
      <c r="FA441" s="454"/>
      <c r="FB441" s="454"/>
      <c r="FC441" s="454"/>
      <c r="FD441" s="454"/>
      <c r="FE441" s="454"/>
      <c r="FF441" s="454"/>
      <c r="FG441" s="454"/>
      <c r="FH441" s="454"/>
      <c r="FI441" s="454"/>
      <c r="FJ441" s="454"/>
      <c r="FK441" s="454"/>
      <c r="FL441" s="454"/>
      <c r="FM441" s="454"/>
      <c r="FN441" s="454"/>
      <c r="FO441" s="454"/>
      <c r="FP441" s="454"/>
      <c r="FQ441" s="454"/>
      <c r="FR441" s="454"/>
      <c r="FS441" s="454"/>
      <c r="FT441" s="454"/>
      <c r="FU441" s="454"/>
      <c r="FV441" s="454"/>
      <c r="FW441" s="454"/>
      <c r="FX441" s="454"/>
      <c r="FY441" s="454"/>
      <c r="FZ441" s="454"/>
      <c r="GA441" s="454"/>
      <c r="GB441" s="454"/>
      <c r="GC441" s="454"/>
      <c r="GD441" s="454"/>
      <c r="GE441" s="454"/>
      <c r="GF441" s="454"/>
      <c r="GG441" s="454"/>
      <c r="GH441" s="454"/>
      <c r="GI441" s="454"/>
      <c r="GJ441" s="454"/>
      <c r="GK441" s="454"/>
      <c r="GL441" s="454"/>
      <c r="GM441" s="454"/>
      <c r="GN441" s="454"/>
      <c r="GO441" s="454"/>
      <c r="GP441" s="454"/>
      <c r="GQ441" s="454"/>
      <c r="GR441" s="454"/>
      <c r="GS441" s="454"/>
      <c r="GT441" s="454"/>
      <c r="GU441" s="454"/>
      <c r="GV441" s="454"/>
      <c r="GW441" s="454"/>
      <c r="GX441" s="454"/>
      <c r="GY441" s="454"/>
      <c r="GZ441" s="454"/>
      <c r="HA441" s="454"/>
      <c r="HB441" s="454"/>
      <c r="HC441" s="454"/>
      <c r="HD441" s="454"/>
      <c r="HE441" s="454"/>
      <c r="HF441" s="454"/>
      <c r="HG441" s="454"/>
      <c r="HH441" s="454"/>
      <c r="HI441" s="454"/>
      <c r="HJ441" s="454"/>
      <c r="HK441" s="454"/>
      <c r="HL441" s="454"/>
      <c r="HM441" s="454"/>
      <c r="HN441" s="454"/>
      <c r="HO441" s="454"/>
      <c r="HP441" s="454"/>
      <c r="HQ441" s="454"/>
      <c r="HR441" s="454"/>
      <c r="HS441" s="454"/>
      <c r="HT441" s="454"/>
      <c r="HU441" s="454"/>
      <c r="HV441" s="454"/>
      <c r="HW441" s="454"/>
      <c r="HX441" s="454"/>
      <c r="HY441" s="454"/>
      <c r="HZ441" s="454"/>
      <c r="IA441" s="454"/>
      <c r="IB441" s="454"/>
      <c r="IC441" s="454"/>
      <c r="ID441" s="454"/>
      <c r="IE441" s="454"/>
      <c r="IF441" s="454"/>
      <c r="IG441" s="454"/>
      <c r="IH441" s="454"/>
      <c r="II441" s="454"/>
      <c r="IJ441" s="454"/>
      <c r="IK441" s="454"/>
      <c r="IL441" s="454"/>
      <c r="IM441" s="454"/>
      <c r="IN441" s="454"/>
      <c r="IO441" s="454"/>
      <c r="IP441" s="454"/>
      <c r="IQ441" s="454"/>
      <c r="IR441" s="454"/>
      <c r="IS441" s="454"/>
      <c r="IT441" s="454"/>
      <c r="IU441" s="454"/>
      <c r="IV441" s="454"/>
      <c r="IW441" s="454"/>
    </row>
    <row r="442" customFormat="false" ht="12.75" hidden="false" customHeight="false" outlineLevel="1" collapsed="false">
      <c r="A442" s="419"/>
      <c r="B442" s="461"/>
      <c r="C442" s="461"/>
      <c r="D442" s="461"/>
      <c r="E442" s="461"/>
      <c r="F442" s="461"/>
      <c r="G442" s="461"/>
      <c r="H442" s="461"/>
      <c r="I442" s="461"/>
      <c r="J442" s="461"/>
      <c r="K442" s="461"/>
      <c r="L442" s="461"/>
      <c r="M442" s="461"/>
      <c r="N442" s="461"/>
      <c r="O442" s="461"/>
      <c r="P442" s="461"/>
      <c r="Q442" s="461"/>
      <c r="R442" s="461"/>
      <c r="S442" s="461"/>
      <c r="T442" s="461"/>
      <c r="U442" s="461"/>
      <c r="V442" s="454"/>
      <c r="W442" s="454"/>
      <c r="X442" s="454"/>
      <c r="Y442" s="454"/>
      <c r="Z442" s="454"/>
      <c r="AA442" s="454"/>
      <c r="AB442" s="454"/>
      <c r="AC442" s="454"/>
      <c r="AD442" s="454"/>
      <c r="AE442" s="454"/>
      <c r="AF442" s="454"/>
      <c r="AG442" s="454"/>
      <c r="AH442" s="454"/>
      <c r="AI442" s="454"/>
      <c r="AJ442" s="454"/>
      <c r="AK442" s="454"/>
      <c r="AL442" s="454"/>
      <c r="AM442" s="454"/>
      <c r="AN442" s="454"/>
      <c r="AO442" s="454"/>
      <c r="AP442" s="454"/>
      <c r="AQ442" s="454"/>
      <c r="AR442" s="454"/>
      <c r="AS442" s="454"/>
      <c r="AT442" s="454"/>
      <c r="AU442" s="454"/>
      <c r="AV442" s="454"/>
      <c r="AW442" s="454"/>
      <c r="AX442" s="454"/>
      <c r="AY442" s="454"/>
      <c r="AZ442" s="454"/>
      <c r="BA442" s="454"/>
      <c r="BB442" s="454"/>
      <c r="BC442" s="454"/>
      <c r="BD442" s="454"/>
      <c r="BE442" s="454"/>
      <c r="BF442" s="454"/>
      <c r="BG442" s="454"/>
      <c r="BH442" s="454"/>
      <c r="BI442" s="454"/>
      <c r="BJ442" s="454"/>
      <c r="BK442" s="454"/>
      <c r="BL442" s="454"/>
      <c r="BM442" s="454"/>
      <c r="BN442" s="454"/>
      <c r="BO442" s="454"/>
      <c r="BP442" s="454"/>
      <c r="BQ442" s="454"/>
      <c r="BR442" s="454"/>
      <c r="BS442" s="454"/>
      <c r="BT442" s="454"/>
      <c r="BU442" s="454"/>
      <c r="BV442" s="454"/>
      <c r="BW442" s="454"/>
      <c r="BX442" s="454"/>
      <c r="BY442" s="454"/>
      <c r="BZ442" s="454"/>
      <c r="CA442" s="454"/>
      <c r="CB442" s="454"/>
      <c r="CC442" s="454"/>
      <c r="CD442" s="454"/>
      <c r="CE442" s="454"/>
      <c r="CF442" s="454"/>
      <c r="CG442" s="454"/>
      <c r="CH442" s="454"/>
      <c r="CI442" s="454"/>
      <c r="CJ442" s="454"/>
      <c r="CK442" s="454"/>
      <c r="CL442" s="454"/>
      <c r="CM442" s="454"/>
      <c r="CN442" s="454"/>
      <c r="CO442" s="454"/>
      <c r="CP442" s="454"/>
      <c r="CQ442" s="454"/>
      <c r="CR442" s="454"/>
      <c r="CS442" s="454"/>
      <c r="CT442" s="454"/>
      <c r="CU442" s="454"/>
      <c r="CV442" s="454"/>
      <c r="CW442" s="454"/>
      <c r="CX442" s="454"/>
      <c r="CY442" s="454"/>
      <c r="CZ442" s="454"/>
      <c r="DA442" s="454"/>
      <c r="DB442" s="454"/>
      <c r="DC442" s="454"/>
      <c r="DD442" s="454"/>
      <c r="DE442" s="454"/>
      <c r="DF442" s="454"/>
      <c r="DG442" s="454"/>
      <c r="DH442" s="454"/>
      <c r="DI442" s="454"/>
      <c r="DJ442" s="454"/>
      <c r="DK442" s="454"/>
      <c r="DL442" s="454"/>
      <c r="DM442" s="454"/>
      <c r="DN442" s="454"/>
      <c r="DO442" s="454"/>
      <c r="DP442" s="454"/>
      <c r="DQ442" s="454"/>
      <c r="DR442" s="454"/>
      <c r="DS442" s="454"/>
      <c r="DT442" s="454"/>
      <c r="DU442" s="454"/>
      <c r="DV442" s="454"/>
      <c r="DW442" s="454"/>
      <c r="DX442" s="454"/>
      <c r="DY442" s="454"/>
      <c r="DZ442" s="454"/>
      <c r="EA442" s="454"/>
      <c r="EB442" s="454"/>
      <c r="EC442" s="454"/>
      <c r="ED442" s="454"/>
      <c r="EE442" s="454"/>
      <c r="EF442" s="454"/>
      <c r="EG442" s="454"/>
      <c r="EH442" s="454"/>
      <c r="EI442" s="454"/>
      <c r="EJ442" s="454"/>
      <c r="EK442" s="454"/>
      <c r="EL442" s="454"/>
      <c r="EM442" s="454"/>
      <c r="EN442" s="454"/>
      <c r="EO442" s="454"/>
      <c r="EP442" s="454"/>
      <c r="EQ442" s="454"/>
      <c r="ER442" s="454"/>
      <c r="ES442" s="454"/>
      <c r="ET442" s="454"/>
      <c r="EU442" s="454"/>
      <c r="EV442" s="454"/>
      <c r="EW442" s="454"/>
      <c r="EX442" s="454"/>
      <c r="EY442" s="454"/>
      <c r="EZ442" s="454"/>
      <c r="FA442" s="454"/>
      <c r="FB442" s="454"/>
      <c r="FC442" s="454"/>
      <c r="FD442" s="454"/>
      <c r="FE442" s="454"/>
      <c r="FF442" s="454"/>
      <c r="FG442" s="454"/>
      <c r="FH442" s="454"/>
      <c r="FI442" s="454"/>
      <c r="FJ442" s="454"/>
      <c r="FK442" s="454"/>
      <c r="FL442" s="454"/>
      <c r="FM442" s="454"/>
      <c r="FN442" s="454"/>
      <c r="FO442" s="454"/>
      <c r="FP442" s="454"/>
      <c r="FQ442" s="454"/>
      <c r="FR442" s="454"/>
      <c r="FS442" s="454"/>
      <c r="FT442" s="454"/>
      <c r="FU442" s="454"/>
      <c r="FV442" s="454"/>
      <c r="FW442" s="454"/>
      <c r="FX442" s="454"/>
      <c r="FY442" s="454"/>
      <c r="FZ442" s="454"/>
      <c r="GA442" s="454"/>
      <c r="GB442" s="454"/>
      <c r="GC442" s="454"/>
      <c r="GD442" s="454"/>
      <c r="GE442" s="454"/>
      <c r="GF442" s="454"/>
      <c r="GG442" s="454"/>
      <c r="GH442" s="454"/>
      <c r="GI442" s="454"/>
      <c r="GJ442" s="454"/>
      <c r="GK442" s="454"/>
      <c r="GL442" s="454"/>
      <c r="GM442" s="454"/>
      <c r="GN442" s="454"/>
      <c r="GO442" s="454"/>
      <c r="GP442" s="454"/>
      <c r="GQ442" s="454"/>
      <c r="GR442" s="454"/>
      <c r="GS442" s="454"/>
      <c r="GT442" s="454"/>
      <c r="GU442" s="454"/>
      <c r="GV442" s="454"/>
      <c r="GW442" s="454"/>
      <c r="GX442" s="454"/>
      <c r="GY442" s="454"/>
      <c r="GZ442" s="454"/>
      <c r="HA442" s="454"/>
      <c r="HB442" s="454"/>
      <c r="HC442" s="454"/>
      <c r="HD442" s="454"/>
      <c r="HE442" s="454"/>
      <c r="HF442" s="454"/>
      <c r="HG442" s="454"/>
      <c r="HH442" s="454"/>
      <c r="HI442" s="454"/>
      <c r="HJ442" s="454"/>
      <c r="HK442" s="454"/>
      <c r="HL442" s="454"/>
      <c r="HM442" s="454"/>
      <c r="HN442" s="454"/>
      <c r="HO442" s="454"/>
      <c r="HP442" s="454"/>
      <c r="HQ442" s="454"/>
      <c r="HR442" s="454"/>
      <c r="HS442" s="454"/>
      <c r="HT442" s="454"/>
      <c r="HU442" s="454"/>
      <c r="HV442" s="454"/>
      <c r="HW442" s="454"/>
      <c r="HX442" s="454"/>
      <c r="HY442" s="454"/>
      <c r="HZ442" s="454"/>
      <c r="IA442" s="454"/>
      <c r="IB442" s="454"/>
      <c r="IC442" s="454"/>
      <c r="ID442" s="454"/>
      <c r="IE442" s="454"/>
      <c r="IF442" s="454"/>
      <c r="IG442" s="454"/>
      <c r="IH442" s="454"/>
      <c r="II442" s="454"/>
      <c r="IJ442" s="454"/>
      <c r="IK442" s="454"/>
      <c r="IL442" s="454"/>
      <c r="IM442" s="454"/>
      <c r="IN442" s="454"/>
      <c r="IO442" s="454"/>
      <c r="IP442" s="454"/>
      <c r="IQ442" s="454"/>
      <c r="IR442" s="454"/>
      <c r="IS442" s="454"/>
      <c r="IT442" s="454"/>
      <c r="IU442" s="454"/>
      <c r="IV442" s="454"/>
      <c r="IW442" s="454"/>
    </row>
    <row r="443" customFormat="false" ht="12.75" hidden="false" customHeight="false" outlineLevel="1" collapsed="false">
      <c r="A443" s="462"/>
      <c r="B443" s="461"/>
      <c r="C443" s="461"/>
      <c r="D443" s="461"/>
      <c r="E443" s="461"/>
      <c r="F443" s="461"/>
      <c r="G443" s="461"/>
      <c r="H443" s="461"/>
      <c r="I443" s="461"/>
      <c r="J443" s="461"/>
      <c r="K443" s="461"/>
      <c r="L443" s="461"/>
      <c r="M443" s="461"/>
      <c r="N443" s="461"/>
      <c r="O443" s="461"/>
      <c r="P443" s="461"/>
      <c r="Q443" s="461"/>
      <c r="R443" s="461"/>
      <c r="S443" s="461"/>
      <c r="T443" s="461"/>
      <c r="U443" s="461"/>
      <c r="V443" s="454"/>
      <c r="W443" s="454"/>
      <c r="X443" s="454"/>
      <c r="Y443" s="454"/>
      <c r="Z443" s="454"/>
      <c r="AA443" s="454"/>
      <c r="AB443" s="454"/>
      <c r="AC443" s="454"/>
      <c r="AD443" s="454"/>
      <c r="AE443" s="454"/>
      <c r="AF443" s="454"/>
      <c r="AG443" s="454"/>
      <c r="AH443" s="454"/>
      <c r="AI443" s="454"/>
      <c r="AJ443" s="454"/>
      <c r="AK443" s="454"/>
      <c r="AL443" s="454"/>
      <c r="AM443" s="454"/>
      <c r="AN443" s="454"/>
      <c r="AO443" s="454"/>
      <c r="AP443" s="454"/>
      <c r="AQ443" s="454"/>
      <c r="AR443" s="454"/>
      <c r="AS443" s="454"/>
      <c r="AT443" s="454"/>
      <c r="AU443" s="454"/>
      <c r="AV443" s="454"/>
      <c r="AW443" s="454"/>
      <c r="AX443" s="454"/>
      <c r="AY443" s="454"/>
      <c r="AZ443" s="454"/>
      <c r="BA443" s="454"/>
      <c r="BB443" s="454"/>
      <c r="BC443" s="454"/>
      <c r="BD443" s="454"/>
      <c r="BE443" s="454"/>
      <c r="BF443" s="454"/>
      <c r="BG443" s="454"/>
      <c r="BH443" s="454"/>
      <c r="BI443" s="454"/>
      <c r="BJ443" s="454"/>
      <c r="BK443" s="454"/>
      <c r="BL443" s="454"/>
      <c r="BM443" s="454"/>
      <c r="BN443" s="454"/>
      <c r="BO443" s="454"/>
      <c r="BP443" s="454"/>
      <c r="BQ443" s="454"/>
      <c r="BR443" s="454"/>
      <c r="BS443" s="454"/>
      <c r="BT443" s="454"/>
      <c r="BU443" s="454"/>
      <c r="BV443" s="454"/>
      <c r="BW443" s="454"/>
      <c r="BX443" s="454"/>
      <c r="BY443" s="454"/>
      <c r="BZ443" s="454"/>
      <c r="CA443" s="454"/>
      <c r="CB443" s="454"/>
      <c r="CC443" s="454"/>
      <c r="CD443" s="454"/>
      <c r="CE443" s="454"/>
      <c r="CF443" s="454"/>
      <c r="CG443" s="454"/>
      <c r="CH443" s="454"/>
      <c r="CI443" s="454"/>
      <c r="CJ443" s="454"/>
      <c r="CK443" s="454"/>
      <c r="CL443" s="454"/>
      <c r="CM443" s="454"/>
      <c r="CN443" s="454"/>
      <c r="CO443" s="454"/>
      <c r="CP443" s="454"/>
      <c r="CQ443" s="454"/>
      <c r="CR443" s="454"/>
      <c r="CS443" s="454"/>
      <c r="CT443" s="454"/>
      <c r="CU443" s="454"/>
      <c r="CV443" s="454"/>
      <c r="CW443" s="454"/>
      <c r="CX443" s="454"/>
      <c r="CY443" s="454"/>
      <c r="CZ443" s="454"/>
      <c r="DA443" s="454"/>
      <c r="DB443" s="454"/>
      <c r="DC443" s="454"/>
      <c r="DD443" s="454"/>
      <c r="DE443" s="454"/>
      <c r="DF443" s="454"/>
      <c r="DG443" s="454"/>
      <c r="DH443" s="454"/>
      <c r="DI443" s="454"/>
      <c r="DJ443" s="454"/>
      <c r="DK443" s="454"/>
      <c r="DL443" s="454"/>
      <c r="DM443" s="454"/>
      <c r="DN443" s="454"/>
      <c r="DO443" s="454"/>
      <c r="DP443" s="454"/>
      <c r="DQ443" s="454"/>
      <c r="DR443" s="454"/>
      <c r="DS443" s="454"/>
      <c r="DT443" s="454"/>
      <c r="DU443" s="454"/>
      <c r="DV443" s="454"/>
      <c r="DW443" s="454"/>
      <c r="DX443" s="454"/>
      <c r="DY443" s="454"/>
      <c r="DZ443" s="454"/>
      <c r="EA443" s="454"/>
      <c r="EB443" s="454"/>
      <c r="EC443" s="454"/>
      <c r="ED443" s="454"/>
      <c r="EE443" s="454"/>
      <c r="EF443" s="454"/>
      <c r="EG443" s="454"/>
      <c r="EH443" s="454"/>
      <c r="EI443" s="454"/>
      <c r="EJ443" s="454"/>
      <c r="EK443" s="454"/>
      <c r="EL443" s="454"/>
      <c r="EM443" s="454"/>
      <c r="EN443" s="454"/>
      <c r="EO443" s="454"/>
      <c r="EP443" s="454"/>
      <c r="EQ443" s="454"/>
      <c r="ER443" s="454"/>
      <c r="ES443" s="454"/>
      <c r="ET443" s="454"/>
      <c r="EU443" s="454"/>
      <c r="EV443" s="454"/>
      <c r="EW443" s="454"/>
      <c r="EX443" s="454"/>
      <c r="EY443" s="454"/>
      <c r="EZ443" s="454"/>
      <c r="FA443" s="454"/>
      <c r="FB443" s="454"/>
      <c r="FC443" s="454"/>
      <c r="FD443" s="454"/>
      <c r="FE443" s="454"/>
      <c r="FF443" s="454"/>
      <c r="FG443" s="454"/>
      <c r="FH443" s="454"/>
      <c r="FI443" s="454"/>
      <c r="FJ443" s="454"/>
      <c r="FK443" s="454"/>
      <c r="FL443" s="454"/>
      <c r="FM443" s="454"/>
      <c r="FN443" s="454"/>
      <c r="FO443" s="454"/>
      <c r="FP443" s="454"/>
      <c r="FQ443" s="454"/>
      <c r="FR443" s="454"/>
      <c r="FS443" s="454"/>
      <c r="FT443" s="454"/>
      <c r="FU443" s="454"/>
      <c r="FV443" s="454"/>
      <c r="FW443" s="454"/>
      <c r="FX443" s="454"/>
      <c r="FY443" s="454"/>
      <c r="FZ443" s="454"/>
      <c r="GA443" s="454"/>
      <c r="GB443" s="454"/>
      <c r="GC443" s="454"/>
      <c r="GD443" s="454"/>
      <c r="GE443" s="454"/>
      <c r="GF443" s="454"/>
      <c r="GG443" s="454"/>
      <c r="GH443" s="454"/>
      <c r="GI443" s="454"/>
      <c r="GJ443" s="454"/>
      <c r="GK443" s="454"/>
      <c r="GL443" s="454"/>
      <c r="GM443" s="454"/>
      <c r="GN443" s="454"/>
      <c r="GO443" s="454"/>
      <c r="GP443" s="454"/>
      <c r="GQ443" s="454"/>
      <c r="GR443" s="454"/>
      <c r="GS443" s="454"/>
      <c r="GT443" s="454"/>
      <c r="GU443" s="454"/>
      <c r="GV443" s="454"/>
      <c r="GW443" s="454"/>
      <c r="GX443" s="454"/>
      <c r="GY443" s="454"/>
      <c r="GZ443" s="454"/>
      <c r="HA443" s="454"/>
      <c r="HB443" s="454"/>
      <c r="HC443" s="454"/>
      <c r="HD443" s="454"/>
      <c r="HE443" s="454"/>
      <c r="HF443" s="454"/>
      <c r="HG443" s="454"/>
      <c r="HH443" s="454"/>
      <c r="HI443" s="454"/>
      <c r="HJ443" s="454"/>
      <c r="HK443" s="454"/>
      <c r="HL443" s="454"/>
      <c r="HM443" s="454"/>
      <c r="HN443" s="454"/>
      <c r="HO443" s="454"/>
      <c r="HP443" s="454"/>
      <c r="HQ443" s="454"/>
      <c r="HR443" s="454"/>
      <c r="HS443" s="454"/>
      <c r="HT443" s="454"/>
      <c r="HU443" s="454"/>
      <c r="HV443" s="454"/>
      <c r="HW443" s="454"/>
      <c r="HX443" s="454"/>
      <c r="HY443" s="454"/>
      <c r="HZ443" s="454"/>
      <c r="IA443" s="454"/>
      <c r="IB443" s="454"/>
      <c r="IC443" s="454"/>
      <c r="ID443" s="454"/>
      <c r="IE443" s="454"/>
      <c r="IF443" s="454"/>
      <c r="IG443" s="454"/>
      <c r="IH443" s="454"/>
      <c r="II443" s="454"/>
      <c r="IJ443" s="454"/>
      <c r="IK443" s="454"/>
      <c r="IL443" s="454"/>
      <c r="IM443" s="454"/>
      <c r="IN443" s="454"/>
      <c r="IO443" s="454"/>
      <c r="IP443" s="454"/>
      <c r="IQ443" s="454"/>
      <c r="IR443" s="454"/>
      <c r="IS443" s="454"/>
      <c r="IT443" s="454"/>
      <c r="IU443" s="454"/>
      <c r="IV443" s="454"/>
      <c r="IW443" s="454"/>
    </row>
    <row r="444" customFormat="false" ht="12.75" hidden="false" customHeight="false" outlineLevel="1" collapsed="false">
      <c r="A444" s="462"/>
      <c r="B444" s="461"/>
      <c r="C444" s="461"/>
      <c r="D444" s="461"/>
      <c r="E444" s="461"/>
      <c r="F444" s="461"/>
      <c r="G444" s="461"/>
      <c r="H444" s="461"/>
      <c r="I444" s="461"/>
      <c r="J444" s="461"/>
      <c r="K444" s="461"/>
      <c r="L444" s="461"/>
      <c r="M444" s="461"/>
      <c r="N444" s="461"/>
      <c r="O444" s="461"/>
      <c r="P444" s="461"/>
      <c r="Q444" s="461"/>
      <c r="R444" s="461"/>
      <c r="S444" s="461"/>
      <c r="T444" s="461"/>
      <c r="U444" s="461"/>
      <c r="V444" s="454"/>
      <c r="W444" s="454"/>
      <c r="X444" s="454"/>
      <c r="Y444" s="454"/>
      <c r="Z444" s="454"/>
      <c r="AA444" s="454"/>
      <c r="AB444" s="454"/>
      <c r="AC444" s="454"/>
      <c r="AD444" s="454"/>
      <c r="AE444" s="454"/>
      <c r="AF444" s="454"/>
      <c r="AG444" s="454"/>
      <c r="AH444" s="454"/>
      <c r="AI444" s="454"/>
      <c r="AJ444" s="454"/>
      <c r="AK444" s="454"/>
      <c r="AL444" s="454"/>
      <c r="AM444" s="454"/>
      <c r="AN444" s="454"/>
      <c r="AO444" s="454"/>
      <c r="AP444" s="454"/>
      <c r="AQ444" s="454"/>
      <c r="AR444" s="454"/>
      <c r="AS444" s="454"/>
      <c r="AT444" s="454"/>
      <c r="AU444" s="454"/>
      <c r="AV444" s="454"/>
      <c r="AW444" s="454"/>
      <c r="AX444" s="454"/>
      <c r="AY444" s="454"/>
      <c r="AZ444" s="454"/>
      <c r="BA444" s="454"/>
      <c r="BB444" s="454"/>
      <c r="BC444" s="454"/>
      <c r="BD444" s="454"/>
      <c r="BE444" s="454"/>
      <c r="BF444" s="454"/>
      <c r="BG444" s="454"/>
      <c r="BH444" s="454"/>
      <c r="BI444" s="454"/>
      <c r="BJ444" s="454"/>
      <c r="BK444" s="454"/>
      <c r="BL444" s="454"/>
      <c r="BM444" s="454"/>
      <c r="BN444" s="454"/>
      <c r="BO444" s="454"/>
      <c r="BP444" s="454"/>
      <c r="BQ444" s="454"/>
      <c r="BR444" s="454"/>
      <c r="BS444" s="454"/>
      <c r="BT444" s="454"/>
      <c r="BU444" s="454"/>
      <c r="BV444" s="454"/>
      <c r="BW444" s="454"/>
      <c r="BX444" s="454"/>
      <c r="BY444" s="454"/>
      <c r="BZ444" s="454"/>
      <c r="CA444" s="454"/>
      <c r="CB444" s="454"/>
      <c r="CC444" s="454"/>
      <c r="CD444" s="454"/>
      <c r="CE444" s="454"/>
      <c r="CF444" s="454"/>
      <c r="CG444" s="454"/>
      <c r="CH444" s="454"/>
      <c r="CI444" s="454"/>
      <c r="CJ444" s="454"/>
      <c r="CK444" s="454"/>
      <c r="CL444" s="454"/>
      <c r="CM444" s="454"/>
      <c r="CN444" s="454"/>
      <c r="CO444" s="454"/>
      <c r="CP444" s="454"/>
      <c r="CQ444" s="454"/>
      <c r="CR444" s="454"/>
      <c r="CS444" s="454"/>
      <c r="CT444" s="454"/>
      <c r="CU444" s="454"/>
      <c r="CV444" s="454"/>
      <c r="CW444" s="454"/>
      <c r="CX444" s="454"/>
      <c r="CY444" s="454"/>
      <c r="CZ444" s="454"/>
      <c r="DA444" s="454"/>
      <c r="DB444" s="454"/>
      <c r="DC444" s="454"/>
      <c r="DD444" s="454"/>
      <c r="DE444" s="454"/>
      <c r="DF444" s="454"/>
      <c r="DG444" s="454"/>
      <c r="DH444" s="454"/>
      <c r="DI444" s="454"/>
      <c r="DJ444" s="454"/>
      <c r="DK444" s="454"/>
      <c r="DL444" s="454"/>
      <c r="DM444" s="454"/>
      <c r="DN444" s="454"/>
      <c r="DO444" s="454"/>
      <c r="DP444" s="454"/>
      <c r="DQ444" s="454"/>
      <c r="DR444" s="454"/>
      <c r="DS444" s="454"/>
      <c r="DT444" s="454"/>
      <c r="DU444" s="454"/>
      <c r="DV444" s="454"/>
      <c r="DW444" s="454"/>
      <c r="DX444" s="454"/>
      <c r="DY444" s="454"/>
      <c r="DZ444" s="454"/>
      <c r="EA444" s="454"/>
      <c r="EB444" s="454"/>
      <c r="EC444" s="454"/>
      <c r="ED444" s="454"/>
      <c r="EE444" s="454"/>
      <c r="EF444" s="454"/>
      <c r="EG444" s="454"/>
      <c r="EH444" s="454"/>
      <c r="EI444" s="454"/>
      <c r="EJ444" s="454"/>
      <c r="EK444" s="454"/>
      <c r="EL444" s="454"/>
      <c r="EM444" s="454"/>
      <c r="EN444" s="454"/>
      <c r="EO444" s="454"/>
      <c r="EP444" s="454"/>
      <c r="EQ444" s="454"/>
      <c r="ER444" s="454"/>
      <c r="ES444" s="454"/>
      <c r="ET444" s="454"/>
      <c r="EU444" s="454"/>
      <c r="EV444" s="454"/>
      <c r="EW444" s="454"/>
      <c r="EX444" s="454"/>
      <c r="EY444" s="454"/>
      <c r="EZ444" s="454"/>
      <c r="FA444" s="454"/>
      <c r="FB444" s="454"/>
      <c r="FC444" s="454"/>
      <c r="FD444" s="454"/>
      <c r="FE444" s="454"/>
      <c r="FF444" s="454"/>
      <c r="FG444" s="454"/>
      <c r="FH444" s="454"/>
      <c r="FI444" s="454"/>
      <c r="FJ444" s="454"/>
      <c r="FK444" s="454"/>
      <c r="FL444" s="454"/>
      <c r="FM444" s="454"/>
      <c r="FN444" s="454"/>
      <c r="FO444" s="454"/>
      <c r="FP444" s="454"/>
      <c r="FQ444" s="454"/>
      <c r="FR444" s="454"/>
      <c r="FS444" s="454"/>
      <c r="FT444" s="454"/>
      <c r="FU444" s="454"/>
      <c r="FV444" s="454"/>
      <c r="FW444" s="454"/>
      <c r="FX444" s="454"/>
      <c r="FY444" s="454"/>
      <c r="FZ444" s="454"/>
      <c r="GA444" s="454"/>
      <c r="GB444" s="454"/>
      <c r="GC444" s="454"/>
      <c r="GD444" s="454"/>
      <c r="GE444" s="454"/>
      <c r="GF444" s="454"/>
      <c r="GG444" s="454"/>
      <c r="GH444" s="454"/>
      <c r="GI444" s="454"/>
      <c r="GJ444" s="454"/>
      <c r="GK444" s="454"/>
      <c r="GL444" s="454"/>
      <c r="GM444" s="454"/>
      <c r="GN444" s="454"/>
      <c r="GO444" s="454"/>
      <c r="GP444" s="454"/>
      <c r="GQ444" s="454"/>
      <c r="GR444" s="454"/>
      <c r="GS444" s="454"/>
      <c r="GT444" s="454"/>
      <c r="GU444" s="454"/>
      <c r="GV444" s="454"/>
      <c r="GW444" s="454"/>
      <c r="GX444" s="454"/>
      <c r="GY444" s="454"/>
      <c r="GZ444" s="454"/>
      <c r="HA444" s="454"/>
      <c r="HB444" s="454"/>
      <c r="HC444" s="454"/>
      <c r="HD444" s="454"/>
      <c r="HE444" s="454"/>
      <c r="HF444" s="454"/>
      <c r="HG444" s="454"/>
      <c r="HH444" s="454"/>
      <c r="HI444" s="454"/>
      <c r="HJ444" s="454"/>
      <c r="HK444" s="454"/>
      <c r="HL444" s="454"/>
      <c r="HM444" s="454"/>
      <c r="HN444" s="454"/>
      <c r="HO444" s="454"/>
      <c r="HP444" s="454"/>
      <c r="HQ444" s="454"/>
      <c r="HR444" s="454"/>
      <c r="HS444" s="454"/>
      <c r="HT444" s="454"/>
      <c r="HU444" s="454"/>
      <c r="HV444" s="454"/>
      <c r="HW444" s="454"/>
      <c r="HX444" s="454"/>
      <c r="HY444" s="454"/>
      <c r="HZ444" s="454"/>
      <c r="IA444" s="454"/>
      <c r="IB444" s="454"/>
      <c r="IC444" s="454"/>
      <c r="ID444" s="454"/>
      <c r="IE444" s="454"/>
      <c r="IF444" s="454"/>
      <c r="IG444" s="454"/>
      <c r="IH444" s="454"/>
      <c r="II444" s="454"/>
      <c r="IJ444" s="454"/>
      <c r="IK444" s="454"/>
      <c r="IL444" s="454"/>
      <c r="IM444" s="454"/>
      <c r="IN444" s="454"/>
      <c r="IO444" s="454"/>
      <c r="IP444" s="454"/>
      <c r="IQ444" s="454"/>
      <c r="IR444" s="454"/>
      <c r="IS444" s="454"/>
      <c r="IT444" s="454"/>
      <c r="IU444" s="454"/>
      <c r="IV444" s="454"/>
      <c r="IW444" s="454"/>
    </row>
    <row r="445" customFormat="false" ht="12.75" hidden="false" customHeight="false" outlineLevel="1" collapsed="false">
      <c r="A445" s="462"/>
      <c r="B445" s="461"/>
      <c r="C445" s="461"/>
      <c r="D445" s="461"/>
      <c r="E445" s="461"/>
      <c r="F445" s="461"/>
      <c r="G445" s="461"/>
      <c r="H445" s="461"/>
      <c r="I445" s="461"/>
      <c r="J445" s="461"/>
      <c r="K445" s="461"/>
      <c r="L445" s="461"/>
      <c r="M445" s="461"/>
      <c r="N445" s="461"/>
      <c r="O445" s="461"/>
      <c r="P445" s="461"/>
      <c r="Q445" s="461"/>
      <c r="R445" s="461"/>
      <c r="S445" s="461"/>
      <c r="T445" s="461"/>
      <c r="U445" s="461"/>
      <c r="V445" s="454"/>
      <c r="W445" s="454"/>
      <c r="X445" s="454"/>
      <c r="Y445" s="454"/>
      <c r="Z445" s="454"/>
      <c r="AA445" s="454"/>
      <c r="AB445" s="454"/>
      <c r="AC445" s="454"/>
      <c r="AD445" s="454"/>
      <c r="AE445" s="454"/>
      <c r="AF445" s="454"/>
      <c r="AG445" s="454"/>
      <c r="AH445" s="454"/>
      <c r="AI445" s="454"/>
      <c r="AJ445" s="454"/>
      <c r="AK445" s="454"/>
      <c r="AL445" s="454"/>
      <c r="AM445" s="454"/>
      <c r="AN445" s="454"/>
      <c r="AO445" s="454"/>
      <c r="AP445" s="454"/>
      <c r="AQ445" s="454"/>
      <c r="AR445" s="454"/>
      <c r="AS445" s="454"/>
      <c r="AT445" s="454"/>
      <c r="AU445" s="454"/>
      <c r="AV445" s="454"/>
      <c r="AW445" s="454"/>
      <c r="AX445" s="454"/>
      <c r="AY445" s="454"/>
      <c r="AZ445" s="454"/>
      <c r="BA445" s="454"/>
      <c r="BB445" s="454"/>
      <c r="BC445" s="454"/>
      <c r="BD445" s="454"/>
      <c r="BE445" s="454"/>
      <c r="BF445" s="454"/>
      <c r="BG445" s="454"/>
      <c r="BH445" s="454"/>
      <c r="BI445" s="454"/>
      <c r="BJ445" s="454"/>
      <c r="BK445" s="454"/>
      <c r="BL445" s="454"/>
      <c r="BM445" s="454"/>
      <c r="BN445" s="454"/>
      <c r="BO445" s="454"/>
      <c r="BP445" s="454"/>
      <c r="BQ445" s="454"/>
      <c r="BR445" s="454"/>
      <c r="BS445" s="454"/>
      <c r="BT445" s="454"/>
      <c r="BU445" s="454"/>
      <c r="BV445" s="454"/>
      <c r="BW445" s="454"/>
      <c r="BX445" s="454"/>
      <c r="BY445" s="454"/>
      <c r="BZ445" s="454"/>
      <c r="CA445" s="454"/>
      <c r="CB445" s="454"/>
      <c r="CC445" s="454"/>
      <c r="CD445" s="454"/>
      <c r="CE445" s="454"/>
      <c r="CF445" s="454"/>
      <c r="CG445" s="454"/>
      <c r="CH445" s="454"/>
      <c r="CI445" s="454"/>
      <c r="CJ445" s="454"/>
      <c r="CK445" s="454"/>
      <c r="CL445" s="454"/>
      <c r="CM445" s="454"/>
      <c r="CN445" s="454"/>
      <c r="CO445" s="454"/>
      <c r="CP445" s="454"/>
      <c r="CQ445" s="454"/>
      <c r="CR445" s="454"/>
      <c r="CS445" s="454"/>
      <c r="CT445" s="454"/>
      <c r="CU445" s="454"/>
      <c r="CV445" s="454"/>
      <c r="CW445" s="454"/>
      <c r="CX445" s="454"/>
      <c r="CY445" s="454"/>
      <c r="CZ445" s="454"/>
      <c r="DA445" s="454"/>
      <c r="DB445" s="454"/>
      <c r="DC445" s="454"/>
      <c r="DD445" s="454"/>
      <c r="DE445" s="454"/>
      <c r="DF445" s="454"/>
      <c r="DG445" s="454"/>
      <c r="DH445" s="454"/>
      <c r="DI445" s="454"/>
      <c r="DJ445" s="454"/>
      <c r="DK445" s="454"/>
      <c r="DL445" s="454"/>
      <c r="DM445" s="454"/>
      <c r="DN445" s="454"/>
      <c r="DO445" s="454"/>
      <c r="DP445" s="454"/>
      <c r="DQ445" s="454"/>
      <c r="DR445" s="454"/>
      <c r="DS445" s="454"/>
      <c r="DT445" s="454"/>
      <c r="DU445" s="454"/>
      <c r="DV445" s="454"/>
      <c r="DW445" s="454"/>
      <c r="DX445" s="454"/>
      <c r="DY445" s="454"/>
      <c r="DZ445" s="454"/>
      <c r="EA445" s="454"/>
      <c r="EB445" s="454"/>
      <c r="EC445" s="454"/>
      <c r="ED445" s="454"/>
      <c r="EE445" s="454"/>
      <c r="EF445" s="454"/>
      <c r="EG445" s="454"/>
      <c r="EH445" s="454"/>
      <c r="EI445" s="454"/>
      <c r="EJ445" s="454"/>
      <c r="EK445" s="454"/>
      <c r="EL445" s="454"/>
      <c r="EM445" s="454"/>
      <c r="EN445" s="454"/>
      <c r="EO445" s="454"/>
      <c r="EP445" s="454"/>
      <c r="EQ445" s="454"/>
      <c r="ER445" s="454"/>
      <c r="ES445" s="454"/>
      <c r="ET445" s="454"/>
      <c r="EU445" s="454"/>
      <c r="EV445" s="454"/>
      <c r="EW445" s="454"/>
      <c r="EX445" s="454"/>
      <c r="EY445" s="454"/>
      <c r="EZ445" s="454"/>
      <c r="FA445" s="454"/>
      <c r="FB445" s="454"/>
      <c r="FC445" s="454"/>
      <c r="FD445" s="454"/>
      <c r="FE445" s="454"/>
      <c r="FF445" s="454"/>
      <c r="FG445" s="454"/>
      <c r="FH445" s="454"/>
      <c r="FI445" s="454"/>
      <c r="FJ445" s="454"/>
      <c r="FK445" s="454"/>
      <c r="FL445" s="454"/>
      <c r="FM445" s="454"/>
      <c r="FN445" s="454"/>
      <c r="FO445" s="454"/>
      <c r="FP445" s="454"/>
      <c r="FQ445" s="454"/>
      <c r="FR445" s="454"/>
      <c r="FS445" s="454"/>
      <c r="FT445" s="454"/>
      <c r="FU445" s="454"/>
      <c r="FV445" s="454"/>
      <c r="FW445" s="454"/>
      <c r="FX445" s="454"/>
      <c r="FY445" s="454"/>
      <c r="FZ445" s="454"/>
      <c r="GA445" s="454"/>
      <c r="GB445" s="454"/>
      <c r="GC445" s="454"/>
      <c r="GD445" s="454"/>
      <c r="GE445" s="454"/>
      <c r="GF445" s="454"/>
      <c r="GG445" s="454"/>
      <c r="GH445" s="454"/>
      <c r="GI445" s="454"/>
      <c r="GJ445" s="454"/>
      <c r="GK445" s="454"/>
      <c r="GL445" s="454"/>
      <c r="GM445" s="454"/>
      <c r="GN445" s="454"/>
      <c r="GO445" s="454"/>
      <c r="GP445" s="454"/>
      <c r="GQ445" s="454"/>
      <c r="GR445" s="454"/>
      <c r="GS445" s="454"/>
      <c r="GT445" s="454"/>
      <c r="GU445" s="454"/>
      <c r="GV445" s="454"/>
      <c r="GW445" s="454"/>
      <c r="GX445" s="454"/>
      <c r="GY445" s="454"/>
      <c r="GZ445" s="454"/>
      <c r="HA445" s="454"/>
      <c r="HB445" s="454"/>
      <c r="HC445" s="454"/>
      <c r="HD445" s="454"/>
      <c r="HE445" s="454"/>
      <c r="HF445" s="454"/>
      <c r="HG445" s="454"/>
      <c r="HH445" s="454"/>
      <c r="HI445" s="454"/>
      <c r="HJ445" s="454"/>
      <c r="HK445" s="454"/>
      <c r="HL445" s="454"/>
      <c r="HM445" s="454"/>
      <c r="HN445" s="454"/>
      <c r="HO445" s="454"/>
      <c r="HP445" s="454"/>
      <c r="HQ445" s="454"/>
      <c r="HR445" s="454"/>
      <c r="HS445" s="454"/>
      <c r="HT445" s="454"/>
      <c r="HU445" s="454"/>
      <c r="HV445" s="454"/>
      <c r="HW445" s="454"/>
      <c r="HX445" s="454"/>
      <c r="HY445" s="454"/>
      <c r="HZ445" s="454"/>
      <c r="IA445" s="454"/>
      <c r="IB445" s="454"/>
      <c r="IC445" s="454"/>
      <c r="ID445" s="454"/>
      <c r="IE445" s="454"/>
      <c r="IF445" s="454"/>
      <c r="IG445" s="454"/>
      <c r="IH445" s="454"/>
      <c r="II445" s="454"/>
      <c r="IJ445" s="454"/>
      <c r="IK445" s="454"/>
      <c r="IL445" s="454"/>
      <c r="IM445" s="454"/>
      <c r="IN445" s="454"/>
      <c r="IO445" s="454"/>
      <c r="IP445" s="454"/>
      <c r="IQ445" s="454"/>
      <c r="IR445" s="454"/>
      <c r="IS445" s="454"/>
      <c r="IT445" s="454"/>
      <c r="IU445" s="454"/>
      <c r="IV445" s="454"/>
      <c r="IW445" s="454"/>
    </row>
    <row r="446" customFormat="false" ht="12.75" hidden="false" customHeight="false" outlineLevel="1" collapsed="false">
      <c r="A446" s="462"/>
      <c r="B446" s="461"/>
      <c r="C446" s="461"/>
      <c r="D446" s="461"/>
      <c r="E446" s="461"/>
      <c r="F446" s="461"/>
      <c r="G446" s="461"/>
      <c r="H446" s="461"/>
      <c r="I446" s="461"/>
      <c r="J446" s="461"/>
      <c r="K446" s="461"/>
      <c r="L446" s="461"/>
      <c r="M446" s="461"/>
      <c r="N446" s="461"/>
      <c r="O446" s="461"/>
      <c r="P446" s="461"/>
      <c r="Q446" s="461"/>
      <c r="R446" s="461"/>
      <c r="S446" s="461"/>
      <c r="T446" s="461"/>
      <c r="U446" s="461"/>
      <c r="V446" s="454"/>
      <c r="W446" s="454"/>
      <c r="X446" s="454"/>
      <c r="Y446" s="454"/>
      <c r="Z446" s="454"/>
      <c r="AA446" s="454"/>
      <c r="AB446" s="454"/>
      <c r="AC446" s="454"/>
      <c r="AD446" s="454"/>
      <c r="AE446" s="454"/>
      <c r="AF446" s="454"/>
      <c r="AG446" s="454"/>
      <c r="AH446" s="454"/>
      <c r="AI446" s="454"/>
      <c r="AJ446" s="454"/>
      <c r="AK446" s="454"/>
      <c r="AL446" s="454"/>
      <c r="AM446" s="454"/>
      <c r="AN446" s="454"/>
      <c r="AO446" s="454"/>
      <c r="AP446" s="454"/>
      <c r="AQ446" s="454"/>
      <c r="AR446" s="454"/>
      <c r="AS446" s="454"/>
      <c r="AT446" s="454"/>
      <c r="AU446" s="454"/>
      <c r="AV446" s="454"/>
      <c r="AW446" s="454"/>
      <c r="AX446" s="454"/>
      <c r="AY446" s="454"/>
      <c r="AZ446" s="454"/>
      <c r="BA446" s="454"/>
      <c r="BB446" s="454"/>
      <c r="BC446" s="454"/>
      <c r="BD446" s="454"/>
      <c r="BE446" s="454"/>
      <c r="BF446" s="454"/>
      <c r="BG446" s="454"/>
      <c r="BH446" s="454"/>
      <c r="BI446" s="454"/>
      <c r="BJ446" s="454"/>
      <c r="BK446" s="454"/>
      <c r="BL446" s="454"/>
      <c r="BM446" s="454"/>
      <c r="BN446" s="454"/>
      <c r="BO446" s="454"/>
      <c r="BP446" s="454"/>
      <c r="BQ446" s="454"/>
      <c r="BR446" s="454"/>
      <c r="BS446" s="454"/>
      <c r="BT446" s="454"/>
      <c r="BU446" s="454"/>
      <c r="BV446" s="454"/>
      <c r="BW446" s="454"/>
      <c r="BX446" s="454"/>
      <c r="BY446" s="454"/>
      <c r="BZ446" s="454"/>
      <c r="CA446" s="454"/>
      <c r="CB446" s="454"/>
      <c r="CC446" s="454"/>
      <c r="CD446" s="454"/>
      <c r="CE446" s="454"/>
      <c r="CF446" s="454"/>
      <c r="CG446" s="454"/>
      <c r="CH446" s="454"/>
      <c r="CI446" s="454"/>
      <c r="CJ446" s="454"/>
      <c r="CK446" s="454"/>
      <c r="CL446" s="454"/>
      <c r="CM446" s="454"/>
      <c r="CN446" s="454"/>
      <c r="CO446" s="454"/>
      <c r="CP446" s="454"/>
      <c r="CQ446" s="454"/>
      <c r="CR446" s="454"/>
      <c r="CS446" s="454"/>
      <c r="CT446" s="454"/>
      <c r="CU446" s="454"/>
      <c r="CV446" s="454"/>
      <c r="CW446" s="454"/>
      <c r="CX446" s="454"/>
      <c r="CY446" s="454"/>
      <c r="CZ446" s="454"/>
      <c r="DA446" s="454"/>
      <c r="DB446" s="454"/>
      <c r="DC446" s="454"/>
      <c r="DD446" s="454"/>
      <c r="DE446" s="454"/>
      <c r="DF446" s="454"/>
      <c r="DG446" s="454"/>
      <c r="DH446" s="454"/>
      <c r="DI446" s="454"/>
      <c r="DJ446" s="454"/>
      <c r="DK446" s="454"/>
      <c r="DL446" s="454"/>
      <c r="DM446" s="454"/>
      <c r="DN446" s="454"/>
      <c r="DO446" s="454"/>
      <c r="DP446" s="454"/>
      <c r="DQ446" s="454"/>
      <c r="DR446" s="454"/>
      <c r="DS446" s="454"/>
      <c r="DT446" s="454"/>
      <c r="DU446" s="454"/>
      <c r="DV446" s="454"/>
      <c r="DW446" s="454"/>
      <c r="DX446" s="454"/>
      <c r="DY446" s="454"/>
      <c r="DZ446" s="454"/>
      <c r="EA446" s="454"/>
      <c r="EB446" s="454"/>
      <c r="EC446" s="454"/>
      <c r="ED446" s="454"/>
      <c r="EE446" s="454"/>
      <c r="EF446" s="454"/>
      <c r="EG446" s="454"/>
      <c r="EH446" s="454"/>
      <c r="EI446" s="454"/>
      <c r="EJ446" s="454"/>
      <c r="EK446" s="454"/>
      <c r="EL446" s="454"/>
      <c r="EM446" s="454"/>
      <c r="EN446" s="454"/>
      <c r="EO446" s="454"/>
      <c r="EP446" s="454"/>
      <c r="EQ446" s="454"/>
      <c r="ER446" s="454"/>
      <c r="ES446" s="454"/>
      <c r="ET446" s="454"/>
      <c r="EU446" s="454"/>
      <c r="EV446" s="454"/>
      <c r="EW446" s="454"/>
      <c r="EX446" s="454"/>
      <c r="EY446" s="454"/>
      <c r="EZ446" s="454"/>
      <c r="FA446" s="454"/>
      <c r="FB446" s="454"/>
      <c r="FC446" s="454"/>
      <c r="FD446" s="454"/>
      <c r="FE446" s="454"/>
      <c r="FF446" s="454"/>
      <c r="FG446" s="454"/>
      <c r="FH446" s="454"/>
      <c r="FI446" s="454"/>
      <c r="FJ446" s="454"/>
      <c r="FK446" s="454"/>
      <c r="FL446" s="454"/>
      <c r="FM446" s="454"/>
      <c r="FN446" s="454"/>
      <c r="FO446" s="454"/>
      <c r="FP446" s="454"/>
      <c r="FQ446" s="454"/>
      <c r="FR446" s="454"/>
      <c r="FS446" s="454"/>
      <c r="FT446" s="454"/>
      <c r="FU446" s="454"/>
      <c r="FV446" s="454"/>
      <c r="FW446" s="454"/>
      <c r="FX446" s="454"/>
      <c r="FY446" s="454"/>
      <c r="FZ446" s="454"/>
      <c r="GA446" s="454"/>
      <c r="GB446" s="454"/>
      <c r="GC446" s="454"/>
      <c r="GD446" s="454"/>
      <c r="GE446" s="454"/>
      <c r="GF446" s="454"/>
      <c r="GG446" s="454"/>
      <c r="GH446" s="454"/>
      <c r="GI446" s="454"/>
      <c r="GJ446" s="454"/>
      <c r="GK446" s="454"/>
      <c r="GL446" s="454"/>
      <c r="GM446" s="454"/>
      <c r="GN446" s="454"/>
      <c r="GO446" s="454"/>
      <c r="GP446" s="454"/>
      <c r="GQ446" s="454"/>
      <c r="GR446" s="454"/>
      <c r="GS446" s="454"/>
      <c r="GT446" s="454"/>
      <c r="GU446" s="454"/>
      <c r="GV446" s="454"/>
      <c r="GW446" s="454"/>
      <c r="GX446" s="454"/>
      <c r="GY446" s="454"/>
      <c r="GZ446" s="454"/>
      <c r="HA446" s="454"/>
      <c r="HB446" s="454"/>
      <c r="HC446" s="454"/>
      <c r="HD446" s="454"/>
      <c r="HE446" s="454"/>
      <c r="HF446" s="454"/>
      <c r="HG446" s="454"/>
      <c r="HH446" s="454"/>
      <c r="HI446" s="454"/>
      <c r="HJ446" s="454"/>
      <c r="HK446" s="454"/>
      <c r="HL446" s="454"/>
      <c r="HM446" s="454"/>
      <c r="HN446" s="454"/>
      <c r="HO446" s="454"/>
      <c r="HP446" s="454"/>
      <c r="HQ446" s="454"/>
      <c r="HR446" s="454"/>
      <c r="HS446" s="454"/>
      <c r="HT446" s="454"/>
      <c r="HU446" s="454"/>
      <c r="HV446" s="454"/>
      <c r="HW446" s="454"/>
      <c r="HX446" s="454"/>
      <c r="HY446" s="454"/>
      <c r="HZ446" s="454"/>
      <c r="IA446" s="454"/>
      <c r="IB446" s="454"/>
      <c r="IC446" s="454"/>
      <c r="ID446" s="454"/>
      <c r="IE446" s="454"/>
      <c r="IF446" s="454"/>
      <c r="IG446" s="454"/>
      <c r="IH446" s="454"/>
      <c r="II446" s="454"/>
      <c r="IJ446" s="454"/>
      <c r="IK446" s="454"/>
      <c r="IL446" s="454"/>
      <c r="IM446" s="454"/>
      <c r="IN446" s="454"/>
      <c r="IO446" s="454"/>
      <c r="IP446" s="454"/>
      <c r="IQ446" s="454"/>
      <c r="IR446" s="454"/>
      <c r="IS446" s="454"/>
      <c r="IT446" s="454"/>
      <c r="IU446" s="454"/>
      <c r="IV446" s="454"/>
      <c r="IW446" s="454"/>
    </row>
    <row r="447" customFormat="false" ht="12.75" hidden="false" customHeight="false" outlineLevel="1" collapsed="false">
      <c r="A447" s="462"/>
      <c r="B447" s="461"/>
      <c r="C447" s="461"/>
      <c r="D447" s="461"/>
      <c r="E447" s="461"/>
      <c r="F447" s="461"/>
      <c r="G447" s="461"/>
      <c r="H447" s="461"/>
      <c r="I447" s="461"/>
      <c r="J447" s="461"/>
      <c r="K447" s="461"/>
      <c r="L447" s="461"/>
      <c r="M447" s="461"/>
      <c r="N447" s="461"/>
      <c r="O447" s="461"/>
      <c r="P447" s="461"/>
      <c r="Q447" s="461"/>
      <c r="R447" s="461"/>
      <c r="S447" s="461"/>
      <c r="T447" s="461"/>
      <c r="U447" s="461"/>
      <c r="V447" s="454"/>
      <c r="W447" s="454"/>
      <c r="X447" s="454"/>
      <c r="Y447" s="454"/>
      <c r="Z447" s="454"/>
      <c r="AA447" s="454"/>
      <c r="AB447" s="454"/>
      <c r="AC447" s="454"/>
      <c r="AD447" s="454"/>
      <c r="AE447" s="454"/>
      <c r="AF447" s="454"/>
      <c r="AG447" s="454"/>
      <c r="AH447" s="454"/>
      <c r="AI447" s="454"/>
      <c r="AJ447" s="454"/>
      <c r="AK447" s="454"/>
      <c r="AL447" s="454"/>
      <c r="AM447" s="454"/>
      <c r="AN447" s="454"/>
      <c r="AO447" s="454"/>
      <c r="AP447" s="454"/>
      <c r="AQ447" s="454"/>
      <c r="AR447" s="454"/>
      <c r="AS447" s="454"/>
      <c r="AT447" s="454"/>
      <c r="AU447" s="454"/>
      <c r="AV447" s="454"/>
      <c r="AW447" s="454"/>
      <c r="AX447" s="454"/>
      <c r="AY447" s="454"/>
      <c r="AZ447" s="454"/>
      <c r="BA447" s="454"/>
      <c r="BB447" s="454"/>
      <c r="BC447" s="454"/>
      <c r="BD447" s="454"/>
      <c r="BE447" s="454"/>
      <c r="BF447" s="454"/>
      <c r="BG447" s="454"/>
      <c r="BH447" s="454"/>
      <c r="BI447" s="454"/>
      <c r="BJ447" s="454"/>
      <c r="BK447" s="454"/>
      <c r="BL447" s="454"/>
      <c r="BM447" s="454"/>
      <c r="BN447" s="454"/>
      <c r="BO447" s="454"/>
      <c r="BP447" s="454"/>
      <c r="BQ447" s="454"/>
      <c r="BR447" s="454"/>
      <c r="BS447" s="454"/>
      <c r="BT447" s="454"/>
      <c r="BU447" s="454"/>
      <c r="BV447" s="454"/>
      <c r="BW447" s="454"/>
      <c r="BX447" s="454"/>
      <c r="BY447" s="454"/>
      <c r="BZ447" s="454"/>
      <c r="CA447" s="454"/>
      <c r="CB447" s="454"/>
      <c r="CC447" s="454"/>
      <c r="CD447" s="454"/>
      <c r="CE447" s="454"/>
      <c r="CF447" s="454"/>
      <c r="CG447" s="454"/>
      <c r="CH447" s="454"/>
      <c r="CI447" s="454"/>
      <c r="CJ447" s="454"/>
      <c r="CK447" s="454"/>
      <c r="CL447" s="454"/>
      <c r="CM447" s="454"/>
      <c r="CN447" s="454"/>
      <c r="CO447" s="454"/>
      <c r="CP447" s="454"/>
      <c r="CQ447" s="454"/>
      <c r="CR447" s="454"/>
      <c r="CS447" s="454"/>
      <c r="CT447" s="454"/>
      <c r="CU447" s="454"/>
      <c r="CV447" s="454"/>
      <c r="CW447" s="454"/>
      <c r="CX447" s="454"/>
      <c r="CY447" s="454"/>
      <c r="CZ447" s="454"/>
      <c r="DA447" s="454"/>
      <c r="DB447" s="454"/>
      <c r="DC447" s="454"/>
      <c r="DD447" s="454"/>
      <c r="DE447" s="454"/>
      <c r="DF447" s="454"/>
      <c r="DG447" s="454"/>
      <c r="DH447" s="454"/>
      <c r="DI447" s="454"/>
      <c r="DJ447" s="454"/>
      <c r="DK447" s="454"/>
      <c r="DL447" s="454"/>
      <c r="DM447" s="454"/>
      <c r="DN447" s="454"/>
      <c r="DO447" s="454"/>
      <c r="DP447" s="454"/>
      <c r="DQ447" s="454"/>
      <c r="DR447" s="454"/>
      <c r="DS447" s="454"/>
      <c r="DT447" s="454"/>
      <c r="DU447" s="454"/>
      <c r="DV447" s="454"/>
      <c r="DW447" s="454"/>
      <c r="DX447" s="454"/>
      <c r="DY447" s="454"/>
      <c r="DZ447" s="454"/>
      <c r="EA447" s="454"/>
      <c r="EB447" s="454"/>
      <c r="EC447" s="454"/>
      <c r="ED447" s="454"/>
      <c r="EE447" s="454"/>
      <c r="EF447" s="454"/>
      <c r="EG447" s="454"/>
      <c r="EH447" s="454"/>
      <c r="EI447" s="454"/>
      <c r="EJ447" s="454"/>
      <c r="EK447" s="454"/>
      <c r="EL447" s="454"/>
      <c r="EM447" s="454"/>
      <c r="EN447" s="454"/>
      <c r="EO447" s="454"/>
      <c r="EP447" s="454"/>
      <c r="EQ447" s="454"/>
      <c r="ER447" s="454"/>
      <c r="ES447" s="454"/>
      <c r="ET447" s="454"/>
      <c r="EU447" s="454"/>
      <c r="EV447" s="454"/>
      <c r="EW447" s="454"/>
      <c r="EX447" s="454"/>
      <c r="EY447" s="454"/>
      <c r="EZ447" s="454"/>
      <c r="FA447" s="454"/>
      <c r="FB447" s="454"/>
      <c r="FC447" s="454"/>
      <c r="FD447" s="454"/>
      <c r="FE447" s="454"/>
      <c r="FF447" s="454"/>
      <c r="FG447" s="454"/>
      <c r="FH447" s="454"/>
      <c r="FI447" s="454"/>
      <c r="FJ447" s="454"/>
      <c r="FK447" s="454"/>
      <c r="FL447" s="454"/>
      <c r="FM447" s="454"/>
      <c r="FN447" s="454"/>
      <c r="FO447" s="454"/>
      <c r="FP447" s="454"/>
      <c r="FQ447" s="454"/>
      <c r="FR447" s="454"/>
      <c r="FS447" s="454"/>
      <c r="FT447" s="454"/>
      <c r="FU447" s="454"/>
      <c r="FV447" s="454"/>
      <c r="FW447" s="454"/>
      <c r="FX447" s="454"/>
      <c r="FY447" s="454"/>
      <c r="FZ447" s="454"/>
      <c r="GA447" s="454"/>
      <c r="GB447" s="454"/>
      <c r="GC447" s="454"/>
      <c r="GD447" s="454"/>
      <c r="GE447" s="454"/>
      <c r="GF447" s="454"/>
      <c r="GG447" s="454"/>
      <c r="GH447" s="454"/>
      <c r="GI447" s="454"/>
      <c r="GJ447" s="454"/>
      <c r="GK447" s="454"/>
      <c r="GL447" s="454"/>
      <c r="GM447" s="454"/>
      <c r="GN447" s="454"/>
      <c r="GO447" s="454"/>
      <c r="GP447" s="454"/>
      <c r="GQ447" s="454"/>
      <c r="GR447" s="454"/>
      <c r="GS447" s="454"/>
      <c r="GT447" s="454"/>
      <c r="GU447" s="454"/>
      <c r="GV447" s="454"/>
      <c r="GW447" s="454"/>
      <c r="GX447" s="454"/>
      <c r="GY447" s="454"/>
      <c r="GZ447" s="454"/>
      <c r="HA447" s="454"/>
      <c r="HB447" s="454"/>
      <c r="HC447" s="454"/>
      <c r="HD447" s="454"/>
      <c r="HE447" s="454"/>
      <c r="HF447" s="454"/>
      <c r="HG447" s="454"/>
      <c r="HH447" s="454"/>
      <c r="HI447" s="454"/>
      <c r="HJ447" s="454"/>
      <c r="HK447" s="454"/>
      <c r="HL447" s="454"/>
      <c r="HM447" s="454"/>
      <c r="HN447" s="454"/>
      <c r="HO447" s="454"/>
      <c r="HP447" s="454"/>
      <c r="HQ447" s="454"/>
      <c r="HR447" s="454"/>
      <c r="HS447" s="454"/>
      <c r="HT447" s="454"/>
      <c r="HU447" s="454"/>
      <c r="HV447" s="454"/>
      <c r="HW447" s="454"/>
      <c r="HX447" s="454"/>
      <c r="HY447" s="454"/>
      <c r="HZ447" s="454"/>
      <c r="IA447" s="454"/>
      <c r="IB447" s="454"/>
      <c r="IC447" s="454"/>
      <c r="ID447" s="454"/>
      <c r="IE447" s="454"/>
      <c r="IF447" s="454"/>
      <c r="IG447" s="454"/>
      <c r="IH447" s="454"/>
      <c r="II447" s="454"/>
      <c r="IJ447" s="454"/>
      <c r="IK447" s="454"/>
      <c r="IL447" s="454"/>
      <c r="IM447" s="454"/>
      <c r="IN447" s="454"/>
      <c r="IO447" s="454"/>
      <c r="IP447" s="454"/>
      <c r="IQ447" s="454"/>
      <c r="IR447" s="454"/>
      <c r="IS447" s="454"/>
      <c r="IT447" s="454"/>
      <c r="IU447" s="454"/>
      <c r="IV447" s="454"/>
      <c r="IW447" s="454"/>
    </row>
    <row r="448" customFormat="false" ht="12.75" hidden="false" customHeight="false" outlineLevel="1" collapsed="false">
      <c r="A448" s="421"/>
      <c r="B448" s="461"/>
      <c r="C448" s="461"/>
      <c r="D448" s="461"/>
      <c r="E448" s="461"/>
      <c r="F448" s="461"/>
      <c r="G448" s="461"/>
      <c r="H448" s="461"/>
      <c r="I448" s="461"/>
      <c r="J448" s="461"/>
      <c r="K448" s="461"/>
      <c r="L448" s="461"/>
      <c r="M448" s="461"/>
      <c r="N448" s="461"/>
      <c r="O448" s="461"/>
      <c r="P448" s="461"/>
      <c r="Q448" s="461"/>
      <c r="R448" s="461"/>
      <c r="S448" s="461"/>
      <c r="T448" s="461"/>
      <c r="U448" s="461"/>
      <c r="V448" s="454"/>
      <c r="W448" s="454"/>
      <c r="X448" s="454"/>
      <c r="Y448" s="454"/>
      <c r="Z448" s="454"/>
      <c r="AA448" s="454"/>
      <c r="AB448" s="454"/>
      <c r="AC448" s="454"/>
      <c r="AD448" s="454"/>
      <c r="AE448" s="454"/>
      <c r="AF448" s="454"/>
      <c r="AG448" s="454"/>
      <c r="AH448" s="454"/>
      <c r="AI448" s="454"/>
      <c r="AJ448" s="454"/>
      <c r="AK448" s="454"/>
      <c r="AL448" s="454"/>
      <c r="AM448" s="454"/>
      <c r="AN448" s="454"/>
      <c r="AO448" s="454"/>
      <c r="AP448" s="454"/>
      <c r="AQ448" s="454"/>
      <c r="AR448" s="454"/>
      <c r="AS448" s="454"/>
      <c r="AT448" s="454"/>
      <c r="AU448" s="454"/>
      <c r="AV448" s="454"/>
      <c r="AW448" s="454"/>
      <c r="AX448" s="454"/>
      <c r="AY448" s="454"/>
      <c r="AZ448" s="454"/>
      <c r="BA448" s="454"/>
      <c r="BB448" s="454"/>
      <c r="BC448" s="454"/>
      <c r="BD448" s="454"/>
      <c r="BE448" s="454"/>
      <c r="BF448" s="454"/>
      <c r="BG448" s="454"/>
      <c r="BH448" s="454"/>
      <c r="BI448" s="454"/>
      <c r="BJ448" s="454"/>
      <c r="BK448" s="454"/>
      <c r="BL448" s="454"/>
      <c r="BM448" s="454"/>
      <c r="BN448" s="454"/>
      <c r="BO448" s="454"/>
      <c r="BP448" s="454"/>
      <c r="BQ448" s="454"/>
      <c r="BR448" s="454"/>
      <c r="BS448" s="454"/>
      <c r="BT448" s="454"/>
      <c r="BU448" s="454"/>
      <c r="BV448" s="454"/>
      <c r="BW448" s="454"/>
      <c r="BX448" s="454"/>
      <c r="BY448" s="454"/>
      <c r="BZ448" s="454"/>
      <c r="CA448" s="454"/>
      <c r="CB448" s="454"/>
      <c r="CC448" s="454"/>
      <c r="CD448" s="454"/>
      <c r="CE448" s="454"/>
      <c r="CF448" s="454"/>
      <c r="CG448" s="454"/>
      <c r="CH448" s="454"/>
      <c r="CI448" s="454"/>
      <c r="CJ448" s="454"/>
      <c r="CK448" s="454"/>
      <c r="CL448" s="454"/>
      <c r="CM448" s="454"/>
      <c r="CN448" s="454"/>
      <c r="CO448" s="454"/>
      <c r="CP448" s="454"/>
      <c r="CQ448" s="454"/>
      <c r="CR448" s="454"/>
      <c r="CS448" s="454"/>
      <c r="CT448" s="454"/>
      <c r="CU448" s="454"/>
      <c r="CV448" s="454"/>
      <c r="CW448" s="454"/>
      <c r="CX448" s="454"/>
      <c r="CY448" s="454"/>
      <c r="CZ448" s="454"/>
      <c r="DA448" s="454"/>
      <c r="DB448" s="454"/>
      <c r="DC448" s="454"/>
      <c r="DD448" s="454"/>
      <c r="DE448" s="454"/>
      <c r="DF448" s="454"/>
      <c r="DG448" s="454"/>
      <c r="DH448" s="454"/>
      <c r="DI448" s="454"/>
      <c r="DJ448" s="454"/>
      <c r="DK448" s="454"/>
      <c r="DL448" s="454"/>
      <c r="DM448" s="454"/>
      <c r="DN448" s="454"/>
      <c r="DO448" s="454"/>
      <c r="DP448" s="454"/>
      <c r="DQ448" s="454"/>
      <c r="DR448" s="454"/>
      <c r="DS448" s="454"/>
      <c r="DT448" s="454"/>
      <c r="DU448" s="454"/>
      <c r="DV448" s="454"/>
      <c r="DW448" s="454"/>
      <c r="DX448" s="454"/>
      <c r="DY448" s="454"/>
      <c r="DZ448" s="454"/>
      <c r="EA448" s="454"/>
      <c r="EB448" s="454"/>
      <c r="EC448" s="454"/>
      <c r="ED448" s="454"/>
      <c r="EE448" s="454"/>
      <c r="EF448" s="454"/>
      <c r="EG448" s="454"/>
      <c r="EH448" s="454"/>
      <c r="EI448" s="454"/>
      <c r="EJ448" s="454"/>
      <c r="EK448" s="454"/>
      <c r="EL448" s="454"/>
      <c r="EM448" s="454"/>
      <c r="EN448" s="454"/>
      <c r="EO448" s="454"/>
      <c r="EP448" s="454"/>
      <c r="EQ448" s="454"/>
      <c r="ER448" s="454"/>
      <c r="ES448" s="454"/>
      <c r="ET448" s="454"/>
      <c r="EU448" s="454"/>
      <c r="EV448" s="454"/>
      <c r="EW448" s="454"/>
      <c r="EX448" s="454"/>
      <c r="EY448" s="454"/>
      <c r="EZ448" s="454"/>
      <c r="FA448" s="454"/>
      <c r="FB448" s="454"/>
      <c r="FC448" s="454"/>
      <c r="FD448" s="454"/>
      <c r="FE448" s="454"/>
      <c r="FF448" s="454"/>
      <c r="FG448" s="454"/>
      <c r="FH448" s="454"/>
      <c r="FI448" s="454"/>
      <c r="FJ448" s="454"/>
      <c r="FK448" s="454"/>
      <c r="FL448" s="454"/>
      <c r="FM448" s="454"/>
      <c r="FN448" s="454"/>
      <c r="FO448" s="454"/>
      <c r="FP448" s="454"/>
      <c r="FQ448" s="454"/>
      <c r="FR448" s="454"/>
      <c r="FS448" s="454"/>
      <c r="FT448" s="454"/>
      <c r="FU448" s="454"/>
      <c r="FV448" s="454"/>
      <c r="FW448" s="454"/>
      <c r="FX448" s="454"/>
      <c r="FY448" s="454"/>
      <c r="FZ448" s="454"/>
      <c r="GA448" s="454"/>
      <c r="GB448" s="454"/>
      <c r="GC448" s="454"/>
      <c r="GD448" s="454"/>
      <c r="GE448" s="454"/>
      <c r="GF448" s="454"/>
      <c r="GG448" s="454"/>
      <c r="GH448" s="454"/>
      <c r="GI448" s="454"/>
      <c r="GJ448" s="454"/>
      <c r="GK448" s="454"/>
      <c r="GL448" s="454"/>
      <c r="GM448" s="454"/>
      <c r="GN448" s="454"/>
      <c r="GO448" s="454"/>
      <c r="GP448" s="454"/>
      <c r="GQ448" s="454"/>
      <c r="GR448" s="454"/>
      <c r="GS448" s="454"/>
      <c r="GT448" s="454"/>
      <c r="GU448" s="454"/>
      <c r="GV448" s="454"/>
      <c r="GW448" s="454"/>
      <c r="GX448" s="454"/>
      <c r="GY448" s="454"/>
      <c r="GZ448" s="454"/>
      <c r="HA448" s="454"/>
      <c r="HB448" s="454"/>
      <c r="HC448" s="454"/>
      <c r="HD448" s="454"/>
      <c r="HE448" s="454"/>
      <c r="HF448" s="454"/>
      <c r="HG448" s="454"/>
      <c r="HH448" s="454"/>
      <c r="HI448" s="454"/>
      <c r="HJ448" s="454"/>
      <c r="HK448" s="454"/>
      <c r="HL448" s="454"/>
      <c r="HM448" s="454"/>
      <c r="HN448" s="454"/>
      <c r="HO448" s="454"/>
      <c r="HP448" s="454"/>
      <c r="HQ448" s="454"/>
      <c r="HR448" s="454"/>
      <c r="HS448" s="454"/>
      <c r="HT448" s="454"/>
      <c r="HU448" s="454"/>
      <c r="HV448" s="454"/>
      <c r="HW448" s="454"/>
      <c r="HX448" s="454"/>
      <c r="HY448" s="454"/>
      <c r="HZ448" s="454"/>
      <c r="IA448" s="454"/>
      <c r="IB448" s="454"/>
      <c r="IC448" s="454"/>
      <c r="ID448" s="454"/>
      <c r="IE448" s="454"/>
      <c r="IF448" s="454"/>
      <c r="IG448" s="454"/>
      <c r="IH448" s="454"/>
      <c r="II448" s="454"/>
      <c r="IJ448" s="454"/>
      <c r="IK448" s="454"/>
      <c r="IL448" s="454"/>
      <c r="IM448" s="454"/>
      <c r="IN448" s="454"/>
      <c r="IO448" s="454"/>
      <c r="IP448" s="454"/>
      <c r="IQ448" s="454"/>
      <c r="IR448" s="454"/>
      <c r="IS448" s="454"/>
      <c r="IT448" s="454"/>
      <c r="IU448" s="454"/>
      <c r="IV448" s="454"/>
      <c r="IW448" s="454"/>
    </row>
    <row r="449" customFormat="false" ht="12.75" hidden="false" customHeight="false" outlineLevel="1" collapsed="false">
      <c r="A449" s="462"/>
      <c r="B449" s="461"/>
      <c r="C449" s="461"/>
      <c r="D449" s="461"/>
      <c r="E449" s="461"/>
      <c r="F449" s="461"/>
      <c r="G449" s="461"/>
      <c r="H449" s="461"/>
      <c r="I449" s="461"/>
      <c r="J449" s="461"/>
      <c r="K449" s="461"/>
      <c r="L449" s="461"/>
      <c r="M449" s="461"/>
      <c r="N449" s="461"/>
      <c r="O449" s="461"/>
      <c r="P449" s="461"/>
      <c r="Q449" s="461"/>
      <c r="R449" s="461"/>
      <c r="S449" s="461"/>
      <c r="T449" s="461"/>
      <c r="U449" s="461"/>
      <c r="V449" s="454"/>
      <c r="W449" s="454"/>
      <c r="X449" s="454"/>
      <c r="Y449" s="454"/>
      <c r="Z449" s="454"/>
      <c r="AA449" s="454"/>
      <c r="AB449" s="454"/>
      <c r="AC449" s="454"/>
      <c r="AD449" s="454"/>
      <c r="AE449" s="454"/>
      <c r="AF449" s="454"/>
      <c r="AG449" s="454"/>
      <c r="AH449" s="454"/>
      <c r="AI449" s="454"/>
      <c r="AJ449" s="454"/>
      <c r="AK449" s="454"/>
      <c r="AL449" s="454"/>
      <c r="AM449" s="454"/>
      <c r="AN449" s="454"/>
      <c r="AO449" s="454"/>
      <c r="AP449" s="454"/>
      <c r="AQ449" s="454"/>
      <c r="AR449" s="454"/>
      <c r="AS449" s="454"/>
      <c r="AT449" s="454"/>
      <c r="AU449" s="454"/>
      <c r="AV449" s="454"/>
      <c r="AW449" s="454"/>
      <c r="AX449" s="454"/>
      <c r="AY449" s="454"/>
      <c r="AZ449" s="454"/>
      <c r="BA449" s="454"/>
      <c r="BB449" s="454"/>
      <c r="BC449" s="454"/>
      <c r="BD449" s="454"/>
      <c r="BE449" s="454"/>
      <c r="BF449" s="454"/>
      <c r="BG449" s="454"/>
      <c r="BH449" s="454"/>
      <c r="BI449" s="454"/>
      <c r="BJ449" s="454"/>
      <c r="BK449" s="454"/>
      <c r="BL449" s="454"/>
      <c r="BM449" s="454"/>
      <c r="BN449" s="454"/>
      <c r="BO449" s="454"/>
      <c r="BP449" s="454"/>
      <c r="BQ449" s="454"/>
      <c r="BR449" s="454"/>
      <c r="BS449" s="454"/>
      <c r="BT449" s="454"/>
      <c r="BU449" s="454"/>
      <c r="BV449" s="454"/>
      <c r="BW449" s="454"/>
      <c r="BX449" s="454"/>
      <c r="BY449" s="454"/>
      <c r="BZ449" s="454"/>
      <c r="CA449" s="454"/>
      <c r="CB449" s="454"/>
      <c r="CC449" s="454"/>
      <c r="CD449" s="454"/>
      <c r="CE449" s="454"/>
      <c r="CF449" s="454"/>
      <c r="CG449" s="454"/>
      <c r="CH449" s="454"/>
      <c r="CI449" s="454"/>
      <c r="CJ449" s="454"/>
      <c r="CK449" s="454"/>
      <c r="CL449" s="454"/>
      <c r="CM449" s="454"/>
      <c r="CN449" s="454"/>
      <c r="CO449" s="454"/>
      <c r="CP449" s="454"/>
      <c r="CQ449" s="454"/>
      <c r="CR449" s="454"/>
      <c r="CS449" s="454"/>
      <c r="CT449" s="454"/>
      <c r="CU449" s="454"/>
      <c r="CV449" s="454"/>
      <c r="CW449" s="454"/>
      <c r="CX449" s="454"/>
      <c r="CY449" s="454"/>
      <c r="CZ449" s="454"/>
      <c r="DA449" s="454"/>
      <c r="DB449" s="454"/>
      <c r="DC449" s="454"/>
      <c r="DD449" s="454"/>
      <c r="DE449" s="454"/>
      <c r="DF449" s="454"/>
      <c r="DG449" s="454"/>
      <c r="DH449" s="454"/>
      <c r="DI449" s="454"/>
      <c r="DJ449" s="454"/>
      <c r="DK449" s="454"/>
      <c r="DL449" s="454"/>
      <c r="DM449" s="454"/>
      <c r="DN449" s="454"/>
      <c r="DO449" s="454"/>
      <c r="DP449" s="454"/>
      <c r="DQ449" s="454"/>
      <c r="DR449" s="454"/>
      <c r="DS449" s="454"/>
      <c r="DT449" s="454"/>
      <c r="DU449" s="454"/>
      <c r="DV449" s="454"/>
      <c r="DW449" s="454"/>
      <c r="DX449" s="454"/>
      <c r="DY449" s="454"/>
      <c r="DZ449" s="454"/>
      <c r="EA449" s="454"/>
      <c r="EB449" s="454"/>
      <c r="EC449" s="454"/>
      <c r="ED449" s="454"/>
      <c r="EE449" s="454"/>
      <c r="EF449" s="454"/>
      <c r="EG449" s="454"/>
      <c r="EH449" s="454"/>
      <c r="EI449" s="454"/>
      <c r="EJ449" s="454"/>
      <c r="EK449" s="454"/>
      <c r="EL449" s="454"/>
      <c r="EM449" s="454"/>
      <c r="EN449" s="454"/>
      <c r="EO449" s="454"/>
      <c r="EP449" s="454"/>
      <c r="EQ449" s="454"/>
      <c r="ER449" s="454"/>
      <c r="ES449" s="454"/>
      <c r="ET449" s="454"/>
      <c r="EU449" s="454"/>
      <c r="EV449" s="454"/>
      <c r="EW449" s="454"/>
      <c r="EX449" s="454"/>
      <c r="EY449" s="454"/>
      <c r="EZ449" s="454"/>
      <c r="FA449" s="454"/>
      <c r="FB449" s="454"/>
      <c r="FC449" s="454"/>
      <c r="FD449" s="454"/>
      <c r="FE449" s="454"/>
      <c r="FF449" s="454"/>
      <c r="FG449" s="454"/>
      <c r="FH449" s="454"/>
      <c r="FI449" s="454"/>
      <c r="FJ449" s="454"/>
      <c r="FK449" s="454"/>
      <c r="FL449" s="454"/>
      <c r="FM449" s="454"/>
      <c r="FN449" s="454"/>
      <c r="FO449" s="454"/>
      <c r="FP449" s="454"/>
      <c r="FQ449" s="454"/>
      <c r="FR449" s="454"/>
      <c r="FS449" s="454"/>
      <c r="FT449" s="454"/>
      <c r="FU449" s="454"/>
      <c r="FV449" s="454"/>
      <c r="FW449" s="454"/>
      <c r="FX449" s="454"/>
      <c r="FY449" s="454"/>
      <c r="FZ449" s="454"/>
      <c r="GA449" s="454"/>
      <c r="GB449" s="454"/>
      <c r="GC449" s="454"/>
      <c r="GD449" s="454"/>
      <c r="GE449" s="454"/>
      <c r="GF449" s="454"/>
      <c r="GG449" s="454"/>
      <c r="GH449" s="454"/>
      <c r="GI449" s="454"/>
      <c r="GJ449" s="454"/>
      <c r="GK449" s="454"/>
      <c r="GL449" s="454"/>
      <c r="GM449" s="454"/>
      <c r="GN449" s="454"/>
      <c r="GO449" s="454"/>
      <c r="GP449" s="454"/>
      <c r="GQ449" s="454"/>
      <c r="GR449" s="454"/>
      <c r="GS449" s="454"/>
      <c r="GT449" s="454"/>
      <c r="GU449" s="454"/>
      <c r="GV449" s="454"/>
      <c r="GW449" s="454"/>
      <c r="GX449" s="454"/>
      <c r="GY449" s="454"/>
      <c r="GZ449" s="454"/>
      <c r="HA449" s="454"/>
      <c r="HB449" s="454"/>
      <c r="HC449" s="454"/>
      <c r="HD449" s="454"/>
      <c r="HE449" s="454"/>
      <c r="HF449" s="454"/>
      <c r="HG449" s="454"/>
      <c r="HH449" s="454"/>
      <c r="HI449" s="454"/>
      <c r="HJ449" s="454"/>
      <c r="HK449" s="454"/>
      <c r="HL449" s="454"/>
      <c r="HM449" s="454"/>
      <c r="HN449" s="454"/>
      <c r="HO449" s="454"/>
      <c r="HP449" s="454"/>
      <c r="HQ449" s="454"/>
      <c r="HR449" s="454"/>
      <c r="HS449" s="454"/>
      <c r="HT449" s="454"/>
      <c r="HU449" s="454"/>
      <c r="HV449" s="454"/>
      <c r="HW449" s="454"/>
      <c r="HX449" s="454"/>
      <c r="HY449" s="454"/>
      <c r="HZ449" s="454"/>
      <c r="IA449" s="454"/>
      <c r="IB449" s="454"/>
      <c r="IC449" s="454"/>
      <c r="ID449" s="454"/>
      <c r="IE449" s="454"/>
      <c r="IF449" s="454"/>
      <c r="IG449" s="454"/>
      <c r="IH449" s="454"/>
      <c r="II449" s="454"/>
      <c r="IJ449" s="454"/>
      <c r="IK449" s="454"/>
      <c r="IL449" s="454"/>
      <c r="IM449" s="454"/>
      <c r="IN449" s="454"/>
      <c r="IO449" s="454"/>
      <c r="IP449" s="454"/>
      <c r="IQ449" s="454"/>
      <c r="IR449" s="454"/>
      <c r="IS449" s="454"/>
      <c r="IT449" s="454"/>
      <c r="IU449" s="454"/>
      <c r="IV449" s="454"/>
      <c r="IW449" s="454"/>
    </row>
    <row r="450" customFormat="false" ht="12.75" hidden="false" customHeight="false" outlineLevel="1" collapsed="false">
      <c r="A450" s="462"/>
      <c r="B450" s="461"/>
      <c r="C450" s="461"/>
      <c r="D450" s="461"/>
      <c r="E450" s="461"/>
      <c r="F450" s="461"/>
      <c r="G450" s="461"/>
      <c r="H450" s="461"/>
      <c r="I450" s="461"/>
      <c r="J450" s="461"/>
      <c r="K450" s="461"/>
      <c r="L450" s="461"/>
      <c r="M450" s="461"/>
      <c r="N450" s="461"/>
      <c r="O450" s="461"/>
      <c r="P450" s="461"/>
      <c r="Q450" s="461"/>
      <c r="R450" s="461"/>
      <c r="S450" s="461"/>
      <c r="T450" s="461"/>
      <c r="U450" s="461"/>
      <c r="V450" s="454"/>
      <c r="W450" s="454"/>
      <c r="X450" s="454"/>
      <c r="Y450" s="454"/>
      <c r="Z450" s="454"/>
      <c r="AA450" s="454"/>
      <c r="AB450" s="454"/>
      <c r="AC450" s="454"/>
      <c r="AD450" s="454"/>
      <c r="AE450" s="454"/>
      <c r="AF450" s="454"/>
      <c r="AG450" s="454"/>
      <c r="AH450" s="454"/>
      <c r="AI450" s="454"/>
      <c r="AJ450" s="454"/>
      <c r="AK450" s="454"/>
      <c r="AL450" s="454"/>
      <c r="AM450" s="454"/>
      <c r="AN450" s="454"/>
      <c r="AO450" s="454"/>
      <c r="AP450" s="454"/>
      <c r="AQ450" s="454"/>
      <c r="AR450" s="454"/>
      <c r="AS450" s="454"/>
      <c r="AT450" s="454"/>
      <c r="AU450" s="454"/>
      <c r="AV450" s="454"/>
      <c r="AW450" s="454"/>
      <c r="AX450" s="454"/>
      <c r="AY450" s="454"/>
      <c r="AZ450" s="454"/>
      <c r="BA450" s="454"/>
      <c r="BB450" s="454"/>
      <c r="BC450" s="454"/>
      <c r="BD450" s="454"/>
      <c r="BE450" s="454"/>
      <c r="BF450" s="454"/>
      <c r="BG450" s="454"/>
      <c r="BH450" s="454"/>
      <c r="BI450" s="454"/>
      <c r="BJ450" s="454"/>
      <c r="BK450" s="454"/>
      <c r="BL450" s="454"/>
      <c r="BM450" s="454"/>
      <c r="BN450" s="454"/>
      <c r="BO450" s="454"/>
      <c r="BP450" s="454"/>
      <c r="BQ450" s="454"/>
      <c r="BR450" s="454"/>
      <c r="BS450" s="454"/>
      <c r="BT450" s="454"/>
      <c r="BU450" s="454"/>
      <c r="BV450" s="454"/>
      <c r="BW450" s="454"/>
      <c r="BX450" s="454"/>
      <c r="BY450" s="454"/>
      <c r="BZ450" s="454"/>
      <c r="CA450" s="454"/>
      <c r="CB450" s="454"/>
      <c r="CC450" s="454"/>
      <c r="CD450" s="454"/>
      <c r="CE450" s="454"/>
      <c r="CF450" s="454"/>
      <c r="CG450" s="454"/>
      <c r="CH450" s="454"/>
      <c r="CI450" s="454"/>
      <c r="CJ450" s="454"/>
      <c r="CK450" s="454"/>
      <c r="CL450" s="454"/>
      <c r="CM450" s="454"/>
      <c r="CN450" s="454"/>
      <c r="CO450" s="454"/>
      <c r="CP450" s="454"/>
      <c r="CQ450" s="454"/>
      <c r="CR450" s="454"/>
      <c r="CS450" s="454"/>
      <c r="CT450" s="454"/>
      <c r="CU450" s="454"/>
      <c r="CV450" s="454"/>
      <c r="CW450" s="454"/>
      <c r="CX450" s="454"/>
      <c r="CY450" s="454"/>
      <c r="CZ450" s="454"/>
      <c r="DA450" s="454"/>
      <c r="DB450" s="454"/>
      <c r="DC450" s="454"/>
      <c r="DD450" s="454"/>
      <c r="DE450" s="454"/>
      <c r="DF450" s="454"/>
      <c r="DG450" s="454"/>
      <c r="DH450" s="454"/>
      <c r="DI450" s="454"/>
      <c r="DJ450" s="454"/>
      <c r="DK450" s="454"/>
      <c r="DL450" s="454"/>
      <c r="DM450" s="454"/>
      <c r="DN450" s="454"/>
      <c r="DO450" s="454"/>
      <c r="DP450" s="454"/>
      <c r="DQ450" s="454"/>
      <c r="DR450" s="454"/>
      <c r="DS450" s="454"/>
      <c r="DT450" s="454"/>
      <c r="DU450" s="454"/>
      <c r="DV450" s="454"/>
      <c r="DW450" s="454"/>
      <c r="DX450" s="454"/>
      <c r="DY450" s="454"/>
      <c r="DZ450" s="454"/>
      <c r="EA450" s="454"/>
      <c r="EB450" s="454"/>
      <c r="EC450" s="454"/>
      <c r="ED450" s="454"/>
      <c r="EE450" s="454"/>
      <c r="EF450" s="454"/>
      <c r="EG450" s="454"/>
      <c r="EH450" s="454"/>
      <c r="EI450" s="454"/>
      <c r="EJ450" s="454"/>
      <c r="EK450" s="454"/>
      <c r="EL450" s="454"/>
      <c r="EM450" s="454"/>
      <c r="EN450" s="454"/>
      <c r="EO450" s="454"/>
      <c r="EP450" s="454"/>
      <c r="EQ450" s="454"/>
      <c r="ER450" s="454"/>
      <c r="ES450" s="454"/>
      <c r="ET450" s="454"/>
      <c r="EU450" s="454"/>
      <c r="EV450" s="454"/>
      <c r="EW450" s="454"/>
      <c r="EX450" s="454"/>
      <c r="EY450" s="454"/>
      <c r="EZ450" s="454"/>
      <c r="FA450" s="454"/>
      <c r="FB450" s="454"/>
      <c r="FC450" s="454"/>
      <c r="FD450" s="454"/>
      <c r="FE450" s="454"/>
      <c r="FF450" s="454"/>
      <c r="FG450" s="454"/>
      <c r="FH450" s="454"/>
      <c r="FI450" s="454"/>
      <c r="FJ450" s="454"/>
      <c r="FK450" s="454"/>
      <c r="FL450" s="454"/>
      <c r="FM450" s="454"/>
      <c r="FN450" s="454"/>
      <c r="FO450" s="454"/>
      <c r="FP450" s="454"/>
      <c r="FQ450" s="454"/>
      <c r="FR450" s="454"/>
      <c r="FS450" s="454"/>
      <c r="FT450" s="454"/>
      <c r="FU450" s="454"/>
      <c r="FV450" s="454"/>
      <c r="FW450" s="454"/>
      <c r="FX450" s="454"/>
      <c r="FY450" s="454"/>
      <c r="FZ450" s="454"/>
      <c r="GA450" s="454"/>
      <c r="GB450" s="454"/>
      <c r="GC450" s="454"/>
      <c r="GD450" s="454"/>
      <c r="GE450" s="454"/>
      <c r="GF450" s="454"/>
      <c r="GG450" s="454"/>
      <c r="GH450" s="454"/>
      <c r="GI450" s="454"/>
      <c r="GJ450" s="454"/>
      <c r="GK450" s="454"/>
      <c r="GL450" s="454"/>
      <c r="GM450" s="454"/>
      <c r="GN450" s="454"/>
      <c r="GO450" s="454"/>
      <c r="GP450" s="454"/>
      <c r="GQ450" s="454"/>
      <c r="GR450" s="454"/>
      <c r="GS450" s="454"/>
      <c r="GT450" s="454"/>
      <c r="GU450" s="454"/>
      <c r="GV450" s="454"/>
      <c r="GW450" s="454"/>
      <c r="GX450" s="454"/>
      <c r="GY450" s="454"/>
      <c r="GZ450" s="454"/>
      <c r="HA450" s="454"/>
      <c r="HB450" s="454"/>
      <c r="HC450" s="454"/>
      <c r="HD450" s="454"/>
      <c r="HE450" s="454"/>
      <c r="HF450" s="454"/>
      <c r="HG450" s="454"/>
      <c r="HH450" s="454"/>
      <c r="HI450" s="454"/>
      <c r="HJ450" s="454"/>
      <c r="HK450" s="454"/>
      <c r="HL450" s="454"/>
      <c r="HM450" s="454"/>
      <c r="HN450" s="454"/>
      <c r="HO450" s="454"/>
      <c r="HP450" s="454"/>
      <c r="HQ450" s="454"/>
      <c r="HR450" s="454"/>
      <c r="HS450" s="454"/>
      <c r="HT450" s="454"/>
      <c r="HU450" s="454"/>
      <c r="HV450" s="454"/>
      <c r="HW450" s="454"/>
      <c r="HX450" s="454"/>
      <c r="HY450" s="454"/>
      <c r="HZ450" s="454"/>
      <c r="IA450" s="454"/>
      <c r="IB450" s="454"/>
      <c r="IC450" s="454"/>
      <c r="ID450" s="454"/>
      <c r="IE450" s="454"/>
      <c r="IF450" s="454"/>
      <c r="IG450" s="454"/>
      <c r="IH450" s="454"/>
      <c r="II450" s="454"/>
      <c r="IJ450" s="454"/>
      <c r="IK450" s="454"/>
      <c r="IL450" s="454"/>
      <c r="IM450" s="454"/>
      <c r="IN450" s="454"/>
      <c r="IO450" s="454"/>
      <c r="IP450" s="454"/>
      <c r="IQ450" s="454"/>
      <c r="IR450" s="454"/>
      <c r="IS450" s="454"/>
      <c r="IT450" s="454"/>
      <c r="IU450" s="454"/>
      <c r="IV450" s="454"/>
      <c r="IW450" s="454"/>
    </row>
    <row r="451" customFormat="false" ht="12.75" hidden="false" customHeight="false" outlineLevel="1" collapsed="false">
      <c r="A451" s="462"/>
      <c r="B451" s="461"/>
      <c r="C451" s="461"/>
      <c r="D451" s="461"/>
      <c r="E451" s="461"/>
      <c r="F451" s="461"/>
      <c r="G451" s="461"/>
      <c r="H451" s="461"/>
      <c r="I451" s="461"/>
      <c r="J451" s="461"/>
      <c r="K451" s="461"/>
      <c r="L451" s="461"/>
      <c r="M451" s="461"/>
      <c r="N451" s="461"/>
      <c r="O451" s="461"/>
      <c r="P451" s="461"/>
      <c r="Q451" s="461"/>
      <c r="R451" s="461"/>
      <c r="S451" s="461"/>
      <c r="T451" s="461"/>
      <c r="U451" s="461"/>
      <c r="V451" s="454"/>
      <c r="W451" s="454"/>
      <c r="X451" s="454"/>
      <c r="Y451" s="454"/>
      <c r="Z451" s="454"/>
      <c r="AA451" s="454"/>
      <c r="AB451" s="454"/>
      <c r="AC451" s="454"/>
      <c r="AD451" s="454"/>
      <c r="AE451" s="454"/>
      <c r="AF451" s="454"/>
      <c r="AG451" s="454"/>
      <c r="AH451" s="454"/>
      <c r="AI451" s="454"/>
      <c r="AJ451" s="454"/>
      <c r="AK451" s="454"/>
      <c r="AL451" s="454"/>
      <c r="AM451" s="454"/>
      <c r="AN451" s="454"/>
      <c r="AO451" s="454"/>
      <c r="AP451" s="454"/>
      <c r="AQ451" s="454"/>
      <c r="AR451" s="454"/>
      <c r="AS451" s="454"/>
      <c r="AT451" s="454"/>
      <c r="AU451" s="454"/>
      <c r="AV451" s="454"/>
      <c r="AW451" s="454"/>
      <c r="AX451" s="454"/>
      <c r="AY451" s="454"/>
      <c r="AZ451" s="454"/>
      <c r="BA451" s="454"/>
      <c r="BB451" s="454"/>
      <c r="BC451" s="454"/>
      <c r="BD451" s="454"/>
      <c r="BE451" s="454"/>
      <c r="BF451" s="454"/>
      <c r="BG451" s="454"/>
      <c r="BH451" s="454"/>
      <c r="BI451" s="454"/>
      <c r="BJ451" s="454"/>
      <c r="BK451" s="454"/>
      <c r="BL451" s="454"/>
      <c r="BM451" s="454"/>
      <c r="BN451" s="454"/>
      <c r="BO451" s="454"/>
      <c r="BP451" s="454"/>
      <c r="BQ451" s="454"/>
      <c r="BR451" s="454"/>
      <c r="BS451" s="454"/>
      <c r="BT451" s="454"/>
      <c r="BU451" s="454"/>
      <c r="BV451" s="454"/>
      <c r="BW451" s="454"/>
      <c r="BX451" s="454"/>
      <c r="BY451" s="454"/>
      <c r="BZ451" s="454"/>
      <c r="CA451" s="454"/>
      <c r="CB451" s="454"/>
      <c r="CC451" s="454"/>
      <c r="CD451" s="454"/>
      <c r="CE451" s="454"/>
      <c r="CF451" s="454"/>
      <c r="CG451" s="454"/>
      <c r="CH451" s="454"/>
      <c r="CI451" s="454"/>
      <c r="CJ451" s="454"/>
      <c r="CK451" s="454"/>
      <c r="CL451" s="454"/>
      <c r="CM451" s="454"/>
      <c r="CN451" s="454"/>
      <c r="CO451" s="454"/>
      <c r="CP451" s="454"/>
      <c r="CQ451" s="454"/>
      <c r="CR451" s="454"/>
      <c r="CS451" s="454"/>
      <c r="CT451" s="454"/>
      <c r="CU451" s="454"/>
      <c r="CV451" s="454"/>
      <c r="CW451" s="454"/>
      <c r="CX451" s="454"/>
      <c r="CY451" s="454"/>
      <c r="CZ451" s="454"/>
      <c r="DA451" s="454"/>
      <c r="DB451" s="454"/>
      <c r="DC451" s="454"/>
      <c r="DD451" s="454"/>
      <c r="DE451" s="454"/>
      <c r="DF451" s="454"/>
      <c r="DG451" s="454"/>
      <c r="DH451" s="454"/>
      <c r="DI451" s="454"/>
      <c r="DJ451" s="454"/>
      <c r="DK451" s="454"/>
      <c r="DL451" s="454"/>
      <c r="DM451" s="454"/>
      <c r="DN451" s="454"/>
      <c r="DO451" s="454"/>
      <c r="DP451" s="454"/>
      <c r="DQ451" s="454"/>
      <c r="DR451" s="454"/>
      <c r="DS451" s="454"/>
      <c r="DT451" s="454"/>
      <c r="DU451" s="454"/>
      <c r="DV451" s="454"/>
      <c r="DW451" s="454"/>
      <c r="DX451" s="454"/>
      <c r="DY451" s="454"/>
      <c r="DZ451" s="454"/>
      <c r="EA451" s="454"/>
      <c r="EB451" s="454"/>
      <c r="EC451" s="454"/>
      <c r="ED451" s="454"/>
      <c r="EE451" s="454"/>
      <c r="EF451" s="454"/>
      <c r="EG451" s="454"/>
      <c r="EH451" s="454"/>
      <c r="EI451" s="454"/>
      <c r="EJ451" s="454"/>
      <c r="EK451" s="454"/>
      <c r="EL451" s="454"/>
      <c r="EM451" s="454"/>
      <c r="EN451" s="454"/>
      <c r="EO451" s="454"/>
      <c r="EP451" s="454"/>
      <c r="EQ451" s="454"/>
      <c r="ER451" s="454"/>
      <c r="ES451" s="454"/>
      <c r="ET451" s="454"/>
      <c r="EU451" s="454"/>
      <c r="EV451" s="454"/>
      <c r="EW451" s="454"/>
      <c r="EX451" s="454"/>
      <c r="EY451" s="454"/>
      <c r="EZ451" s="454"/>
      <c r="FA451" s="454"/>
      <c r="FB451" s="454"/>
      <c r="FC451" s="454"/>
      <c r="FD451" s="454"/>
      <c r="FE451" s="454"/>
      <c r="FF451" s="454"/>
      <c r="FG451" s="454"/>
      <c r="FH451" s="454"/>
      <c r="FI451" s="454"/>
      <c r="FJ451" s="454"/>
      <c r="FK451" s="454"/>
      <c r="FL451" s="454"/>
      <c r="FM451" s="454"/>
      <c r="FN451" s="454"/>
      <c r="FO451" s="454"/>
      <c r="FP451" s="454"/>
      <c r="FQ451" s="454"/>
      <c r="FR451" s="454"/>
      <c r="FS451" s="454"/>
      <c r="FT451" s="454"/>
      <c r="FU451" s="454"/>
      <c r="FV451" s="454"/>
      <c r="FW451" s="454"/>
      <c r="FX451" s="454"/>
      <c r="FY451" s="454"/>
      <c r="FZ451" s="454"/>
      <c r="GA451" s="454"/>
      <c r="GB451" s="454"/>
      <c r="GC451" s="454"/>
      <c r="GD451" s="454"/>
      <c r="GE451" s="454"/>
      <c r="GF451" s="454"/>
      <c r="GG451" s="454"/>
      <c r="GH451" s="454"/>
      <c r="GI451" s="454"/>
      <c r="GJ451" s="454"/>
      <c r="GK451" s="454"/>
      <c r="GL451" s="454"/>
      <c r="GM451" s="454"/>
      <c r="GN451" s="454"/>
      <c r="GO451" s="454"/>
      <c r="GP451" s="454"/>
      <c r="GQ451" s="454"/>
      <c r="GR451" s="454"/>
      <c r="GS451" s="454"/>
      <c r="GT451" s="454"/>
      <c r="GU451" s="454"/>
      <c r="GV451" s="454"/>
      <c r="GW451" s="454"/>
      <c r="GX451" s="454"/>
      <c r="GY451" s="454"/>
      <c r="GZ451" s="454"/>
      <c r="HA451" s="454"/>
      <c r="HB451" s="454"/>
      <c r="HC451" s="454"/>
      <c r="HD451" s="454"/>
      <c r="HE451" s="454"/>
      <c r="HF451" s="454"/>
      <c r="HG451" s="454"/>
      <c r="HH451" s="454"/>
      <c r="HI451" s="454"/>
      <c r="HJ451" s="454"/>
      <c r="HK451" s="454"/>
      <c r="HL451" s="454"/>
      <c r="HM451" s="454"/>
      <c r="HN451" s="454"/>
      <c r="HO451" s="454"/>
      <c r="HP451" s="454"/>
      <c r="HQ451" s="454"/>
      <c r="HR451" s="454"/>
      <c r="HS451" s="454"/>
      <c r="HT451" s="454"/>
      <c r="HU451" s="454"/>
      <c r="HV451" s="454"/>
      <c r="HW451" s="454"/>
      <c r="HX451" s="454"/>
      <c r="HY451" s="454"/>
      <c r="HZ451" s="454"/>
      <c r="IA451" s="454"/>
      <c r="IB451" s="454"/>
      <c r="IC451" s="454"/>
      <c r="ID451" s="454"/>
      <c r="IE451" s="454"/>
      <c r="IF451" s="454"/>
      <c r="IG451" s="454"/>
      <c r="IH451" s="454"/>
      <c r="II451" s="454"/>
      <c r="IJ451" s="454"/>
      <c r="IK451" s="454"/>
      <c r="IL451" s="454"/>
      <c r="IM451" s="454"/>
      <c r="IN451" s="454"/>
      <c r="IO451" s="454"/>
      <c r="IP451" s="454"/>
      <c r="IQ451" s="454"/>
      <c r="IR451" s="454"/>
      <c r="IS451" s="454"/>
      <c r="IT451" s="454"/>
      <c r="IU451" s="454"/>
      <c r="IV451" s="454"/>
      <c r="IW451" s="454"/>
    </row>
    <row r="452" customFormat="false" ht="12.75" hidden="false" customHeight="false" outlineLevel="1" collapsed="false">
      <c r="A452" s="462"/>
      <c r="B452" s="461"/>
      <c r="C452" s="461"/>
      <c r="D452" s="461"/>
      <c r="E452" s="461"/>
      <c r="F452" s="461"/>
      <c r="G452" s="461"/>
      <c r="H452" s="461"/>
      <c r="I452" s="461"/>
      <c r="J452" s="461"/>
      <c r="K452" s="461"/>
      <c r="L452" s="461"/>
      <c r="M452" s="461"/>
      <c r="N452" s="461"/>
      <c r="O452" s="461"/>
      <c r="P452" s="461"/>
      <c r="Q452" s="461"/>
      <c r="R452" s="461"/>
      <c r="S452" s="461"/>
      <c r="T452" s="461"/>
      <c r="U452" s="461"/>
      <c r="V452" s="454"/>
      <c r="W452" s="454"/>
      <c r="X452" s="454"/>
      <c r="Y452" s="454"/>
      <c r="Z452" s="454"/>
      <c r="AA452" s="454"/>
      <c r="AB452" s="454"/>
      <c r="AC452" s="454"/>
      <c r="AD452" s="454"/>
      <c r="AE452" s="454"/>
      <c r="AF452" s="454"/>
      <c r="AG452" s="454"/>
      <c r="AH452" s="454"/>
      <c r="AI452" s="454"/>
      <c r="AJ452" s="454"/>
      <c r="AK452" s="454"/>
      <c r="AL452" s="454"/>
      <c r="AM452" s="454"/>
      <c r="AN452" s="454"/>
      <c r="AO452" s="454"/>
      <c r="AP452" s="454"/>
      <c r="AQ452" s="454"/>
      <c r="AR452" s="454"/>
      <c r="AS452" s="454"/>
      <c r="AT452" s="454"/>
      <c r="AU452" s="454"/>
      <c r="AV452" s="454"/>
      <c r="AW452" s="454"/>
      <c r="AX452" s="454"/>
      <c r="AY452" s="454"/>
      <c r="AZ452" s="454"/>
      <c r="BA452" s="454"/>
      <c r="BB452" s="454"/>
      <c r="BC452" s="454"/>
      <c r="BD452" s="454"/>
      <c r="BE452" s="454"/>
      <c r="BF452" s="454"/>
      <c r="BG452" s="454"/>
      <c r="BH452" s="454"/>
      <c r="BI452" s="454"/>
      <c r="BJ452" s="454"/>
      <c r="BK452" s="454"/>
      <c r="BL452" s="454"/>
      <c r="BM452" s="454"/>
      <c r="BN452" s="454"/>
      <c r="BO452" s="454"/>
      <c r="BP452" s="454"/>
      <c r="BQ452" s="454"/>
      <c r="BR452" s="454"/>
      <c r="BS452" s="454"/>
      <c r="BT452" s="454"/>
      <c r="BU452" s="454"/>
      <c r="BV452" s="454"/>
      <c r="BW452" s="454"/>
      <c r="BX452" s="454"/>
      <c r="BY452" s="454"/>
      <c r="BZ452" s="454"/>
      <c r="CA452" s="454"/>
      <c r="CB452" s="454"/>
      <c r="CC452" s="454"/>
      <c r="CD452" s="454"/>
      <c r="CE452" s="454"/>
      <c r="CF452" s="454"/>
      <c r="CG452" s="454"/>
      <c r="CH452" s="454"/>
      <c r="CI452" s="454"/>
      <c r="CJ452" s="454"/>
      <c r="CK452" s="454"/>
      <c r="CL452" s="454"/>
      <c r="CM452" s="454"/>
      <c r="CN452" s="454"/>
      <c r="CO452" s="454"/>
      <c r="CP452" s="454"/>
      <c r="CQ452" s="454"/>
      <c r="CR452" s="454"/>
      <c r="CS452" s="454"/>
      <c r="CT452" s="454"/>
      <c r="CU452" s="454"/>
      <c r="CV452" s="454"/>
      <c r="CW452" s="454"/>
      <c r="CX452" s="454"/>
      <c r="CY452" s="454"/>
      <c r="CZ452" s="454"/>
      <c r="DA452" s="454"/>
      <c r="DB452" s="454"/>
      <c r="DC452" s="454"/>
      <c r="DD452" s="454"/>
      <c r="DE452" s="454"/>
      <c r="DF452" s="454"/>
      <c r="DG452" s="454"/>
      <c r="DH452" s="454"/>
      <c r="DI452" s="454"/>
      <c r="DJ452" s="454"/>
      <c r="DK452" s="454"/>
      <c r="DL452" s="454"/>
      <c r="DM452" s="454"/>
      <c r="DN452" s="454"/>
      <c r="DO452" s="454"/>
      <c r="DP452" s="454"/>
      <c r="DQ452" s="454"/>
      <c r="DR452" s="454"/>
      <c r="DS452" s="454"/>
      <c r="DT452" s="454"/>
      <c r="DU452" s="454"/>
      <c r="DV452" s="454"/>
      <c r="DW452" s="454"/>
      <c r="DX452" s="454"/>
      <c r="DY452" s="454"/>
      <c r="DZ452" s="454"/>
      <c r="EA452" s="454"/>
      <c r="EB452" s="454"/>
      <c r="EC452" s="454"/>
      <c r="ED452" s="454"/>
      <c r="EE452" s="454"/>
      <c r="EF452" s="454"/>
      <c r="EG452" s="454"/>
      <c r="EH452" s="454"/>
      <c r="EI452" s="454"/>
      <c r="EJ452" s="454"/>
      <c r="EK452" s="454"/>
      <c r="EL452" s="454"/>
      <c r="EM452" s="454"/>
      <c r="EN452" s="454"/>
      <c r="EO452" s="454"/>
      <c r="EP452" s="454"/>
      <c r="EQ452" s="454"/>
      <c r="ER452" s="454"/>
      <c r="ES452" s="454"/>
      <c r="ET452" s="454"/>
      <c r="EU452" s="454"/>
      <c r="EV452" s="454"/>
      <c r="EW452" s="454"/>
      <c r="EX452" s="454"/>
      <c r="EY452" s="454"/>
      <c r="EZ452" s="454"/>
      <c r="FA452" s="454"/>
      <c r="FB452" s="454"/>
      <c r="FC452" s="454"/>
      <c r="FD452" s="454"/>
      <c r="FE452" s="454"/>
      <c r="FF452" s="454"/>
      <c r="FG452" s="454"/>
      <c r="FH452" s="454"/>
      <c r="FI452" s="454"/>
      <c r="FJ452" s="454"/>
      <c r="FK452" s="454"/>
      <c r="FL452" s="454"/>
      <c r="FM452" s="454"/>
      <c r="FN452" s="454"/>
      <c r="FO452" s="454"/>
      <c r="FP452" s="454"/>
      <c r="FQ452" s="454"/>
      <c r="FR452" s="454"/>
      <c r="FS452" s="454"/>
      <c r="FT452" s="454"/>
      <c r="FU452" s="454"/>
      <c r="FV452" s="454"/>
      <c r="FW452" s="454"/>
      <c r="FX452" s="454"/>
      <c r="FY452" s="454"/>
      <c r="FZ452" s="454"/>
      <c r="GA452" s="454"/>
      <c r="GB452" s="454"/>
      <c r="GC452" s="454"/>
      <c r="GD452" s="454"/>
      <c r="GE452" s="454"/>
      <c r="GF452" s="454"/>
      <c r="GG452" s="454"/>
      <c r="GH452" s="454"/>
      <c r="GI452" s="454"/>
      <c r="GJ452" s="454"/>
      <c r="GK452" s="454"/>
      <c r="GL452" s="454"/>
      <c r="GM452" s="454"/>
      <c r="GN452" s="454"/>
      <c r="GO452" s="454"/>
      <c r="GP452" s="454"/>
      <c r="GQ452" s="454"/>
      <c r="GR452" s="454"/>
      <c r="GS452" s="454"/>
      <c r="GT452" s="454"/>
      <c r="GU452" s="454"/>
      <c r="GV452" s="454"/>
      <c r="GW452" s="454"/>
      <c r="GX452" s="454"/>
      <c r="GY452" s="454"/>
      <c r="GZ452" s="454"/>
      <c r="HA452" s="454"/>
      <c r="HB452" s="454"/>
      <c r="HC452" s="454"/>
      <c r="HD452" s="454"/>
      <c r="HE452" s="454"/>
      <c r="HF452" s="454"/>
      <c r="HG452" s="454"/>
      <c r="HH452" s="454"/>
      <c r="HI452" s="454"/>
      <c r="HJ452" s="454"/>
      <c r="HK452" s="454"/>
      <c r="HL452" s="454"/>
      <c r="HM452" s="454"/>
      <c r="HN452" s="454"/>
      <c r="HO452" s="454"/>
      <c r="HP452" s="454"/>
      <c r="HQ452" s="454"/>
      <c r="HR452" s="454"/>
      <c r="HS452" s="454"/>
      <c r="HT452" s="454"/>
      <c r="HU452" s="454"/>
      <c r="HV452" s="454"/>
      <c r="HW452" s="454"/>
      <c r="HX452" s="454"/>
      <c r="HY452" s="454"/>
      <c r="HZ452" s="454"/>
      <c r="IA452" s="454"/>
      <c r="IB452" s="454"/>
      <c r="IC452" s="454"/>
      <c r="ID452" s="454"/>
      <c r="IE452" s="454"/>
      <c r="IF452" s="454"/>
      <c r="IG452" s="454"/>
      <c r="IH452" s="454"/>
      <c r="II452" s="454"/>
      <c r="IJ452" s="454"/>
      <c r="IK452" s="454"/>
      <c r="IL452" s="454"/>
      <c r="IM452" s="454"/>
      <c r="IN452" s="454"/>
      <c r="IO452" s="454"/>
      <c r="IP452" s="454"/>
      <c r="IQ452" s="454"/>
      <c r="IR452" s="454"/>
      <c r="IS452" s="454"/>
      <c r="IT452" s="454"/>
      <c r="IU452" s="454"/>
      <c r="IV452" s="454"/>
      <c r="IW452" s="454"/>
    </row>
    <row r="453" customFormat="false" ht="12.75" hidden="false" customHeight="false" outlineLevel="1" collapsed="false">
      <c r="A453" s="462"/>
      <c r="B453" s="461"/>
      <c r="C453" s="461"/>
      <c r="D453" s="461"/>
      <c r="E453" s="461"/>
      <c r="F453" s="461"/>
      <c r="G453" s="461"/>
      <c r="H453" s="461"/>
      <c r="I453" s="461"/>
      <c r="J453" s="461"/>
      <c r="K453" s="461"/>
      <c r="L453" s="461"/>
      <c r="M453" s="461"/>
      <c r="N453" s="461"/>
      <c r="O453" s="461"/>
      <c r="P453" s="461"/>
      <c r="Q453" s="461"/>
      <c r="R453" s="461"/>
      <c r="S453" s="461"/>
      <c r="T453" s="461"/>
      <c r="U453" s="461"/>
      <c r="V453" s="454"/>
      <c r="W453" s="454"/>
      <c r="X453" s="454"/>
      <c r="Y453" s="454"/>
      <c r="Z453" s="454"/>
      <c r="AA453" s="454"/>
      <c r="AB453" s="454"/>
      <c r="AC453" s="454"/>
      <c r="AD453" s="454"/>
      <c r="AE453" s="454"/>
      <c r="AF453" s="454"/>
      <c r="AG453" s="454"/>
      <c r="AH453" s="454"/>
      <c r="AI453" s="454"/>
      <c r="AJ453" s="454"/>
      <c r="AK453" s="454"/>
      <c r="AL453" s="454"/>
      <c r="AM453" s="454"/>
      <c r="AN453" s="454"/>
      <c r="AO453" s="454"/>
      <c r="AP453" s="454"/>
      <c r="AQ453" s="454"/>
      <c r="AR453" s="454"/>
      <c r="AS453" s="454"/>
      <c r="AT453" s="454"/>
      <c r="AU453" s="454"/>
      <c r="AV453" s="454"/>
      <c r="AW453" s="454"/>
      <c r="AX453" s="454"/>
      <c r="AY453" s="454"/>
      <c r="AZ453" s="454"/>
      <c r="BA453" s="454"/>
      <c r="BB453" s="454"/>
      <c r="BC453" s="454"/>
      <c r="BD453" s="454"/>
      <c r="BE453" s="454"/>
      <c r="BF453" s="454"/>
      <c r="BG453" s="454"/>
      <c r="BH453" s="454"/>
      <c r="BI453" s="454"/>
      <c r="BJ453" s="454"/>
      <c r="BK453" s="454"/>
      <c r="BL453" s="454"/>
      <c r="BM453" s="454"/>
      <c r="BN453" s="454"/>
      <c r="BO453" s="454"/>
      <c r="BP453" s="454"/>
      <c r="BQ453" s="454"/>
      <c r="BR453" s="454"/>
      <c r="BS453" s="454"/>
      <c r="BT453" s="454"/>
      <c r="BU453" s="454"/>
      <c r="BV453" s="454"/>
      <c r="BW453" s="454"/>
      <c r="BX453" s="454"/>
      <c r="BY453" s="454"/>
      <c r="BZ453" s="454"/>
      <c r="CA453" s="454"/>
      <c r="CB453" s="454"/>
      <c r="CC453" s="454"/>
      <c r="CD453" s="454"/>
      <c r="CE453" s="454"/>
      <c r="CF453" s="454"/>
      <c r="CG453" s="454"/>
      <c r="CH453" s="454"/>
      <c r="CI453" s="454"/>
      <c r="CJ453" s="454"/>
      <c r="CK453" s="454"/>
      <c r="CL453" s="454"/>
      <c r="CM453" s="454"/>
      <c r="CN453" s="454"/>
      <c r="CO453" s="454"/>
      <c r="CP453" s="454"/>
      <c r="CQ453" s="454"/>
      <c r="CR453" s="454"/>
      <c r="CS453" s="454"/>
      <c r="CT453" s="454"/>
      <c r="CU453" s="454"/>
      <c r="CV453" s="454"/>
      <c r="CW453" s="454"/>
      <c r="CX453" s="454"/>
      <c r="CY453" s="454"/>
      <c r="CZ453" s="454"/>
      <c r="DA453" s="454"/>
      <c r="DB453" s="454"/>
      <c r="DC453" s="454"/>
      <c r="DD453" s="454"/>
      <c r="DE453" s="454"/>
      <c r="DF453" s="454"/>
      <c r="DG453" s="454"/>
      <c r="DH453" s="454"/>
      <c r="DI453" s="454"/>
      <c r="DJ453" s="454"/>
      <c r="DK453" s="454"/>
      <c r="DL453" s="454"/>
      <c r="DM453" s="454"/>
      <c r="DN453" s="454"/>
      <c r="DO453" s="454"/>
      <c r="DP453" s="454"/>
      <c r="DQ453" s="454"/>
      <c r="DR453" s="454"/>
      <c r="DS453" s="454"/>
      <c r="DT453" s="454"/>
      <c r="DU453" s="454"/>
      <c r="DV453" s="454"/>
      <c r="DW453" s="454"/>
      <c r="DX453" s="454"/>
      <c r="DY453" s="454"/>
      <c r="DZ453" s="454"/>
      <c r="EA453" s="454"/>
      <c r="EB453" s="454"/>
      <c r="EC453" s="454"/>
      <c r="ED453" s="454"/>
      <c r="EE453" s="454"/>
      <c r="EF453" s="454"/>
      <c r="EG453" s="454"/>
      <c r="EH453" s="454"/>
      <c r="EI453" s="454"/>
      <c r="EJ453" s="454"/>
      <c r="EK453" s="454"/>
      <c r="EL453" s="454"/>
      <c r="EM453" s="454"/>
      <c r="EN453" s="454"/>
      <c r="EO453" s="454"/>
      <c r="EP453" s="454"/>
      <c r="EQ453" s="454"/>
      <c r="ER453" s="454"/>
      <c r="ES453" s="454"/>
      <c r="ET453" s="454"/>
      <c r="EU453" s="454"/>
      <c r="EV453" s="454"/>
      <c r="EW453" s="454"/>
      <c r="EX453" s="454"/>
      <c r="EY453" s="454"/>
      <c r="EZ453" s="454"/>
      <c r="FA453" s="454"/>
      <c r="FB453" s="454"/>
      <c r="FC453" s="454"/>
      <c r="FD453" s="454"/>
      <c r="FE453" s="454"/>
      <c r="FF453" s="454"/>
      <c r="FG453" s="454"/>
      <c r="FH453" s="454"/>
      <c r="FI453" s="454"/>
      <c r="FJ453" s="454"/>
      <c r="FK453" s="454"/>
      <c r="FL453" s="454"/>
      <c r="FM453" s="454"/>
      <c r="FN453" s="454"/>
      <c r="FO453" s="454"/>
      <c r="FP453" s="454"/>
      <c r="FQ453" s="454"/>
      <c r="FR453" s="454"/>
      <c r="FS453" s="454"/>
      <c r="FT453" s="454"/>
      <c r="FU453" s="454"/>
      <c r="FV453" s="454"/>
      <c r="FW453" s="454"/>
      <c r="FX453" s="454"/>
      <c r="FY453" s="454"/>
      <c r="FZ453" s="454"/>
      <c r="GA453" s="454"/>
      <c r="GB453" s="454"/>
      <c r="GC453" s="454"/>
      <c r="GD453" s="454"/>
      <c r="GE453" s="454"/>
      <c r="GF453" s="454"/>
      <c r="GG453" s="454"/>
      <c r="GH453" s="454"/>
      <c r="GI453" s="454"/>
      <c r="GJ453" s="454"/>
      <c r="GK453" s="454"/>
      <c r="GL453" s="454"/>
      <c r="GM453" s="454"/>
      <c r="GN453" s="454"/>
      <c r="GO453" s="454"/>
      <c r="GP453" s="454"/>
      <c r="GQ453" s="454"/>
      <c r="GR453" s="454"/>
      <c r="GS453" s="454"/>
      <c r="GT453" s="454"/>
      <c r="GU453" s="454"/>
      <c r="GV453" s="454"/>
      <c r="GW453" s="454"/>
      <c r="GX453" s="454"/>
      <c r="GY453" s="454"/>
      <c r="GZ453" s="454"/>
      <c r="HA453" s="454"/>
      <c r="HB453" s="454"/>
      <c r="HC453" s="454"/>
      <c r="HD453" s="454"/>
      <c r="HE453" s="454"/>
      <c r="HF453" s="454"/>
      <c r="HG453" s="454"/>
      <c r="HH453" s="454"/>
      <c r="HI453" s="454"/>
      <c r="HJ453" s="454"/>
      <c r="HK453" s="454"/>
      <c r="HL453" s="454"/>
      <c r="HM453" s="454"/>
      <c r="HN453" s="454"/>
      <c r="HO453" s="454"/>
      <c r="HP453" s="454"/>
      <c r="HQ453" s="454"/>
      <c r="HR453" s="454"/>
      <c r="HS453" s="454"/>
      <c r="HT453" s="454"/>
      <c r="HU453" s="454"/>
      <c r="HV453" s="454"/>
      <c r="HW453" s="454"/>
      <c r="HX453" s="454"/>
      <c r="HY453" s="454"/>
      <c r="HZ453" s="454"/>
      <c r="IA453" s="454"/>
      <c r="IB453" s="454"/>
      <c r="IC453" s="454"/>
      <c r="ID453" s="454"/>
      <c r="IE453" s="454"/>
      <c r="IF453" s="454"/>
      <c r="IG453" s="454"/>
      <c r="IH453" s="454"/>
      <c r="II453" s="454"/>
      <c r="IJ453" s="454"/>
      <c r="IK453" s="454"/>
      <c r="IL453" s="454"/>
      <c r="IM453" s="454"/>
      <c r="IN453" s="454"/>
      <c r="IO453" s="454"/>
      <c r="IP453" s="454"/>
      <c r="IQ453" s="454"/>
      <c r="IR453" s="454"/>
      <c r="IS453" s="454"/>
      <c r="IT453" s="454"/>
      <c r="IU453" s="454"/>
      <c r="IV453" s="454"/>
      <c r="IW453" s="454"/>
    </row>
    <row r="454" customFormat="false" ht="12.75" hidden="false" customHeight="false" outlineLevel="1" collapsed="false">
      <c r="A454" s="419"/>
      <c r="B454" s="461"/>
      <c r="C454" s="461"/>
      <c r="D454" s="461"/>
      <c r="E454" s="461"/>
      <c r="F454" s="461"/>
      <c r="G454" s="461"/>
      <c r="H454" s="461"/>
      <c r="I454" s="461"/>
      <c r="J454" s="461"/>
      <c r="K454" s="461"/>
      <c r="L454" s="461"/>
      <c r="M454" s="461"/>
      <c r="N454" s="461"/>
      <c r="O454" s="461"/>
      <c r="P454" s="461"/>
      <c r="Q454" s="461"/>
      <c r="R454" s="461"/>
      <c r="S454" s="461"/>
      <c r="T454" s="461"/>
      <c r="U454" s="461"/>
      <c r="V454" s="454"/>
      <c r="W454" s="454"/>
      <c r="X454" s="454"/>
      <c r="Y454" s="454"/>
      <c r="Z454" s="454"/>
      <c r="AA454" s="454"/>
      <c r="AB454" s="454"/>
      <c r="AC454" s="454"/>
      <c r="AD454" s="454"/>
      <c r="AE454" s="454"/>
      <c r="AF454" s="454"/>
      <c r="AG454" s="454"/>
      <c r="AH454" s="454"/>
      <c r="AI454" s="454"/>
      <c r="AJ454" s="454"/>
      <c r="AK454" s="454"/>
      <c r="AL454" s="454"/>
      <c r="AM454" s="454"/>
      <c r="AN454" s="454"/>
      <c r="AO454" s="454"/>
      <c r="AP454" s="454"/>
      <c r="AQ454" s="454"/>
      <c r="AR454" s="454"/>
      <c r="AS454" s="454"/>
      <c r="AT454" s="454"/>
      <c r="AU454" s="454"/>
      <c r="AV454" s="454"/>
      <c r="AW454" s="454"/>
      <c r="AX454" s="454"/>
      <c r="AY454" s="454"/>
      <c r="AZ454" s="454"/>
      <c r="BA454" s="454"/>
      <c r="BB454" s="454"/>
      <c r="BC454" s="454"/>
      <c r="BD454" s="454"/>
      <c r="BE454" s="454"/>
      <c r="BF454" s="454"/>
      <c r="BG454" s="454"/>
      <c r="BH454" s="454"/>
      <c r="BI454" s="454"/>
      <c r="BJ454" s="454"/>
      <c r="BK454" s="454"/>
      <c r="BL454" s="454"/>
      <c r="BM454" s="454"/>
      <c r="BN454" s="454"/>
      <c r="BO454" s="454"/>
      <c r="BP454" s="454"/>
      <c r="BQ454" s="454"/>
      <c r="BR454" s="454"/>
      <c r="BS454" s="454"/>
      <c r="BT454" s="454"/>
      <c r="BU454" s="454"/>
      <c r="BV454" s="454"/>
      <c r="BW454" s="454"/>
      <c r="BX454" s="454"/>
      <c r="BY454" s="454"/>
      <c r="BZ454" s="454"/>
      <c r="CA454" s="454"/>
      <c r="CB454" s="454"/>
      <c r="CC454" s="454"/>
      <c r="CD454" s="454"/>
      <c r="CE454" s="454"/>
      <c r="CF454" s="454"/>
      <c r="CG454" s="454"/>
      <c r="CH454" s="454"/>
      <c r="CI454" s="454"/>
      <c r="CJ454" s="454"/>
      <c r="CK454" s="454"/>
      <c r="CL454" s="454"/>
      <c r="CM454" s="454"/>
      <c r="CN454" s="454"/>
      <c r="CO454" s="454"/>
      <c r="CP454" s="454"/>
      <c r="CQ454" s="454"/>
      <c r="CR454" s="454"/>
      <c r="CS454" s="454"/>
      <c r="CT454" s="454"/>
      <c r="CU454" s="454"/>
      <c r="CV454" s="454"/>
      <c r="CW454" s="454"/>
      <c r="CX454" s="454"/>
      <c r="CY454" s="454"/>
      <c r="CZ454" s="454"/>
      <c r="DA454" s="454"/>
      <c r="DB454" s="454"/>
      <c r="DC454" s="454"/>
      <c r="DD454" s="454"/>
      <c r="DE454" s="454"/>
      <c r="DF454" s="454"/>
      <c r="DG454" s="454"/>
      <c r="DH454" s="454"/>
      <c r="DI454" s="454"/>
      <c r="DJ454" s="454"/>
      <c r="DK454" s="454"/>
      <c r="DL454" s="454"/>
      <c r="DM454" s="454"/>
      <c r="DN454" s="454"/>
      <c r="DO454" s="454"/>
      <c r="DP454" s="454"/>
      <c r="DQ454" s="454"/>
      <c r="DR454" s="454"/>
      <c r="DS454" s="454"/>
      <c r="DT454" s="454"/>
      <c r="DU454" s="454"/>
      <c r="DV454" s="454"/>
      <c r="DW454" s="454"/>
      <c r="DX454" s="454"/>
      <c r="DY454" s="454"/>
      <c r="DZ454" s="454"/>
      <c r="EA454" s="454"/>
      <c r="EB454" s="454"/>
      <c r="EC454" s="454"/>
      <c r="ED454" s="454"/>
      <c r="EE454" s="454"/>
      <c r="EF454" s="454"/>
      <c r="EG454" s="454"/>
      <c r="EH454" s="454"/>
      <c r="EI454" s="454"/>
      <c r="EJ454" s="454"/>
      <c r="EK454" s="454"/>
      <c r="EL454" s="454"/>
      <c r="EM454" s="454"/>
      <c r="EN454" s="454"/>
      <c r="EO454" s="454"/>
      <c r="EP454" s="454"/>
      <c r="EQ454" s="454"/>
      <c r="ER454" s="454"/>
      <c r="ES454" s="454"/>
      <c r="ET454" s="454"/>
      <c r="EU454" s="454"/>
      <c r="EV454" s="454"/>
      <c r="EW454" s="454"/>
      <c r="EX454" s="454"/>
      <c r="EY454" s="454"/>
      <c r="EZ454" s="454"/>
      <c r="FA454" s="454"/>
      <c r="FB454" s="454"/>
      <c r="FC454" s="454"/>
      <c r="FD454" s="454"/>
      <c r="FE454" s="454"/>
      <c r="FF454" s="454"/>
      <c r="FG454" s="454"/>
      <c r="FH454" s="454"/>
      <c r="FI454" s="454"/>
      <c r="FJ454" s="454"/>
      <c r="FK454" s="454"/>
      <c r="FL454" s="454"/>
      <c r="FM454" s="454"/>
      <c r="FN454" s="454"/>
      <c r="FO454" s="454"/>
      <c r="FP454" s="454"/>
      <c r="FQ454" s="454"/>
      <c r="FR454" s="454"/>
      <c r="FS454" s="454"/>
      <c r="FT454" s="454"/>
      <c r="FU454" s="454"/>
      <c r="FV454" s="454"/>
      <c r="FW454" s="454"/>
      <c r="FX454" s="454"/>
      <c r="FY454" s="454"/>
      <c r="FZ454" s="454"/>
      <c r="GA454" s="454"/>
      <c r="GB454" s="454"/>
      <c r="GC454" s="454"/>
      <c r="GD454" s="454"/>
      <c r="GE454" s="454"/>
      <c r="GF454" s="454"/>
      <c r="GG454" s="454"/>
      <c r="GH454" s="454"/>
      <c r="GI454" s="454"/>
      <c r="GJ454" s="454"/>
      <c r="GK454" s="454"/>
      <c r="GL454" s="454"/>
      <c r="GM454" s="454"/>
      <c r="GN454" s="454"/>
      <c r="GO454" s="454"/>
      <c r="GP454" s="454"/>
      <c r="GQ454" s="454"/>
      <c r="GR454" s="454"/>
      <c r="GS454" s="454"/>
      <c r="GT454" s="454"/>
      <c r="GU454" s="454"/>
      <c r="GV454" s="454"/>
      <c r="GW454" s="454"/>
      <c r="GX454" s="454"/>
      <c r="GY454" s="454"/>
      <c r="GZ454" s="454"/>
      <c r="HA454" s="454"/>
      <c r="HB454" s="454"/>
      <c r="HC454" s="454"/>
      <c r="HD454" s="454"/>
      <c r="HE454" s="454"/>
      <c r="HF454" s="454"/>
      <c r="HG454" s="454"/>
      <c r="HH454" s="454"/>
      <c r="HI454" s="454"/>
      <c r="HJ454" s="454"/>
      <c r="HK454" s="454"/>
      <c r="HL454" s="454"/>
      <c r="HM454" s="454"/>
      <c r="HN454" s="454"/>
      <c r="HO454" s="454"/>
      <c r="HP454" s="454"/>
      <c r="HQ454" s="454"/>
      <c r="HR454" s="454"/>
      <c r="HS454" s="454"/>
      <c r="HT454" s="454"/>
      <c r="HU454" s="454"/>
      <c r="HV454" s="454"/>
      <c r="HW454" s="454"/>
      <c r="HX454" s="454"/>
      <c r="HY454" s="454"/>
      <c r="HZ454" s="454"/>
      <c r="IA454" s="454"/>
      <c r="IB454" s="454"/>
      <c r="IC454" s="454"/>
      <c r="ID454" s="454"/>
      <c r="IE454" s="454"/>
      <c r="IF454" s="454"/>
      <c r="IG454" s="454"/>
      <c r="IH454" s="454"/>
      <c r="II454" s="454"/>
      <c r="IJ454" s="454"/>
      <c r="IK454" s="454"/>
      <c r="IL454" s="454"/>
      <c r="IM454" s="454"/>
      <c r="IN454" s="454"/>
      <c r="IO454" s="454"/>
      <c r="IP454" s="454"/>
      <c r="IQ454" s="454"/>
      <c r="IR454" s="454"/>
      <c r="IS454" s="454"/>
      <c r="IT454" s="454"/>
      <c r="IU454" s="454"/>
      <c r="IV454" s="454"/>
      <c r="IW454" s="454"/>
    </row>
    <row r="455" customFormat="false" ht="12.75" hidden="false" customHeight="false" outlineLevel="1" collapsed="false">
      <c r="A455" s="419"/>
      <c r="B455" s="461"/>
      <c r="C455" s="461"/>
      <c r="D455" s="461"/>
      <c r="E455" s="461"/>
      <c r="F455" s="461"/>
      <c r="G455" s="461"/>
      <c r="H455" s="461"/>
      <c r="I455" s="461"/>
      <c r="J455" s="461"/>
      <c r="K455" s="461"/>
      <c r="L455" s="461"/>
      <c r="M455" s="461"/>
      <c r="N455" s="461"/>
      <c r="O455" s="461"/>
      <c r="P455" s="461"/>
      <c r="Q455" s="461"/>
      <c r="R455" s="461"/>
      <c r="S455" s="461"/>
      <c r="T455" s="461"/>
      <c r="U455" s="461"/>
      <c r="V455" s="454"/>
      <c r="W455" s="454"/>
      <c r="X455" s="454"/>
      <c r="Y455" s="454"/>
      <c r="Z455" s="454"/>
      <c r="AA455" s="454"/>
      <c r="AB455" s="454"/>
      <c r="AC455" s="454"/>
      <c r="AD455" s="454"/>
      <c r="AE455" s="454"/>
      <c r="AF455" s="454"/>
      <c r="AG455" s="454"/>
      <c r="AH455" s="454"/>
      <c r="AI455" s="454"/>
      <c r="AJ455" s="454"/>
      <c r="AK455" s="454"/>
      <c r="AL455" s="454"/>
      <c r="AM455" s="454"/>
      <c r="AN455" s="454"/>
      <c r="AO455" s="454"/>
      <c r="AP455" s="454"/>
      <c r="AQ455" s="454"/>
      <c r="AR455" s="454"/>
      <c r="AS455" s="454"/>
      <c r="AT455" s="454"/>
      <c r="AU455" s="454"/>
      <c r="AV455" s="454"/>
      <c r="AW455" s="454"/>
      <c r="AX455" s="454"/>
      <c r="AY455" s="454"/>
      <c r="AZ455" s="454"/>
      <c r="BA455" s="454"/>
      <c r="BB455" s="454"/>
      <c r="BC455" s="454"/>
      <c r="BD455" s="454"/>
      <c r="BE455" s="454"/>
      <c r="BF455" s="454"/>
      <c r="BG455" s="454"/>
      <c r="BH455" s="454"/>
      <c r="BI455" s="454"/>
      <c r="BJ455" s="454"/>
      <c r="BK455" s="454"/>
      <c r="BL455" s="454"/>
      <c r="BM455" s="454"/>
      <c r="BN455" s="454"/>
      <c r="BO455" s="454"/>
      <c r="BP455" s="454"/>
      <c r="BQ455" s="454"/>
      <c r="BR455" s="454"/>
      <c r="BS455" s="454"/>
      <c r="BT455" s="454"/>
      <c r="BU455" s="454"/>
      <c r="BV455" s="454"/>
      <c r="BW455" s="454"/>
      <c r="BX455" s="454"/>
      <c r="BY455" s="454"/>
      <c r="BZ455" s="454"/>
      <c r="CA455" s="454"/>
      <c r="CB455" s="454"/>
      <c r="CC455" s="454"/>
      <c r="CD455" s="454"/>
      <c r="CE455" s="454"/>
      <c r="CF455" s="454"/>
      <c r="CG455" s="454"/>
      <c r="CH455" s="454"/>
      <c r="CI455" s="454"/>
      <c r="CJ455" s="454"/>
      <c r="CK455" s="454"/>
      <c r="CL455" s="454"/>
      <c r="CM455" s="454"/>
      <c r="CN455" s="454"/>
      <c r="CO455" s="454"/>
      <c r="CP455" s="454"/>
      <c r="CQ455" s="454"/>
      <c r="CR455" s="454"/>
      <c r="CS455" s="454"/>
      <c r="CT455" s="454"/>
      <c r="CU455" s="454"/>
      <c r="CV455" s="454"/>
      <c r="CW455" s="454"/>
      <c r="CX455" s="454"/>
      <c r="CY455" s="454"/>
      <c r="CZ455" s="454"/>
      <c r="DA455" s="454"/>
      <c r="DB455" s="454"/>
      <c r="DC455" s="454"/>
      <c r="DD455" s="454"/>
      <c r="DE455" s="454"/>
      <c r="DF455" s="454"/>
      <c r="DG455" s="454"/>
      <c r="DH455" s="454"/>
      <c r="DI455" s="454"/>
      <c r="DJ455" s="454"/>
      <c r="DK455" s="454"/>
      <c r="DL455" s="454"/>
      <c r="DM455" s="454"/>
      <c r="DN455" s="454"/>
      <c r="DO455" s="454"/>
      <c r="DP455" s="454"/>
      <c r="DQ455" s="454"/>
      <c r="DR455" s="454"/>
      <c r="DS455" s="454"/>
      <c r="DT455" s="454"/>
      <c r="DU455" s="454"/>
      <c r="DV455" s="454"/>
      <c r="DW455" s="454"/>
      <c r="DX455" s="454"/>
      <c r="DY455" s="454"/>
      <c r="DZ455" s="454"/>
      <c r="EA455" s="454"/>
      <c r="EB455" s="454"/>
      <c r="EC455" s="454"/>
      <c r="ED455" s="454"/>
      <c r="EE455" s="454"/>
      <c r="EF455" s="454"/>
      <c r="EG455" s="454"/>
      <c r="EH455" s="454"/>
      <c r="EI455" s="454"/>
      <c r="EJ455" s="454"/>
      <c r="EK455" s="454"/>
      <c r="EL455" s="454"/>
      <c r="EM455" s="454"/>
      <c r="EN455" s="454"/>
      <c r="EO455" s="454"/>
      <c r="EP455" s="454"/>
      <c r="EQ455" s="454"/>
      <c r="ER455" s="454"/>
      <c r="ES455" s="454"/>
      <c r="ET455" s="454"/>
      <c r="EU455" s="454"/>
      <c r="EV455" s="454"/>
      <c r="EW455" s="454"/>
      <c r="EX455" s="454"/>
      <c r="EY455" s="454"/>
      <c r="EZ455" s="454"/>
      <c r="FA455" s="454"/>
      <c r="FB455" s="454"/>
      <c r="FC455" s="454"/>
      <c r="FD455" s="454"/>
      <c r="FE455" s="454"/>
      <c r="FF455" s="454"/>
      <c r="FG455" s="454"/>
      <c r="FH455" s="454"/>
      <c r="FI455" s="454"/>
      <c r="FJ455" s="454"/>
      <c r="FK455" s="454"/>
      <c r="FL455" s="454"/>
      <c r="FM455" s="454"/>
      <c r="FN455" s="454"/>
      <c r="FO455" s="454"/>
      <c r="FP455" s="454"/>
      <c r="FQ455" s="454"/>
      <c r="FR455" s="454"/>
      <c r="FS455" s="454"/>
      <c r="FT455" s="454"/>
      <c r="FU455" s="454"/>
      <c r="FV455" s="454"/>
      <c r="FW455" s="454"/>
      <c r="FX455" s="454"/>
      <c r="FY455" s="454"/>
      <c r="FZ455" s="454"/>
      <c r="GA455" s="454"/>
      <c r="GB455" s="454"/>
      <c r="GC455" s="454"/>
      <c r="GD455" s="454"/>
      <c r="GE455" s="454"/>
      <c r="GF455" s="454"/>
      <c r="GG455" s="454"/>
      <c r="GH455" s="454"/>
      <c r="GI455" s="454"/>
      <c r="GJ455" s="454"/>
      <c r="GK455" s="454"/>
      <c r="GL455" s="454"/>
      <c r="GM455" s="454"/>
      <c r="GN455" s="454"/>
      <c r="GO455" s="454"/>
      <c r="GP455" s="454"/>
      <c r="GQ455" s="454"/>
      <c r="GR455" s="454"/>
      <c r="GS455" s="454"/>
      <c r="GT455" s="454"/>
      <c r="GU455" s="454"/>
      <c r="GV455" s="454"/>
      <c r="GW455" s="454"/>
      <c r="GX455" s="454"/>
      <c r="GY455" s="454"/>
      <c r="GZ455" s="454"/>
      <c r="HA455" s="454"/>
      <c r="HB455" s="454"/>
      <c r="HC455" s="454"/>
      <c r="HD455" s="454"/>
      <c r="HE455" s="454"/>
      <c r="HF455" s="454"/>
      <c r="HG455" s="454"/>
      <c r="HH455" s="454"/>
      <c r="HI455" s="454"/>
      <c r="HJ455" s="454"/>
      <c r="HK455" s="454"/>
      <c r="HL455" s="454"/>
      <c r="HM455" s="454"/>
      <c r="HN455" s="454"/>
      <c r="HO455" s="454"/>
      <c r="HP455" s="454"/>
      <c r="HQ455" s="454"/>
      <c r="HR455" s="454"/>
      <c r="HS455" s="454"/>
      <c r="HT455" s="454"/>
      <c r="HU455" s="454"/>
      <c r="HV455" s="454"/>
      <c r="HW455" s="454"/>
      <c r="HX455" s="454"/>
      <c r="HY455" s="454"/>
      <c r="HZ455" s="454"/>
      <c r="IA455" s="454"/>
      <c r="IB455" s="454"/>
      <c r="IC455" s="454"/>
      <c r="ID455" s="454"/>
      <c r="IE455" s="454"/>
      <c r="IF455" s="454"/>
      <c r="IG455" s="454"/>
      <c r="IH455" s="454"/>
      <c r="II455" s="454"/>
      <c r="IJ455" s="454"/>
      <c r="IK455" s="454"/>
      <c r="IL455" s="454"/>
      <c r="IM455" s="454"/>
      <c r="IN455" s="454"/>
      <c r="IO455" s="454"/>
      <c r="IP455" s="454"/>
      <c r="IQ455" s="454"/>
      <c r="IR455" s="454"/>
      <c r="IS455" s="454"/>
      <c r="IT455" s="454"/>
      <c r="IU455" s="454"/>
      <c r="IV455" s="454"/>
      <c r="IW455" s="454"/>
    </row>
    <row r="456" customFormat="false" ht="12.75" hidden="false" customHeight="false" outlineLevel="1" collapsed="false">
      <c r="A456" s="419"/>
      <c r="B456" s="461"/>
      <c r="C456" s="461"/>
      <c r="D456" s="461"/>
      <c r="E456" s="461"/>
      <c r="F456" s="461"/>
      <c r="G456" s="461"/>
      <c r="H456" s="461"/>
      <c r="I456" s="461"/>
      <c r="J456" s="461"/>
      <c r="K456" s="461"/>
      <c r="L456" s="461"/>
      <c r="M456" s="461"/>
      <c r="N456" s="461"/>
      <c r="O456" s="461"/>
      <c r="P456" s="461"/>
      <c r="Q456" s="461"/>
      <c r="R456" s="461"/>
      <c r="S456" s="461"/>
      <c r="T456" s="461"/>
      <c r="U456" s="461"/>
      <c r="V456" s="454"/>
      <c r="W456" s="454"/>
      <c r="X456" s="454"/>
      <c r="Y456" s="454"/>
      <c r="Z456" s="454"/>
      <c r="AA456" s="454"/>
      <c r="AB456" s="454"/>
      <c r="AC456" s="454"/>
      <c r="AD456" s="454"/>
      <c r="AE456" s="454"/>
      <c r="AF456" s="454"/>
      <c r="AG456" s="454"/>
      <c r="AH456" s="454"/>
      <c r="AI456" s="454"/>
      <c r="AJ456" s="454"/>
      <c r="AK456" s="454"/>
      <c r="AL456" s="454"/>
      <c r="AM456" s="454"/>
      <c r="AN456" s="454"/>
      <c r="AO456" s="454"/>
      <c r="AP456" s="454"/>
      <c r="AQ456" s="454"/>
      <c r="AR456" s="454"/>
      <c r="AS456" s="454"/>
      <c r="AT456" s="454"/>
      <c r="AU456" s="454"/>
      <c r="AV456" s="454"/>
      <c r="AW456" s="454"/>
      <c r="AX456" s="454"/>
      <c r="AY456" s="454"/>
      <c r="AZ456" s="454"/>
      <c r="BA456" s="454"/>
      <c r="BB456" s="454"/>
      <c r="BC456" s="454"/>
      <c r="BD456" s="454"/>
      <c r="BE456" s="454"/>
      <c r="BF456" s="454"/>
      <c r="BG456" s="454"/>
      <c r="BH456" s="454"/>
      <c r="BI456" s="454"/>
      <c r="BJ456" s="454"/>
      <c r="BK456" s="454"/>
      <c r="BL456" s="454"/>
      <c r="BM456" s="454"/>
      <c r="BN456" s="454"/>
      <c r="BO456" s="454"/>
      <c r="BP456" s="454"/>
      <c r="BQ456" s="454"/>
      <c r="BR456" s="454"/>
      <c r="BS456" s="454"/>
      <c r="BT456" s="454"/>
      <c r="BU456" s="454"/>
      <c r="BV456" s="454"/>
      <c r="BW456" s="454"/>
      <c r="BX456" s="454"/>
      <c r="BY456" s="454"/>
      <c r="BZ456" s="454"/>
      <c r="CA456" s="454"/>
      <c r="CB456" s="454"/>
      <c r="CC456" s="454"/>
      <c r="CD456" s="454"/>
      <c r="CE456" s="454"/>
      <c r="CF456" s="454"/>
      <c r="CG456" s="454"/>
      <c r="CH456" s="454"/>
      <c r="CI456" s="454"/>
      <c r="CJ456" s="454"/>
      <c r="CK456" s="454"/>
      <c r="CL456" s="454"/>
      <c r="CM456" s="454"/>
      <c r="CN456" s="454"/>
      <c r="CO456" s="454"/>
      <c r="CP456" s="454"/>
      <c r="CQ456" s="454"/>
      <c r="CR456" s="454"/>
      <c r="CS456" s="454"/>
      <c r="CT456" s="454"/>
      <c r="CU456" s="454"/>
      <c r="CV456" s="454"/>
      <c r="CW456" s="454"/>
      <c r="CX456" s="454"/>
      <c r="CY456" s="454"/>
      <c r="CZ456" s="454"/>
      <c r="DA456" s="454"/>
      <c r="DB456" s="454"/>
      <c r="DC456" s="454"/>
      <c r="DD456" s="454"/>
      <c r="DE456" s="454"/>
      <c r="DF456" s="454"/>
      <c r="DG456" s="454"/>
      <c r="DH456" s="454"/>
      <c r="DI456" s="454"/>
      <c r="DJ456" s="454"/>
      <c r="DK456" s="454"/>
      <c r="DL456" s="454"/>
      <c r="DM456" s="454"/>
      <c r="DN456" s="454"/>
      <c r="DO456" s="454"/>
      <c r="DP456" s="454"/>
      <c r="DQ456" s="454"/>
      <c r="DR456" s="454"/>
      <c r="DS456" s="454"/>
      <c r="DT456" s="454"/>
      <c r="DU456" s="454"/>
      <c r="DV456" s="454"/>
      <c r="DW456" s="454"/>
      <c r="DX456" s="454"/>
      <c r="DY456" s="454"/>
      <c r="DZ456" s="454"/>
      <c r="EA456" s="454"/>
      <c r="EB456" s="454"/>
      <c r="EC456" s="454"/>
      <c r="ED456" s="454"/>
      <c r="EE456" s="454"/>
      <c r="EF456" s="454"/>
      <c r="EG456" s="454"/>
      <c r="EH456" s="454"/>
      <c r="EI456" s="454"/>
      <c r="EJ456" s="454"/>
      <c r="EK456" s="454"/>
      <c r="EL456" s="454"/>
      <c r="EM456" s="454"/>
      <c r="EN456" s="454"/>
      <c r="EO456" s="454"/>
      <c r="EP456" s="454"/>
      <c r="EQ456" s="454"/>
      <c r="ER456" s="454"/>
      <c r="ES456" s="454"/>
      <c r="ET456" s="454"/>
      <c r="EU456" s="454"/>
      <c r="EV456" s="454"/>
      <c r="EW456" s="454"/>
      <c r="EX456" s="454"/>
      <c r="EY456" s="454"/>
      <c r="EZ456" s="454"/>
      <c r="FA456" s="454"/>
      <c r="FB456" s="454"/>
      <c r="FC456" s="454"/>
      <c r="FD456" s="454"/>
      <c r="FE456" s="454"/>
      <c r="FF456" s="454"/>
      <c r="FG456" s="454"/>
      <c r="FH456" s="454"/>
      <c r="FI456" s="454"/>
      <c r="FJ456" s="454"/>
      <c r="FK456" s="454"/>
      <c r="FL456" s="454"/>
      <c r="FM456" s="454"/>
      <c r="FN456" s="454"/>
      <c r="FO456" s="454"/>
      <c r="FP456" s="454"/>
      <c r="FQ456" s="454"/>
      <c r="FR456" s="454"/>
      <c r="FS456" s="454"/>
      <c r="FT456" s="454"/>
      <c r="FU456" s="454"/>
      <c r="FV456" s="454"/>
      <c r="FW456" s="454"/>
      <c r="FX456" s="454"/>
      <c r="FY456" s="454"/>
      <c r="FZ456" s="454"/>
      <c r="GA456" s="454"/>
      <c r="GB456" s="454"/>
      <c r="GC456" s="454"/>
      <c r="GD456" s="454"/>
      <c r="GE456" s="454"/>
      <c r="GF456" s="454"/>
      <c r="GG456" s="454"/>
      <c r="GH456" s="454"/>
      <c r="GI456" s="454"/>
      <c r="GJ456" s="454"/>
      <c r="GK456" s="454"/>
      <c r="GL456" s="454"/>
      <c r="GM456" s="454"/>
      <c r="GN456" s="454"/>
      <c r="GO456" s="454"/>
      <c r="GP456" s="454"/>
      <c r="GQ456" s="454"/>
      <c r="GR456" s="454"/>
      <c r="GS456" s="454"/>
      <c r="GT456" s="454"/>
      <c r="GU456" s="454"/>
      <c r="GV456" s="454"/>
      <c r="GW456" s="454"/>
      <c r="GX456" s="454"/>
      <c r="GY456" s="454"/>
      <c r="GZ456" s="454"/>
      <c r="HA456" s="454"/>
      <c r="HB456" s="454"/>
      <c r="HC456" s="454"/>
      <c r="HD456" s="454"/>
      <c r="HE456" s="454"/>
      <c r="HF456" s="454"/>
      <c r="HG456" s="454"/>
      <c r="HH456" s="454"/>
      <c r="HI456" s="454"/>
      <c r="HJ456" s="454"/>
      <c r="HK456" s="454"/>
      <c r="HL456" s="454"/>
      <c r="HM456" s="454"/>
      <c r="HN456" s="454"/>
      <c r="HO456" s="454"/>
      <c r="HP456" s="454"/>
      <c r="HQ456" s="454"/>
      <c r="HR456" s="454"/>
      <c r="HS456" s="454"/>
      <c r="HT456" s="454"/>
      <c r="HU456" s="454"/>
      <c r="HV456" s="454"/>
      <c r="HW456" s="454"/>
      <c r="HX456" s="454"/>
      <c r="HY456" s="454"/>
      <c r="HZ456" s="454"/>
      <c r="IA456" s="454"/>
      <c r="IB456" s="454"/>
      <c r="IC456" s="454"/>
      <c r="ID456" s="454"/>
      <c r="IE456" s="454"/>
      <c r="IF456" s="454"/>
      <c r="IG456" s="454"/>
      <c r="IH456" s="454"/>
      <c r="II456" s="454"/>
      <c r="IJ456" s="454"/>
      <c r="IK456" s="454"/>
      <c r="IL456" s="454"/>
      <c r="IM456" s="454"/>
      <c r="IN456" s="454"/>
      <c r="IO456" s="454"/>
      <c r="IP456" s="454"/>
      <c r="IQ456" s="454"/>
      <c r="IR456" s="454"/>
      <c r="IS456" s="454"/>
      <c r="IT456" s="454"/>
      <c r="IU456" s="454"/>
      <c r="IV456" s="454"/>
      <c r="IW456" s="454"/>
    </row>
    <row r="457" customFormat="false" ht="12.75" hidden="false" customHeight="false" outlineLevel="1" collapsed="false">
      <c r="A457" s="419"/>
      <c r="B457" s="461"/>
      <c r="C457" s="461"/>
      <c r="D457" s="461"/>
      <c r="E457" s="461"/>
      <c r="F457" s="461"/>
      <c r="G457" s="461"/>
      <c r="H457" s="461"/>
      <c r="I457" s="461"/>
      <c r="J457" s="461"/>
      <c r="K457" s="461"/>
      <c r="L457" s="461"/>
      <c r="M457" s="461"/>
      <c r="N457" s="461"/>
      <c r="O457" s="461"/>
      <c r="P457" s="461"/>
      <c r="Q457" s="461"/>
      <c r="R457" s="461"/>
      <c r="S457" s="461"/>
      <c r="T457" s="461"/>
      <c r="U457" s="461"/>
      <c r="V457" s="454"/>
      <c r="W457" s="454"/>
      <c r="X457" s="454"/>
      <c r="Y457" s="454"/>
      <c r="Z457" s="454"/>
      <c r="AA457" s="454"/>
      <c r="AB457" s="454"/>
      <c r="AC457" s="454"/>
      <c r="AD457" s="454"/>
      <c r="AE457" s="454"/>
      <c r="AF457" s="454"/>
      <c r="AG457" s="454"/>
      <c r="AH457" s="454"/>
      <c r="AI457" s="454"/>
      <c r="AJ457" s="454"/>
      <c r="AK457" s="454"/>
      <c r="AL457" s="454"/>
      <c r="AM457" s="454"/>
      <c r="AN457" s="454"/>
      <c r="AO457" s="454"/>
      <c r="AP457" s="454"/>
      <c r="AQ457" s="454"/>
      <c r="AR457" s="454"/>
      <c r="AS457" s="454"/>
      <c r="AT457" s="454"/>
      <c r="AU457" s="454"/>
      <c r="AV457" s="454"/>
      <c r="AW457" s="454"/>
      <c r="AX457" s="454"/>
      <c r="AY457" s="454"/>
      <c r="AZ457" s="454"/>
      <c r="BA457" s="454"/>
      <c r="BB457" s="454"/>
      <c r="BC457" s="454"/>
      <c r="BD457" s="454"/>
      <c r="BE457" s="454"/>
      <c r="BF457" s="454"/>
      <c r="BG457" s="454"/>
      <c r="BH457" s="454"/>
      <c r="BI457" s="454"/>
      <c r="BJ457" s="454"/>
      <c r="BK457" s="454"/>
      <c r="BL457" s="454"/>
      <c r="BM457" s="454"/>
      <c r="BN457" s="454"/>
      <c r="BO457" s="454"/>
      <c r="BP457" s="454"/>
      <c r="BQ457" s="454"/>
      <c r="BR457" s="454"/>
      <c r="BS457" s="454"/>
      <c r="BT457" s="454"/>
      <c r="BU457" s="454"/>
      <c r="BV457" s="454"/>
      <c r="BW457" s="454"/>
      <c r="BX457" s="454"/>
      <c r="BY457" s="454"/>
      <c r="BZ457" s="454"/>
      <c r="CA457" s="454"/>
      <c r="CB457" s="454"/>
      <c r="CC457" s="454"/>
      <c r="CD457" s="454"/>
      <c r="CE457" s="454"/>
      <c r="CF457" s="454"/>
      <c r="CG457" s="454"/>
      <c r="CH457" s="454"/>
      <c r="CI457" s="454"/>
      <c r="CJ457" s="454"/>
      <c r="CK457" s="454"/>
      <c r="CL457" s="454"/>
      <c r="CM457" s="454"/>
      <c r="CN457" s="454"/>
      <c r="CO457" s="454"/>
      <c r="CP457" s="454"/>
      <c r="CQ457" s="454"/>
      <c r="CR457" s="454"/>
      <c r="CS457" s="454"/>
      <c r="CT457" s="454"/>
      <c r="CU457" s="454"/>
      <c r="CV457" s="454"/>
      <c r="CW457" s="454"/>
      <c r="CX457" s="454"/>
      <c r="CY457" s="454"/>
      <c r="CZ457" s="454"/>
      <c r="DA457" s="454"/>
      <c r="DB457" s="454"/>
      <c r="DC457" s="454"/>
      <c r="DD457" s="454"/>
      <c r="DE457" s="454"/>
      <c r="DF457" s="454"/>
      <c r="DG457" s="454"/>
      <c r="DH457" s="454"/>
      <c r="DI457" s="454"/>
      <c r="DJ457" s="454"/>
      <c r="DK457" s="454"/>
      <c r="DL457" s="454"/>
      <c r="DM457" s="454"/>
      <c r="DN457" s="454"/>
      <c r="DO457" s="454"/>
      <c r="DP457" s="454"/>
      <c r="DQ457" s="454"/>
      <c r="DR457" s="454"/>
      <c r="DS457" s="454"/>
      <c r="DT457" s="454"/>
      <c r="DU457" s="454"/>
      <c r="DV457" s="454"/>
      <c r="DW457" s="454"/>
      <c r="DX457" s="454"/>
      <c r="DY457" s="454"/>
      <c r="DZ457" s="454"/>
      <c r="EA457" s="454"/>
      <c r="EB457" s="454"/>
      <c r="EC457" s="454"/>
      <c r="ED457" s="454"/>
      <c r="EE457" s="454"/>
      <c r="EF457" s="454"/>
      <c r="EG457" s="454"/>
      <c r="EH457" s="454"/>
      <c r="EI457" s="454"/>
      <c r="EJ457" s="454"/>
      <c r="EK457" s="454"/>
      <c r="EL457" s="454"/>
      <c r="EM457" s="454"/>
      <c r="EN457" s="454"/>
      <c r="EO457" s="454"/>
      <c r="EP457" s="454"/>
      <c r="EQ457" s="454"/>
      <c r="ER457" s="454"/>
      <c r="ES457" s="454"/>
      <c r="ET457" s="454"/>
      <c r="EU457" s="454"/>
      <c r="EV457" s="454"/>
      <c r="EW457" s="454"/>
      <c r="EX457" s="454"/>
      <c r="EY457" s="454"/>
      <c r="EZ457" s="454"/>
      <c r="FA457" s="454"/>
      <c r="FB457" s="454"/>
      <c r="FC457" s="454"/>
      <c r="FD457" s="454"/>
      <c r="FE457" s="454"/>
      <c r="FF457" s="454"/>
      <c r="FG457" s="454"/>
      <c r="FH457" s="454"/>
      <c r="FI457" s="454"/>
      <c r="FJ457" s="454"/>
      <c r="FK457" s="454"/>
      <c r="FL457" s="454"/>
      <c r="FM457" s="454"/>
      <c r="FN457" s="454"/>
      <c r="FO457" s="454"/>
      <c r="FP457" s="454"/>
      <c r="FQ457" s="454"/>
      <c r="FR457" s="454"/>
      <c r="FS457" s="454"/>
      <c r="FT457" s="454"/>
      <c r="FU457" s="454"/>
      <c r="FV457" s="454"/>
      <c r="FW457" s="454"/>
      <c r="FX457" s="454"/>
      <c r="FY457" s="454"/>
      <c r="FZ457" s="454"/>
      <c r="GA457" s="454"/>
      <c r="GB457" s="454"/>
      <c r="GC457" s="454"/>
      <c r="GD457" s="454"/>
      <c r="GE457" s="454"/>
      <c r="GF457" s="454"/>
      <c r="GG457" s="454"/>
      <c r="GH457" s="454"/>
      <c r="GI457" s="454"/>
      <c r="GJ457" s="454"/>
      <c r="GK457" s="454"/>
      <c r="GL457" s="454"/>
      <c r="GM457" s="454"/>
      <c r="GN457" s="454"/>
      <c r="GO457" s="454"/>
      <c r="GP457" s="454"/>
      <c r="GQ457" s="454"/>
      <c r="GR457" s="454"/>
      <c r="GS457" s="454"/>
      <c r="GT457" s="454"/>
      <c r="GU457" s="454"/>
      <c r="GV457" s="454"/>
      <c r="GW457" s="454"/>
      <c r="GX457" s="454"/>
      <c r="GY457" s="454"/>
      <c r="GZ457" s="454"/>
      <c r="HA457" s="454"/>
      <c r="HB457" s="454"/>
      <c r="HC457" s="454"/>
      <c r="HD457" s="454"/>
      <c r="HE457" s="454"/>
      <c r="HF457" s="454"/>
      <c r="HG457" s="454"/>
      <c r="HH457" s="454"/>
      <c r="HI457" s="454"/>
      <c r="HJ457" s="454"/>
      <c r="HK457" s="454"/>
      <c r="HL457" s="454"/>
      <c r="HM457" s="454"/>
      <c r="HN457" s="454"/>
      <c r="HO457" s="454"/>
      <c r="HP457" s="454"/>
      <c r="HQ457" s="454"/>
      <c r="HR457" s="454"/>
      <c r="HS457" s="454"/>
      <c r="HT457" s="454"/>
      <c r="HU457" s="454"/>
      <c r="HV457" s="454"/>
      <c r="HW457" s="454"/>
      <c r="HX457" s="454"/>
      <c r="HY457" s="454"/>
      <c r="HZ457" s="454"/>
      <c r="IA457" s="454"/>
      <c r="IB457" s="454"/>
      <c r="IC457" s="454"/>
      <c r="ID457" s="454"/>
      <c r="IE457" s="454"/>
      <c r="IF457" s="454"/>
      <c r="IG457" s="454"/>
      <c r="IH457" s="454"/>
      <c r="II457" s="454"/>
      <c r="IJ457" s="454"/>
      <c r="IK457" s="454"/>
      <c r="IL457" s="454"/>
      <c r="IM457" s="454"/>
      <c r="IN457" s="454"/>
      <c r="IO457" s="454"/>
      <c r="IP457" s="454"/>
      <c r="IQ457" s="454"/>
      <c r="IR457" s="454"/>
      <c r="IS457" s="454"/>
      <c r="IT457" s="454"/>
      <c r="IU457" s="454"/>
      <c r="IV457" s="454"/>
      <c r="IW457" s="454"/>
    </row>
    <row r="458" customFormat="false" ht="12.75" hidden="false" customHeight="false" outlineLevel="1" collapsed="false">
      <c r="A458" s="339"/>
      <c r="B458" s="461"/>
      <c r="C458" s="461"/>
      <c r="D458" s="461"/>
      <c r="E458" s="461"/>
      <c r="F458" s="461"/>
      <c r="G458" s="461"/>
      <c r="H458" s="461"/>
      <c r="I458" s="461"/>
      <c r="J458" s="461"/>
      <c r="K458" s="461"/>
      <c r="L458" s="461"/>
      <c r="M458" s="461"/>
      <c r="N458" s="461"/>
      <c r="O458" s="461"/>
      <c r="P458" s="461"/>
      <c r="Q458" s="461"/>
      <c r="R458" s="461"/>
      <c r="S458" s="461"/>
      <c r="T458" s="461"/>
      <c r="U458" s="461"/>
      <c r="V458" s="454"/>
      <c r="W458" s="454"/>
      <c r="X458" s="454"/>
      <c r="Y458" s="454"/>
      <c r="Z458" s="454"/>
      <c r="AA458" s="454"/>
      <c r="AB458" s="454"/>
      <c r="AC458" s="454"/>
      <c r="AD458" s="454"/>
      <c r="AE458" s="454"/>
      <c r="AF458" s="454"/>
      <c r="AG458" s="454"/>
      <c r="AH458" s="454"/>
      <c r="AI458" s="454"/>
      <c r="AJ458" s="454"/>
      <c r="AK458" s="454"/>
      <c r="AL458" s="454"/>
      <c r="AM458" s="454"/>
      <c r="AN458" s="454"/>
      <c r="AO458" s="454"/>
      <c r="AP458" s="454"/>
      <c r="AQ458" s="454"/>
      <c r="AR458" s="454"/>
      <c r="AS458" s="454"/>
      <c r="AT458" s="454"/>
      <c r="AU458" s="454"/>
      <c r="AV458" s="454"/>
      <c r="AW458" s="454"/>
      <c r="AX458" s="454"/>
      <c r="AY458" s="454"/>
      <c r="AZ458" s="454"/>
      <c r="BA458" s="454"/>
      <c r="BB458" s="454"/>
      <c r="BC458" s="454"/>
      <c r="BD458" s="454"/>
      <c r="BE458" s="454"/>
      <c r="BF458" s="454"/>
      <c r="BG458" s="454"/>
      <c r="BH458" s="454"/>
      <c r="BI458" s="454"/>
      <c r="BJ458" s="454"/>
      <c r="BK458" s="454"/>
      <c r="BL458" s="454"/>
      <c r="BM458" s="454"/>
      <c r="BN458" s="454"/>
      <c r="BO458" s="454"/>
      <c r="BP458" s="454"/>
      <c r="BQ458" s="454"/>
      <c r="BR458" s="454"/>
      <c r="BS458" s="454"/>
      <c r="BT458" s="454"/>
      <c r="BU458" s="454"/>
      <c r="BV458" s="454"/>
      <c r="BW458" s="454"/>
      <c r="BX458" s="454"/>
      <c r="BY458" s="454"/>
      <c r="BZ458" s="454"/>
      <c r="CA458" s="454"/>
      <c r="CB458" s="454"/>
      <c r="CC458" s="454"/>
      <c r="CD458" s="454"/>
      <c r="CE458" s="454"/>
      <c r="CF458" s="454"/>
      <c r="CG458" s="454"/>
      <c r="CH458" s="454"/>
      <c r="CI458" s="454"/>
      <c r="CJ458" s="454"/>
      <c r="CK458" s="454"/>
      <c r="CL458" s="454"/>
      <c r="CM458" s="454"/>
      <c r="CN458" s="454"/>
      <c r="CO458" s="454"/>
      <c r="CP458" s="454"/>
      <c r="CQ458" s="454"/>
      <c r="CR458" s="454"/>
      <c r="CS458" s="454"/>
      <c r="CT458" s="454"/>
      <c r="CU458" s="454"/>
      <c r="CV458" s="454"/>
      <c r="CW458" s="454"/>
      <c r="CX458" s="454"/>
      <c r="CY458" s="454"/>
      <c r="CZ458" s="454"/>
      <c r="DA458" s="454"/>
      <c r="DB458" s="454"/>
      <c r="DC458" s="454"/>
      <c r="DD458" s="454"/>
      <c r="DE458" s="454"/>
      <c r="DF458" s="454"/>
      <c r="DG458" s="454"/>
      <c r="DH458" s="454"/>
      <c r="DI458" s="454"/>
      <c r="DJ458" s="454"/>
      <c r="DK458" s="454"/>
      <c r="DL458" s="454"/>
      <c r="DM458" s="454"/>
      <c r="DN458" s="454"/>
      <c r="DO458" s="454"/>
      <c r="DP458" s="454"/>
      <c r="DQ458" s="454"/>
      <c r="DR458" s="454"/>
      <c r="DS458" s="454"/>
      <c r="DT458" s="454"/>
      <c r="DU458" s="454"/>
      <c r="DV458" s="454"/>
      <c r="DW458" s="454"/>
      <c r="DX458" s="454"/>
      <c r="DY458" s="454"/>
      <c r="DZ458" s="454"/>
      <c r="EA458" s="454"/>
      <c r="EB458" s="454"/>
      <c r="EC458" s="454"/>
      <c r="ED458" s="454"/>
      <c r="EE458" s="454"/>
      <c r="EF458" s="454"/>
      <c r="EG458" s="454"/>
      <c r="EH458" s="454"/>
      <c r="EI458" s="454"/>
      <c r="EJ458" s="454"/>
      <c r="EK458" s="454"/>
      <c r="EL458" s="454"/>
      <c r="EM458" s="454"/>
      <c r="EN458" s="454"/>
      <c r="EO458" s="454"/>
      <c r="EP458" s="454"/>
      <c r="EQ458" s="454"/>
      <c r="ER458" s="454"/>
      <c r="ES458" s="454"/>
      <c r="ET458" s="454"/>
      <c r="EU458" s="454"/>
      <c r="EV458" s="454"/>
      <c r="EW458" s="454"/>
      <c r="EX458" s="454"/>
      <c r="EY458" s="454"/>
      <c r="EZ458" s="454"/>
      <c r="FA458" s="454"/>
      <c r="FB458" s="454"/>
      <c r="FC458" s="454"/>
      <c r="FD458" s="454"/>
      <c r="FE458" s="454"/>
      <c r="FF458" s="454"/>
      <c r="FG458" s="454"/>
      <c r="FH458" s="454"/>
      <c r="FI458" s="454"/>
      <c r="FJ458" s="454"/>
      <c r="FK458" s="454"/>
      <c r="FL458" s="454"/>
      <c r="FM458" s="454"/>
      <c r="FN458" s="454"/>
      <c r="FO458" s="454"/>
      <c r="FP458" s="454"/>
      <c r="FQ458" s="454"/>
      <c r="FR458" s="454"/>
      <c r="FS458" s="454"/>
      <c r="FT458" s="454"/>
      <c r="FU458" s="454"/>
      <c r="FV458" s="454"/>
      <c r="FW458" s="454"/>
      <c r="FX458" s="454"/>
      <c r="FY458" s="454"/>
      <c r="FZ458" s="454"/>
      <c r="GA458" s="454"/>
      <c r="GB458" s="454"/>
      <c r="GC458" s="454"/>
      <c r="GD458" s="454"/>
      <c r="GE458" s="454"/>
      <c r="GF458" s="454"/>
      <c r="GG458" s="454"/>
      <c r="GH458" s="454"/>
      <c r="GI458" s="454"/>
      <c r="GJ458" s="454"/>
      <c r="GK458" s="454"/>
      <c r="GL458" s="454"/>
      <c r="GM458" s="454"/>
      <c r="GN458" s="454"/>
      <c r="GO458" s="454"/>
      <c r="GP458" s="454"/>
      <c r="GQ458" s="454"/>
      <c r="GR458" s="454"/>
      <c r="GS458" s="454"/>
      <c r="GT458" s="454"/>
      <c r="GU458" s="454"/>
      <c r="GV458" s="454"/>
      <c r="GW458" s="454"/>
      <c r="GX458" s="454"/>
      <c r="GY458" s="454"/>
      <c r="GZ458" s="454"/>
      <c r="HA458" s="454"/>
      <c r="HB458" s="454"/>
      <c r="HC458" s="454"/>
      <c r="HD458" s="454"/>
      <c r="HE458" s="454"/>
      <c r="HF458" s="454"/>
      <c r="HG458" s="454"/>
      <c r="HH458" s="454"/>
      <c r="HI458" s="454"/>
      <c r="HJ458" s="454"/>
      <c r="HK458" s="454"/>
      <c r="HL458" s="454"/>
      <c r="HM458" s="454"/>
      <c r="HN458" s="454"/>
      <c r="HO458" s="454"/>
      <c r="HP458" s="454"/>
      <c r="HQ458" s="454"/>
      <c r="HR458" s="454"/>
      <c r="HS458" s="454"/>
      <c r="HT458" s="454"/>
      <c r="HU458" s="454"/>
      <c r="HV458" s="454"/>
      <c r="HW458" s="454"/>
      <c r="HX458" s="454"/>
      <c r="HY458" s="454"/>
      <c r="HZ458" s="454"/>
      <c r="IA458" s="454"/>
      <c r="IB458" s="454"/>
      <c r="IC458" s="454"/>
      <c r="ID458" s="454"/>
      <c r="IE458" s="454"/>
      <c r="IF458" s="454"/>
      <c r="IG458" s="454"/>
      <c r="IH458" s="454"/>
      <c r="II458" s="454"/>
      <c r="IJ458" s="454"/>
      <c r="IK458" s="454"/>
      <c r="IL458" s="454"/>
      <c r="IM458" s="454"/>
      <c r="IN458" s="454"/>
      <c r="IO458" s="454"/>
      <c r="IP458" s="454"/>
      <c r="IQ458" s="454"/>
      <c r="IR458" s="454"/>
      <c r="IS458" s="454"/>
      <c r="IT458" s="454"/>
      <c r="IU458" s="454"/>
      <c r="IV458" s="454"/>
      <c r="IW458" s="454"/>
    </row>
    <row r="459" customFormat="false" ht="12.75" hidden="false" customHeight="false" outlineLevel="1" collapsed="false">
      <c r="A459" s="339"/>
      <c r="B459" s="461"/>
      <c r="C459" s="461"/>
      <c r="D459" s="461"/>
      <c r="E459" s="461"/>
      <c r="F459" s="461"/>
      <c r="G459" s="461"/>
      <c r="H459" s="461"/>
      <c r="I459" s="461"/>
      <c r="J459" s="461"/>
      <c r="K459" s="461"/>
      <c r="L459" s="461"/>
      <c r="M459" s="461"/>
      <c r="N459" s="461"/>
      <c r="O459" s="461"/>
      <c r="P459" s="461"/>
      <c r="Q459" s="461"/>
      <c r="R459" s="461"/>
      <c r="S459" s="461"/>
      <c r="T459" s="461"/>
      <c r="U459" s="461"/>
      <c r="V459" s="454"/>
      <c r="W459" s="454"/>
      <c r="X459" s="454"/>
      <c r="Y459" s="454"/>
      <c r="Z459" s="454"/>
      <c r="AA459" s="454"/>
      <c r="AB459" s="454"/>
      <c r="AC459" s="454"/>
      <c r="AD459" s="454"/>
      <c r="AE459" s="454"/>
      <c r="AF459" s="454"/>
      <c r="AG459" s="454"/>
      <c r="AH459" s="454"/>
      <c r="AI459" s="454"/>
      <c r="AJ459" s="454"/>
      <c r="AK459" s="454"/>
      <c r="AL459" s="454"/>
      <c r="AM459" s="454"/>
      <c r="AN459" s="454"/>
      <c r="AO459" s="454"/>
      <c r="AP459" s="454"/>
      <c r="AQ459" s="454"/>
      <c r="AR459" s="454"/>
      <c r="AS459" s="454"/>
      <c r="AT459" s="454"/>
      <c r="AU459" s="454"/>
      <c r="AV459" s="454"/>
      <c r="AW459" s="454"/>
      <c r="AX459" s="454"/>
      <c r="AY459" s="454"/>
      <c r="AZ459" s="454"/>
      <c r="BA459" s="454"/>
      <c r="BB459" s="454"/>
      <c r="BC459" s="454"/>
      <c r="BD459" s="454"/>
      <c r="BE459" s="454"/>
      <c r="BF459" s="454"/>
      <c r="BG459" s="454"/>
      <c r="BH459" s="454"/>
      <c r="BI459" s="454"/>
      <c r="BJ459" s="454"/>
      <c r="BK459" s="454"/>
      <c r="BL459" s="454"/>
      <c r="BM459" s="454"/>
      <c r="BN459" s="454"/>
      <c r="BO459" s="454"/>
      <c r="BP459" s="454"/>
      <c r="BQ459" s="454"/>
      <c r="BR459" s="454"/>
      <c r="BS459" s="454"/>
      <c r="BT459" s="454"/>
      <c r="BU459" s="454"/>
      <c r="BV459" s="454"/>
      <c r="BW459" s="454"/>
      <c r="BX459" s="454"/>
      <c r="BY459" s="454"/>
      <c r="BZ459" s="454"/>
      <c r="CA459" s="454"/>
      <c r="CB459" s="454"/>
      <c r="CC459" s="454"/>
      <c r="CD459" s="454"/>
      <c r="CE459" s="454"/>
      <c r="CF459" s="454"/>
      <c r="CG459" s="454"/>
      <c r="CH459" s="454"/>
      <c r="CI459" s="454"/>
      <c r="CJ459" s="454"/>
      <c r="CK459" s="454"/>
      <c r="CL459" s="454"/>
      <c r="CM459" s="454"/>
      <c r="CN459" s="454"/>
      <c r="CO459" s="454"/>
      <c r="CP459" s="454"/>
      <c r="CQ459" s="454"/>
      <c r="CR459" s="454"/>
      <c r="CS459" s="454"/>
      <c r="CT459" s="454"/>
      <c r="CU459" s="454"/>
      <c r="CV459" s="454"/>
      <c r="CW459" s="454"/>
      <c r="CX459" s="454"/>
      <c r="CY459" s="454"/>
      <c r="CZ459" s="454"/>
      <c r="DA459" s="454"/>
      <c r="DB459" s="454"/>
      <c r="DC459" s="454"/>
      <c r="DD459" s="454"/>
      <c r="DE459" s="454"/>
      <c r="DF459" s="454"/>
      <c r="DG459" s="454"/>
      <c r="DH459" s="454"/>
      <c r="DI459" s="454"/>
      <c r="DJ459" s="454"/>
      <c r="DK459" s="454"/>
      <c r="DL459" s="454"/>
      <c r="DM459" s="454"/>
      <c r="DN459" s="454"/>
      <c r="DO459" s="454"/>
      <c r="DP459" s="454"/>
      <c r="DQ459" s="454"/>
      <c r="DR459" s="454"/>
      <c r="DS459" s="454"/>
      <c r="DT459" s="454"/>
      <c r="DU459" s="454"/>
      <c r="DV459" s="454"/>
      <c r="DW459" s="454"/>
      <c r="DX459" s="454"/>
      <c r="DY459" s="454"/>
      <c r="DZ459" s="454"/>
      <c r="EA459" s="454"/>
      <c r="EB459" s="454"/>
      <c r="EC459" s="454"/>
      <c r="ED459" s="454"/>
      <c r="EE459" s="454"/>
      <c r="EF459" s="454"/>
      <c r="EG459" s="454"/>
      <c r="EH459" s="454"/>
      <c r="EI459" s="454"/>
      <c r="EJ459" s="454"/>
      <c r="EK459" s="454"/>
      <c r="EL459" s="454"/>
      <c r="EM459" s="454"/>
      <c r="EN459" s="454"/>
      <c r="EO459" s="454"/>
      <c r="EP459" s="454"/>
      <c r="EQ459" s="454"/>
      <c r="ER459" s="454"/>
      <c r="ES459" s="454"/>
      <c r="ET459" s="454"/>
      <c r="EU459" s="454"/>
      <c r="EV459" s="454"/>
      <c r="EW459" s="454"/>
      <c r="EX459" s="454"/>
      <c r="EY459" s="454"/>
      <c r="EZ459" s="454"/>
      <c r="FA459" s="454"/>
      <c r="FB459" s="454"/>
      <c r="FC459" s="454"/>
      <c r="FD459" s="454"/>
      <c r="FE459" s="454"/>
      <c r="FF459" s="454"/>
      <c r="FG459" s="454"/>
      <c r="FH459" s="454"/>
      <c r="FI459" s="454"/>
      <c r="FJ459" s="454"/>
      <c r="FK459" s="454"/>
      <c r="FL459" s="454"/>
      <c r="FM459" s="454"/>
      <c r="FN459" s="454"/>
      <c r="FO459" s="454"/>
      <c r="FP459" s="454"/>
      <c r="FQ459" s="454"/>
      <c r="FR459" s="454"/>
      <c r="FS459" s="454"/>
      <c r="FT459" s="454"/>
      <c r="FU459" s="454"/>
      <c r="FV459" s="454"/>
      <c r="FW459" s="454"/>
      <c r="FX459" s="454"/>
      <c r="FY459" s="454"/>
      <c r="FZ459" s="454"/>
      <c r="GA459" s="454"/>
      <c r="GB459" s="454"/>
      <c r="GC459" s="454"/>
      <c r="GD459" s="454"/>
      <c r="GE459" s="454"/>
      <c r="GF459" s="454"/>
      <c r="GG459" s="454"/>
      <c r="GH459" s="454"/>
      <c r="GI459" s="454"/>
      <c r="GJ459" s="454"/>
      <c r="GK459" s="454"/>
      <c r="GL459" s="454"/>
      <c r="GM459" s="454"/>
      <c r="GN459" s="454"/>
      <c r="GO459" s="454"/>
      <c r="GP459" s="454"/>
      <c r="GQ459" s="454"/>
      <c r="GR459" s="454"/>
      <c r="GS459" s="454"/>
      <c r="GT459" s="454"/>
      <c r="GU459" s="454"/>
      <c r="GV459" s="454"/>
      <c r="GW459" s="454"/>
      <c r="GX459" s="454"/>
      <c r="GY459" s="454"/>
      <c r="GZ459" s="454"/>
      <c r="HA459" s="454"/>
      <c r="HB459" s="454"/>
      <c r="HC459" s="454"/>
      <c r="HD459" s="454"/>
      <c r="HE459" s="454"/>
      <c r="HF459" s="454"/>
      <c r="HG459" s="454"/>
      <c r="HH459" s="454"/>
      <c r="HI459" s="454"/>
      <c r="HJ459" s="454"/>
      <c r="HK459" s="454"/>
      <c r="HL459" s="454"/>
      <c r="HM459" s="454"/>
      <c r="HN459" s="454"/>
      <c r="HO459" s="454"/>
      <c r="HP459" s="454"/>
      <c r="HQ459" s="454"/>
      <c r="HR459" s="454"/>
      <c r="HS459" s="454"/>
      <c r="HT459" s="454"/>
      <c r="HU459" s="454"/>
      <c r="HV459" s="454"/>
      <c r="HW459" s="454"/>
      <c r="HX459" s="454"/>
      <c r="HY459" s="454"/>
      <c r="HZ459" s="454"/>
      <c r="IA459" s="454"/>
      <c r="IB459" s="454"/>
      <c r="IC459" s="454"/>
      <c r="ID459" s="454"/>
      <c r="IE459" s="454"/>
      <c r="IF459" s="454"/>
      <c r="IG459" s="454"/>
      <c r="IH459" s="454"/>
      <c r="II459" s="454"/>
      <c r="IJ459" s="454"/>
      <c r="IK459" s="454"/>
      <c r="IL459" s="454"/>
      <c r="IM459" s="454"/>
      <c r="IN459" s="454"/>
      <c r="IO459" s="454"/>
      <c r="IP459" s="454"/>
      <c r="IQ459" s="454"/>
      <c r="IR459" s="454"/>
      <c r="IS459" s="454"/>
      <c r="IT459" s="454"/>
      <c r="IU459" s="454"/>
      <c r="IV459" s="454"/>
      <c r="IW459" s="454"/>
    </row>
    <row r="460" customFormat="false" ht="12.75" hidden="false" customHeight="false" outlineLevel="1" collapsed="false">
      <c r="A460" s="419"/>
      <c r="B460" s="461"/>
      <c r="C460" s="461"/>
      <c r="D460" s="461"/>
      <c r="E460" s="461"/>
      <c r="F460" s="461"/>
      <c r="G460" s="461"/>
      <c r="H460" s="461"/>
      <c r="I460" s="461"/>
      <c r="J460" s="461"/>
      <c r="K460" s="461"/>
      <c r="L460" s="461"/>
      <c r="M460" s="461"/>
      <c r="N460" s="461"/>
      <c r="O460" s="461"/>
      <c r="P460" s="461"/>
      <c r="Q460" s="461"/>
      <c r="R460" s="461"/>
      <c r="S460" s="461"/>
      <c r="T460" s="461"/>
      <c r="U460" s="461"/>
      <c r="V460" s="454"/>
      <c r="W460" s="454"/>
      <c r="X460" s="454"/>
      <c r="Y460" s="454"/>
      <c r="Z460" s="454"/>
      <c r="AA460" s="454"/>
      <c r="AB460" s="454"/>
      <c r="AC460" s="454"/>
      <c r="AD460" s="454"/>
      <c r="AE460" s="454"/>
      <c r="AF460" s="454"/>
      <c r="AG460" s="454"/>
      <c r="AH460" s="454"/>
      <c r="AI460" s="454"/>
      <c r="AJ460" s="454"/>
      <c r="AK460" s="454"/>
      <c r="AL460" s="454"/>
      <c r="AM460" s="454"/>
      <c r="AN460" s="454"/>
      <c r="AO460" s="454"/>
      <c r="AP460" s="454"/>
      <c r="AQ460" s="454"/>
      <c r="AR460" s="454"/>
      <c r="AS460" s="454"/>
      <c r="AT460" s="454"/>
      <c r="AU460" s="454"/>
      <c r="AV460" s="454"/>
      <c r="AW460" s="454"/>
      <c r="AX460" s="454"/>
      <c r="AY460" s="454"/>
      <c r="AZ460" s="454"/>
      <c r="BA460" s="454"/>
      <c r="BB460" s="454"/>
      <c r="BC460" s="454"/>
      <c r="BD460" s="454"/>
      <c r="BE460" s="454"/>
      <c r="BF460" s="454"/>
      <c r="BG460" s="454"/>
      <c r="BH460" s="454"/>
      <c r="BI460" s="454"/>
      <c r="BJ460" s="454"/>
      <c r="BK460" s="454"/>
      <c r="BL460" s="454"/>
      <c r="BM460" s="454"/>
      <c r="BN460" s="454"/>
      <c r="BO460" s="454"/>
      <c r="BP460" s="454"/>
      <c r="BQ460" s="454"/>
      <c r="BR460" s="454"/>
      <c r="BS460" s="454"/>
      <c r="BT460" s="454"/>
      <c r="BU460" s="454"/>
      <c r="BV460" s="454"/>
      <c r="BW460" s="454"/>
      <c r="BX460" s="454"/>
      <c r="BY460" s="454"/>
      <c r="BZ460" s="454"/>
      <c r="CA460" s="454"/>
      <c r="CB460" s="454"/>
      <c r="CC460" s="454"/>
      <c r="CD460" s="454"/>
      <c r="CE460" s="454"/>
      <c r="CF460" s="454"/>
      <c r="CG460" s="454"/>
      <c r="CH460" s="454"/>
      <c r="CI460" s="454"/>
      <c r="CJ460" s="454"/>
      <c r="CK460" s="454"/>
      <c r="CL460" s="454"/>
      <c r="CM460" s="454"/>
      <c r="CN460" s="454"/>
      <c r="CO460" s="454"/>
      <c r="CP460" s="454"/>
      <c r="CQ460" s="454"/>
      <c r="CR460" s="454"/>
      <c r="CS460" s="454"/>
      <c r="CT460" s="454"/>
      <c r="CU460" s="454"/>
      <c r="CV460" s="454"/>
      <c r="CW460" s="454"/>
      <c r="CX460" s="454"/>
      <c r="CY460" s="454"/>
      <c r="CZ460" s="454"/>
      <c r="DA460" s="454"/>
      <c r="DB460" s="454"/>
      <c r="DC460" s="454"/>
      <c r="DD460" s="454"/>
      <c r="DE460" s="454"/>
      <c r="DF460" s="454"/>
      <c r="DG460" s="454"/>
      <c r="DH460" s="454"/>
      <c r="DI460" s="454"/>
      <c r="DJ460" s="454"/>
      <c r="DK460" s="454"/>
      <c r="DL460" s="454"/>
      <c r="DM460" s="454"/>
      <c r="DN460" s="454"/>
      <c r="DO460" s="454"/>
      <c r="DP460" s="454"/>
      <c r="DQ460" s="454"/>
      <c r="DR460" s="454"/>
      <c r="DS460" s="454"/>
      <c r="DT460" s="454"/>
      <c r="DU460" s="454"/>
      <c r="DV460" s="454"/>
      <c r="DW460" s="454"/>
      <c r="DX460" s="454"/>
      <c r="DY460" s="454"/>
      <c r="DZ460" s="454"/>
      <c r="EA460" s="454"/>
      <c r="EB460" s="454"/>
      <c r="EC460" s="454"/>
      <c r="ED460" s="454"/>
      <c r="EE460" s="454"/>
      <c r="EF460" s="454"/>
      <c r="EG460" s="454"/>
      <c r="EH460" s="454"/>
      <c r="EI460" s="454"/>
      <c r="EJ460" s="454"/>
      <c r="EK460" s="454"/>
      <c r="EL460" s="454"/>
      <c r="EM460" s="454"/>
      <c r="EN460" s="454"/>
      <c r="EO460" s="454"/>
      <c r="EP460" s="454"/>
      <c r="EQ460" s="454"/>
      <c r="ER460" s="454"/>
      <c r="ES460" s="454"/>
      <c r="ET460" s="454"/>
      <c r="EU460" s="454"/>
      <c r="EV460" s="454"/>
      <c r="EW460" s="454"/>
      <c r="EX460" s="454"/>
      <c r="EY460" s="454"/>
      <c r="EZ460" s="454"/>
      <c r="FA460" s="454"/>
      <c r="FB460" s="454"/>
      <c r="FC460" s="454"/>
      <c r="FD460" s="454"/>
      <c r="FE460" s="454"/>
      <c r="FF460" s="454"/>
      <c r="FG460" s="454"/>
      <c r="FH460" s="454"/>
      <c r="FI460" s="454"/>
      <c r="FJ460" s="454"/>
      <c r="FK460" s="454"/>
      <c r="FL460" s="454"/>
      <c r="FM460" s="454"/>
      <c r="FN460" s="454"/>
      <c r="FO460" s="454"/>
      <c r="FP460" s="454"/>
      <c r="FQ460" s="454"/>
      <c r="FR460" s="454"/>
      <c r="FS460" s="454"/>
      <c r="FT460" s="454"/>
      <c r="FU460" s="454"/>
      <c r="FV460" s="454"/>
      <c r="FW460" s="454"/>
      <c r="FX460" s="454"/>
      <c r="FY460" s="454"/>
      <c r="FZ460" s="454"/>
      <c r="GA460" s="454"/>
      <c r="GB460" s="454"/>
      <c r="GC460" s="454"/>
      <c r="GD460" s="454"/>
      <c r="GE460" s="454"/>
      <c r="GF460" s="454"/>
      <c r="GG460" s="454"/>
      <c r="GH460" s="454"/>
      <c r="GI460" s="454"/>
      <c r="GJ460" s="454"/>
      <c r="GK460" s="454"/>
      <c r="GL460" s="454"/>
      <c r="GM460" s="454"/>
      <c r="GN460" s="454"/>
      <c r="GO460" s="454"/>
      <c r="GP460" s="454"/>
      <c r="GQ460" s="454"/>
      <c r="GR460" s="454"/>
      <c r="GS460" s="454"/>
      <c r="GT460" s="454"/>
      <c r="GU460" s="454"/>
      <c r="GV460" s="454"/>
      <c r="GW460" s="454"/>
      <c r="GX460" s="454"/>
      <c r="GY460" s="454"/>
      <c r="GZ460" s="454"/>
      <c r="HA460" s="454"/>
      <c r="HB460" s="454"/>
      <c r="HC460" s="454"/>
      <c r="HD460" s="454"/>
      <c r="HE460" s="454"/>
      <c r="HF460" s="454"/>
      <c r="HG460" s="454"/>
      <c r="HH460" s="454"/>
      <c r="HI460" s="454"/>
      <c r="HJ460" s="454"/>
      <c r="HK460" s="454"/>
      <c r="HL460" s="454"/>
      <c r="HM460" s="454"/>
      <c r="HN460" s="454"/>
      <c r="HO460" s="454"/>
      <c r="HP460" s="454"/>
      <c r="HQ460" s="454"/>
      <c r="HR460" s="454"/>
      <c r="HS460" s="454"/>
      <c r="HT460" s="454"/>
      <c r="HU460" s="454"/>
      <c r="HV460" s="454"/>
      <c r="HW460" s="454"/>
      <c r="HX460" s="454"/>
      <c r="HY460" s="454"/>
      <c r="HZ460" s="454"/>
      <c r="IA460" s="454"/>
      <c r="IB460" s="454"/>
      <c r="IC460" s="454"/>
      <c r="ID460" s="454"/>
      <c r="IE460" s="454"/>
      <c r="IF460" s="454"/>
      <c r="IG460" s="454"/>
      <c r="IH460" s="454"/>
      <c r="II460" s="454"/>
      <c r="IJ460" s="454"/>
      <c r="IK460" s="454"/>
      <c r="IL460" s="454"/>
      <c r="IM460" s="454"/>
      <c r="IN460" s="454"/>
      <c r="IO460" s="454"/>
      <c r="IP460" s="454"/>
      <c r="IQ460" s="454"/>
      <c r="IR460" s="454"/>
      <c r="IS460" s="454"/>
      <c r="IT460" s="454"/>
      <c r="IU460" s="454"/>
      <c r="IV460" s="454"/>
      <c r="IW460" s="454"/>
    </row>
    <row r="461" customFormat="false" ht="12.75" hidden="false" customHeight="false" outlineLevel="1" collapsed="false">
      <c r="A461" s="436"/>
      <c r="B461" s="463"/>
      <c r="C461" s="463"/>
      <c r="D461" s="463"/>
      <c r="E461" s="463"/>
      <c r="F461" s="463"/>
      <c r="G461" s="463"/>
      <c r="H461" s="463"/>
      <c r="I461" s="463"/>
      <c r="J461" s="463"/>
      <c r="K461" s="463"/>
      <c r="L461" s="463"/>
      <c r="M461" s="463"/>
      <c r="N461" s="463"/>
      <c r="O461" s="463"/>
      <c r="P461" s="463"/>
      <c r="Q461" s="463"/>
      <c r="R461" s="463"/>
      <c r="S461" s="463"/>
      <c r="T461" s="463"/>
      <c r="U461" s="463"/>
      <c r="V461" s="454"/>
      <c r="W461" s="454"/>
      <c r="X461" s="454"/>
      <c r="Y461" s="454"/>
      <c r="Z461" s="454"/>
      <c r="AA461" s="454"/>
      <c r="AB461" s="454"/>
      <c r="AC461" s="454"/>
      <c r="AD461" s="454"/>
      <c r="AE461" s="454"/>
      <c r="AF461" s="454"/>
      <c r="AG461" s="454"/>
      <c r="AH461" s="454"/>
      <c r="AI461" s="454"/>
      <c r="AJ461" s="454"/>
      <c r="AK461" s="454"/>
      <c r="AL461" s="454"/>
      <c r="AM461" s="454"/>
      <c r="AN461" s="454"/>
      <c r="AO461" s="454"/>
      <c r="AP461" s="454"/>
      <c r="AQ461" s="454"/>
      <c r="AR461" s="454"/>
      <c r="AS461" s="454"/>
      <c r="AT461" s="454"/>
      <c r="AU461" s="454"/>
      <c r="AV461" s="454"/>
      <c r="AW461" s="454"/>
      <c r="AX461" s="454"/>
      <c r="AY461" s="454"/>
      <c r="AZ461" s="454"/>
      <c r="BA461" s="454"/>
      <c r="BB461" s="454"/>
      <c r="BC461" s="454"/>
      <c r="BD461" s="454"/>
      <c r="BE461" s="454"/>
      <c r="BF461" s="454"/>
      <c r="BG461" s="454"/>
      <c r="BH461" s="454"/>
      <c r="BI461" s="454"/>
      <c r="BJ461" s="454"/>
      <c r="BK461" s="454"/>
      <c r="BL461" s="454"/>
      <c r="BM461" s="454"/>
      <c r="BN461" s="454"/>
      <c r="BO461" s="454"/>
      <c r="BP461" s="454"/>
      <c r="BQ461" s="454"/>
      <c r="BR461" s="454"/>
      <c r="BS461" s="454"/>
      <c r="BT461" s="454"/>
      <c r="BU461" s="454"/>
      <c r="BV461" s="454"/>
      <c r="BW461" s="454"/>
      <c r="BX461" s="454"/>
      <c r="BY461" s="454"/>
      <c r="BZ461" s="454"/>
      <c r="CA461" s="454"/>
      <c r="CB461" s="454"/>
      <c r="CC461" s="454"/>
      <c r="CD461" s="454"/>
      <c r="CE461" s="454"/>
      <c r="CF461" s="454"/>
      <c r="CG461" s="454"/>
      <c r="CH461" s="454"/>
      <c r="CI461" s="454"/>
      <c r="CJ461" s="454"/>
      <c r="CK461" s="454"/>
      <c r="CL461" s="454"/>
      <c r="CM461" s="454"/>
      <c r="CN461" s="454"/>
      <c r="CO461" s="454"/>
      <c r="CP461" s="454"/>
      <c r="CQ461" s="454"/>
      <c r="CR461" s="454"/>
      <c r="CS461" s="454"/>
      <c r="CT461" s="454"/>
      <c r="CU461" s="454"/>
      <c r="CV461" s="454"/>
      <c r="CW461" s="454"/>
      <c r="CX461" s="454"/>
      <c r="CY461" s="454"/>
      <c r="CZ461" s="454"/>
      <c r="DA461" s="454"/>
      <c r="DB461" s="454"/>
      <c r="DC461" s="454"/>
      <c r="DD461" s="454"/>
      <c r="DE461" s="454"/>
      <c r="DF461" s="454"/>
      <c r="DG461" s="454"/>
      <c r="DH461" s="454"/>
      <c r="DI461" s="454"/>
      <c r="DJ461" s="454"/>
      <c r="DK461" s="454"/>
      <c r="DL461" s="454"/>
      <c r="DM461" s="454"/>
      <c r="DN461" s="454"/>
      <c r="DO461" s="454"/>
      <c r="DP461" s="454"/>
      <c r="DQ461" s="454"/>
      <c r="DR461" s="454"/>
      <c r="DS461" s="454"/>
      <c r="DT461" s="454"/>
      <c r="DU461" s="454"/>
      <c r="DV461" s="454"/>
      <c r="DW461" s="454"/>
      <c r="DX461" s="454"/>
      <c r="DY461" s="454"/>
      <c r="DZ461" s="454"/>
      <c r="EA461" s="454"/>
      <c r="EB461" s="454"/>
      <c r="EC461" s="454"/>
      <c r="ED461" s="454"/>
      <c r="EE461" s="454"/>
      <c r="EF461" s="454"/>
      <c r="EG461" s="454"/>
      <c r="EH461" s="454"/>
      <c r="EI461" s="454"/>
      <c r="EJ461" s="454"/>
      <c r="EK461" s="454"/>
      <c r="EL461" s="454"/>
      <c r="EM461" s="454"/>
      <c r="EN461" s="454"/>
      <c r="EO461" s="454"/>
      <c r="EP461" s="454"/>
      <c r="EQ461" s="454"/>
      <c r="ER461" s="454"/>
      <c r="ES461" s="454"/>
      <c r="ET461" s="454"/>
      <c r="EU461" s="454"/>
      <c r="EV461" s="454"/>
      <c r="EW461" s="454"/>
      <c r="EX461" s="454"/>
      <c r="EY461" s="454"/>
      <c r="EZ461" s="454"/>
      <c r="FA461" s="454"/>
      <c r="FB461" s="454"/>
      <c r="FC461" s="454"/>
      <c r="FD461" s="454"/>
      <c r="FE461" s="454"/>
      <c r="FF461" s="454"/>
      <c r="FG461" s="454"/>
      <c r="FH461" s="454"/>
      <c r="FI461" s="454"/>
      <c r="FJ461" s="454"/>
      <c r="FK461" s="454"/>
      <c r="FL461" s="454"/>
      <c r="FM461" s="454"/>
      <c r="FN461" s="454"/>
      <c r="FO461" s="454"/>
      <c r="FP461" s="454"/>
      <c r="FQ461" s="454"/>
      <c r="FR461" s="454"/>
      <c r="FS461" s="454"/>
      <c r="FT461" s="454"/>
      <c r="FU461" s="454"/>
      <c r="FV461" s="454"/>
      <c r="FW461" s="454"/>
      <c r="FX461" s="454"/>
      <c r="FY461" s="454"/>
      <c r="FZ461" s="454"/>
      <c r="GA461" s="454"/>
      <c r="GB461" s="454"/>
      <c r="GC461" s="454"/>
      <c r="GD461" s="454"/>
      <c r="GE461" s="454"/>
      <c r="GF461" s="454"/>
      <c r="GG461" s="454"/>
      <c r="GH461" s="454"/>
      <c r="GI461" s="454"/>
      <c r="GJ461" s="454"/>
      <c r="GK461" s="454"/>
      <c r="GL461" s="454"/>
      <c r="GM461" s="454"/>
      <c r="GN461" s="454"/>
      <c r="GO461" s="454"/>
      <c r="GP461" s="454"/>
      <c r="GQ461" s="454"/>
      <c r="GR461" s="454"/>
      <c r="GS461" s="454"/>
      <c r="GT461" s="454"/>
      <c r="GU461" s="454"/>
      <c r="GV461" s="454"/>
      <c r="GW461" s="454"/>
      <c r="GX461" s="454"/>
      <c r="GY461" s="454"/>
      <c r="GZ461" s="454"/>
      <c r="HA461" s="454"/>
      <c r="HB461" s="454"/>
      <c r="HC461" s="454"/>
      <c r="HD461" s="454"/>
      <c r="HE461" s="454"/>
      <c r="HF461" s="454"/>
      <c r="HG461" s="454"/>
      <c r="HH461" s="454"/>
      <c r="HI461" s="454"/>
      <c r="HJ461" s="454"/>
      <c r="HK461" s="454"/>
      <c r="HL461" s="454"/>
      <c r="HM461" s="454"/>
      <c r="HN461" s="454"/>
      <c r="HO461" s="454"/>
      <c r="HP461" s="454"/>
      <c r="HQ461" s="454"/>
      <c r="HR461" s="454"/>
      <c r="HS461" s="454"/>
      <c r="HT461" s="454"/>
      <c r="HU461" s="454"/>
      <c r="HV461" s="454"/>
      <c r="HW461" s="454"/>
      <c r="HX461" s="454"/>
      <c r="HY461" s="454"/>
      <c r="HZ461" s="454"/>
      <c r="IA461" s="454"/>
      <c r="IB461" s="454"/>
      <c r="IC461" s="454"/>
      <c r="ID461" s="454"/>
      <c r="IE461" s="454"/>
      <c r="IF461" s="454"/>
      <c r="IG461" s="454"/>
      <c r="IH461" s="454"/>
      <c r="II461" s="454"/>
      <c r="IJ461" s="454"/>
      <c r="IK461" s="454"/>
      <c r="IL461" s="454"/>
      <c r="IM461" s="454"/>
      <c r="IN461" s="454"/>
      <c r="IO461" s="454"/>
      <c r="IP461" s="454"/>
      <c r="IQ461" s="454"/>
      <c r="IR461" s="454"/>
      <c r="IS461" s="454"/>
      <c r="IT461" s="454"/>
      <c r="IU461" s="454"/>
      <c r="IV461" s="454"/>
      <c r="IW461" s="454"/>
    </row>
    <row r="462" customFormat="false" ht="12.75" hidden="false" customHeight="false" outlineLevel="1" collapsed="false">
      <c r="A462" s="339"/>
      <c r="B462" s="461"/>
      <c r="C462" s="461"/>
      <c r="D462" s="461"/>
      <c r="E462" s="461"/>
      <c r="F462" s="461"/>
      <c r="G462" s="461"/>
      <c r="H462" s="461"/>
      <c r="I462" s="461"/>
      <c r="J462" s="461"/>
      <c r="K462" s="461"/>
      <c r="L462" s="461"/>
      <c r="M462" s="461"/>
      <c r="N462" s="461"/>
      <c r="O462" s="461"/>
      <c r="P462" s="461"/>
      <c r="Q462" s="461"/>
      <c r="R462" s="461"/>
      <c r="S462" s="461"/>
      <c r="T462" s="461"/>
      <c r="U462" s="461"/>
      <c r="V462" s="454"/>
      <c r="W462" s="454"/>
      <c r="X462" s="454"/>
      <c r="Y462" s="454"/>
      <c r="Z462" s="454"/>
      <c r="AA462" s="454"/>
      <c r="AB462" s="454"/>
      <c r="AC462" s="454"/>
      <c r="AD462" s="454"/>
      <c r="AE462" s="454"/>
      <c r="AF462" s="454"/>
      <c r="AG462" s="454"/>
      <c r="AH462" s="454"/>
      <c r="AI462" s="454"/>
      <c r="AJ462" s="454"/>
      <c r="AK462" s="454"/>
      <c r="AL462" s="454"/>
      <c r="AM462" s="454"/>
      <c r="AN462" s="454"/>
      <c r="AO462" s="454"/>
      <c r="AP462" s="454"/>
      <c r="AQ462" s="454"/>
      <c r="AR462" s="454"/>
      <c r="AS462" s="454"/>
      <c r="AT462" s="454"/>
      <c r="AU462" s="454"/>
      <c r="AV462" s="454"/>
      <c r="AW462" s="454"/>
      <c r="AX462" s="454"/>
      <c r="AY462" s="454"/>
      <c r="AZ462" s="454"/>
      <c r="BA462" s="454"/>
      <c r="BB462" s="454"/>
      <c r="BC462" s="454"/>
      <c r="BD462" s="454"/>
      <c r="BE462" s="454"/>
      <c r="BF462" s="454"/>
      <c r="BG462" s="454"/>
      <c r="BH462" s="454"/>
      <c r="BI462" s="454"/>
      <c r="BJ462" s="454"/>
      <c r="BK462" s="454"/>
      <c r="BL462" s="454"/>
      <c r="BM462" s="454"/>
      <c r="BN462" s="454"/>
      <c r="BO462" s="454"/>
      <c r="BP462" s="454"/>
      <c r="BQ462" s="454"/>
      <c r="BR462" s="454"/>
      <c r="BS462" s="454"/>
      <c r="BT462" s="454"/>
      <c r="BU462" s="454"/>
      <c r="BV462" s="454"/>
      <c r="BW462" s="454"/>
      <c r="BX462" s="454"/>
      <c r="BY462" s="454"/>
      <c r="BZ462" s="454"/>
      <c r="CA462" s="454"/>
      <c r="CB462" s="454"/>
      <c r="CC462" s="454"/>
      <c r="CD462" s="454"/>
      <c r="CE462" s="454"/>
      <c r="CF462" s="454"/>
      <c r="CG462" s="454"/>
      <c r="CH462" s="454"/>
      <c r="CI462" s="454"/>
      <c r="CJ462" s="454"/>
      <c r="CK462" s="454"/>
      <c r="CL462" s="454"/>
      <c r="CM462" s="454"/>
      <c r="CN462" s="454"/>
      <c r="CO462" s="454"/>
      <c r="CP462" s="454"/>
      <c r="CQ462" s="454"/>
      <c r="CR462" s="454"/>
      <c r="CS462" s="454"/>
      <c r="CT462" s="454"/>
      <c r="CU462" s="454"/>
      <c r="CV462" s="454"/>
      <c r="CW462" s="454"/>
      <c r="CX462" s="454"/>
      <c r="CY462" s="454"/>
      <c r="CZ462" s="454"/>
      <c r="DA462" s="454"/>
      <c r="DB462" s="454"/>
      <c r="DC462" s="454"/>
      <c r="DD462" s="454"/>
      <c r="DE462" s="454"/>
      <c r="DF462" s="454"/>
      <c r="DG462" s="454"/>
      <c r="DH462" s="454"/>
      <c r="DI462" s="454"/>
      <c r="DJ462" s="454"/>
      <c r="DK462" s="454"/>
      <c r="DL462" s="454"/>
      <c r="DM462" s="454"/>
      <c r="DN462" s="454"/>
      <c r="DO462" s="454"/>
      <c r="DP462" s="454"/>
      <c r="DQ462" s="454"/>
      <c r="DR462" s="454"/>
      <c r="DS462" s="454"/>
      <c r="DT462" s="454"/>
      <c r="DU462" s="454"/>
      <c r="DV462" s="454"/>
      <c r="DW462" s="454"/>
      <c r="DX462" s="454"/>
      <c r="DY462" s="454"/>
      <c r="DZ462" s="454"/>
      <c r="EA462" s="454"/>
      <c r="EB462" s="454"/>
      <c r="EC462" s="454"/>
      <c r="ED462" s="454"/>
      <c r="EE462" s="454"/>
      <c r="EF462" s="454"/>
      <c r="EG462" s="454"/>
      <c r="EH462" s="454"/>
      <c r="EI462" s="454"/>
      <c r="EJ462" s="454"/>
      <c r="EK462" s="454"/>
      <c r="EL462" s="454"/>
      <c r="EM462" s="454"/>
      <c r="EN462" s="454"/>
      <c r="EO462" s="454"/>
      <c r="EP462" s="454"/>
      <c r="EQ462" s="454"/>
      <c r="ER462" s="454"/>
      <c r="ES462" s="454"/>
      <c r="ET462" s="454"/>
      <c r="EU462" s="454"/>
      <c r="EV462" s="454"/>
      <c r="EW462" s="454"/>
      <c r="EX462" s="454"/>
      <c r="EY462" s="454"/>
      <c r="EZ462" s="454"/>
      <c r="FA462" s="454"/>
      <c r="FB462" s="454"/>
      <c r="FC462" s="454"/>
      <c r="FD462" s="454"/>
      <c r="FE462" s="454"/>
      <c r="FF462" s="454"/>
      <c r="FG462" s="454"/>
      <c r="FH462" s="454"/>
      <c r="FI462" s="454"/>
      <c r="FJ462" s="454"/>
      <c r="FK462" s="454"/>
      <c r="FL462" s="454"/>
      <c r="FM462" s="454"/>
      <c r="FN462" s="454"/>
      <c r="FO462" s="454"/>
      <c r="FP462" s="454"/>
      <c r="FQ462" s="454"/>
      <c r="FR462" s="454"/>
      <c r="FS462" s="454"/>
      <c r="FT462" s="454"/>
      <c r="FU462" s="454"/>
      <c r="FV462" s="454"/>
      <c r="FW462" s="454"/>
      <c r="FX462" s="454"/>
      <c r="FY462" s="454"/>
      <c r="FZ462" s="454"/>
      <c r="GA462" s="454"/>
      <c r="GB462" s="454"/>
      <c r="GC462" s="454"/>
      <c r="GD462" s="454"/>
      <c r="GE462" s="454"/>
      <c r="GF462" s="454"/>
      <c r="GG462" s="454"/>
      <c r="GH462" s="454"/>
      <c r="GI462" s="454"/>
      <c r="GJ462" s="454"/>
      <c r="GK462" s="454"/>
      <c r="GL462" s="454"/>
      <c r="GM462" s="454"/>
      <c r="GN462" s="454"/>
      <c r="GO462" s="454"/>
      <c r="GP462" s="454"/>
      <c r="GQ462" s="454"/>
      <c r="GR462" s="454"/>
      <c r="GS462" s="454"/>
      <c r="GT462" s="454"/>
      <c r="GU462" s="454"/>
      <c r="GV462" s="454"/>
      <c r="GW462" s="454"/>
      <c r="GX462" s="454"/>
      <c r="GY462" s="454"/>
      <c r="GZ462" s="454"/>
      <c r="HA462" s="454"/>
      <c r="HB462" s="454"/>
      <c r="HC462" s="454"/>
      <c r="HD462" s="454"/>
      <c r="HE462" s="454"/>
      <c r="HF462" s="454"/>
      <c r="HG462" s="454"/>
      <c r="HH462" s="454"/>
      <c r="HI462" s="454"/>
      <c r="HJ462" s="454"/>
      <c r="HK462" s="454"/>
      <c r="HL462" s="454"/>
      <c r="HM462" s="454"/>
      <c r="HN462" s="454"/>
      <c r="HO462" s="454"/>
      <c r="HP462" s="454"/>
      <c r="HQ462" s="454"/>
      <c r="HR462" s="454"/>
      <c r="HS462" s="454"/>
      <c r="HT462" s="454"/>
      <c r="HU462" s="454"/>
      <c r="HV462" s="454"/>
      <c r="HW462" s="454"/>
      <c r="HX462" s="454"/>
      <c r="HY462" s="454"/>
      <c r="HZ462" s="454"/>
      <c r="IA462" s="454"/>
      <c r="IB462" s="454"/>
      <c r="IC462" s="454"/>
      <c r="ID462" s="454"/>
      <c r="IE462" s="454"/>
      <c r="IF462" s="454"/>
      <c r="IG462" s="454"/>
      <c r="IH462" s="454"/>
      <c r="II462" s="454"/>
      <c r="IJ462" s="454"/>
      <c r="IK462" s="454"/>
      <c r="IL462" s="454"/>
      <c r="IM462" s="454"/>
      <c r="IN462" s="454"/>
      <c r="IO462" s="454"/>
      <c r="IP462" s="454"/>
      <c r="IQ462" s="454"/>
      <c r="IR462" s="454"/>
      <c r="IS462" s="454"/>
      <c r="IT462" s="454"/>
      <c r="IU462" s="454"/>
      <c r="IV462" s="454"/>
      <c r="IW462" s="454"/>
    </row>
    <row r="463" customFormat="false" ht="13.9" hidden="false" customHeight="true" outlineLevel="1" collapsed="false">
      <c r="A463" s="336"/>
      <c r="B463" s="461"/>
      <c r="C463" s="461"/>
      <c r="D463" s="461"/>
      <c r="E463" s="461"/>
      <c r="F463" s="461"/>
      <c r="G463" s="461"/>
      <c r="H463" s="461"/>
      <c r="I463" s="461"/>
      <c r="J463" s="461"/>
      <c r="K463" s="461"/>
      <c r="L463" s="461"/>
      <c r="M463" s="461"/>
      <c r="N463" s="461"/>
      <c r="O463" s="461"/>
      <c r="P463" s="461"/>
      <c r="Q463" s="461"/>
      <c r="R463" s="461"/>
      <c r="S463" s="461"/>
      <c r="T463" s="461"/>
      <c r="U463" s="461"/>
      <c r="V463" s="454"/>
      <c r="W463" s="454"/>
      <c r="X463" s="454"/>
      <c r="Y463" s="454"/>
      <c r="Z463" s="454"/>
      <c r="AA463" s="454"/>
      <c r="AB463" s="454"/>
      <c r="AC463" s="454"/>
      <c r="AD463" s="454"/>
      <c r="AE463" s="454"/>
      <c r="AF463" s="454"/>
      <c r="AG463" s="454"/>
      <c r="AH463" s="454"/>
      <c r="AI463" s="454"/>
      <c r="AJ463" s="454"/>
      <c r="AK463" s="454"/>
      <c r="AL463" s="454"/>
      <c r="AM463" s="454"/>
      <c r="AN463" s="454"/>
      <c r="AO463" s="454"/>
      <c r="AP463" s="454"/>
      <c r="AQ463" s="454"/>
      <c r="AR463" s="454"/>
      <c r="AS463" s="454"/>
      <c r="AT463" s="454"/>
      <c r="AU463" s="454"/>
      <c r="AV463" s="454"/>
      <c r="AW463" s="454"/>
      <c r="AX463" s="454"/>
      <c r="AY463" s="454"/>
      <c r="AZ463" s="454"/>
      <c r="BA463" s="454"/>
      <c r="BB463" s="454"/>
      <c r="BC463" s="454"/>
      <c r="BD463" s="454"/>
      <c r="BE463" s="454"/>
      <c r="BF463" s="454"/>
      <c r="BG463" s="454"/>
      <c r="BH463" s="454"/>
      <c r="BI463" s="454"/>
      <c r="BJ463" s="454"/>
      <c r="BK463" s="454"/>
      <c r="BL463" s="454"/>
      <c r="BM463" s="454"/>
      <c r="BN463" s="454"/>
      <c r="BO463" s="454"/>
      <c r="BP463" s="454"/>
      <c r="BQ463" s="454"/>
      <c r="BR463" s="454"/>
      <c r="BS463" s="454"/>
      <c r="BT463" s="454"/>
      <c r="BU463" s="454"/>
      <c r="BV463" s="454"/>
      <c r="BW463" s="454"/>
      <c r="BX463" s="454"/>
      <c r="BY463" s="454"/>
      <c r="BZ463" s="454"/>
      <c r="CA463" s="454"/>
      <c r="CB463" s="454"/>
      <c r="CC463" s="454"/>
      <c r="CD463" s="454"/>
      <c r="CE463" s="454"/>
      <c r="CF463" s="454"/>
      <c r="CG463" s="454"/>
      <c r="CH463" s="454"/>
      <c r="CI463" s="454"/>
      <c r="CJ463" s="454"/>
      <c r="CK463" s="454"/>
      <c r="CL463" s="454"/>
      <c r="CM463" s="454"/>
      <c r="CN463" s="454"/>
      <c r="CO463" s="454"/>
      <c r="CP463" s="454"/>
      <c r="CQ463" s="454"/>
      <c r="CR463" s="454"/>
      <c r="CS463" s="454"/>
      <c r="CT463" s="454"/>
      <c r="CU463" s="454"/>
      <c r="CV463" s="454"/>
      <c r="CW463" s="454"/>
      <c r="CX463" s="454"/>
      <c r="CY463" s="454"/>
      <c r="CZ463" s="454"/>
      <c r="DA463" s="454"/>
      <c r="DB463" s="454"/>
      <c r="DC463" s="454"/>
      <c r="DD463" s="454"/>
      <c r="DE463" s="454"/>
      <c r="DF463" s="454"/>
      <c r="DG463" s="454"/>
      <c r="DH463" s="454"/>
      <c r="DI463" s="454"/>
      <c r="DJ463" s="454"/>
      <c r="DK463" s="454"/>
      <c r="DL463" s="454"/>
      <c r="DM463" s="454"/>
      <c r="DN463" s="454"/>
      <c r="DO463" s="454"/>
      <c r="DP463" s="454"/>
      <c r="DQ463" s="454"/>
      <c r="DR463" s="454"/>
      <c r="DS463" s="454"/>
      <c r="DT463" s="454"/>
      <c r="DU463" s="454"/>
      <c r="DV463" s="454"/>
      <c r="DW463" s="454"/>
      <c r="DX463" s="454"/>
      <c r="DY463" s="454"/>
      <c r="DZ463" s="454"/>
      <c r="EA463" s="454"/>
      <c r="EB463" s="454"/>
      <c r="EC463" s="454"/>
      <c r="ED463" s="454"/>
      <c r="EE463" s="454"/>
      <c r="EF463" s="454"/>
      <c r="EG463" s="454"/>
      <c r="EH463" s="454"/>
      <c r="EI463" s="454"/>
      <c r="EJ463" s="454"/>
      <c r="EK463" s="454"/>
      <c r="EL463" s="454"/>
      <c r="EM463" s="454"/>
      <c r="EN463" s="454"/>
      <c r="EO463" s="454"/>
      <c r="EP463" s="454"/>
      <c r="EQ463" s="454"/>
      <c r="ER463" s="454"/>
      <c r="ES463" s="454"/>
      <c r="ET463" s="454"/>
      <c r="EU463" s="454"/>
      <c r="EV463" s="454"/>
      <c r="EW463" s="454"/>
      <c r="EX463" s="454"/>
      <c r="EY463" s="454"/>
      <c r="EZ463" s="454"/>
      <c r="FA463" s="454"/>
      <c r="FB463" s="454"/>
      <c r="FC463" s="454"/>
      <c r="FD463" s="454"/>
      <c r="FE463" s="454"/>
      <c r="FF463" s="454"/>
      <c r="FG463" s="454"/>
      <c r="FH463" s="454"/>
      <c r="FI463" s="454"/>
      <c r="FJ463" s="454"/>
      <c r="FK463" s="454"/>
      <c r="FL463" s="454"/>
      <c r="FM463" s="454"/>
      <c r="FN463" s="454"/>
      <c r="FO463" s="454"/>
      <c r="FP463" s="454"/>
      <c r="FQ463" s="454"/>
      <c r="FR463" s="454"/>
      <c r="FS463" s="454"/>
      <c r="FT463" s="454"/>
      <c r="FU463" s="454"/>
      <c r="FV463" s="454"/>
      <c r="FW463" s="454"/>
      <c r="FX463" s="454"/>
      <c r="FY463" s="454"/>
      <c r="FZ463" s="454"/>
      <c r="GA463" s="454"/>
      <c r="GB463" s="454"/>
      <c r="GC463" s="454"/>
      <c r="GD463" s="454"/>
      <c r="GE463" s="454"/>
      <c r="GF463" s="454"/>
      <c r="GG463" s="454"/>
      <c r="GH463" s="454"/>
      <c r="GI463" s="454"/>
      <c r="GJ463" s="454"/>
      <c r="GK463" s="454"/>
      <c r="GL463" s="454"/>
      <c r="GM463" s="454"/>
      <c r="GN463" s="454"/>
      <c r="GO463" s="454"/>
      <c r="GP463" s="454"/>
      <c r="GQ463" s="454"/>
      <c r="GR463" s="454"/>
      <c r="GS463" s="454"/>
      <c r="GT463" s="454"/>
      <c r="GU463" s="454"/>
      <c r="GV463" s="454"/>
      <c r="GW463" s="454"/>
      <c r="GX463" s="454"/>
      <c r="GY463" s="454"/>
      <c r="GZ463" s="454"/>
      <c r="HA463" s="454"/>
      <c r="HB463" s="454"/>
      <c r="HC463" s="454"/>
      <c r="HD463" s="454"/>
      <c r="HE463" s="454"/>
      <c r="HF463" s="454"/>
      <c r="HG463" s="454"/>
      <c r="HH463" s="454"/>
      <c r="HI463" s="454"/>
      <c r="HJ463" s="454"/>
      <c r="HK463" s="454"/>
      <c r="HL463" s="454"/>
      <c r="HM463" s="454"/>
      <c r="HN463" s="454"/>
      <c r="HO463" s="454"/>
      <c r="HP463" s="454"/>
      <c r="HQ463" s="454"/>
      <c r="HR463" s="454"/>
      <c r="HS463" s="454"/>
      <c r="HT463" s="454"/>
      <c r="HU463" s="454"/>
      <c r="HV463" s="454"/>
      <c r="HW463" s="454"/>
      <c r="HX463" s="454"/>
      <c r="HY463" s="454"/>
      <c r="HZ463" s="454"/>
      <c r="IA463" s="454"/>
      <c r="IB463" s="454"/>
      <c r="IC463" s="454"/>
      <c r="ID463" s="454"/>
      <c r="IE463" s="454"/>
      <c r="IF463" s="454"/>
      <c r="IG463" s="454"/>
      <c r="IH463" s="454"/>
      <c r="II463" s="454"/>
      <c r="IJ463" s="454"/>
      <c r="IK463" s="454"/>
      <c r="IL463" s="454"/>
      <c r="IM463" s="454"/>
      <c r="IN463" s="454"/>
      <c r="IO463" s="454"/>
      <c r="IP463" s="454"/>
      <c r="IQ463" s="454"/>
      <c r="IR463" s="454"/>
      <c r="IS463" s="454"/>
      <c r="IT463" s="454"/>
      <c r="IU463" s="454"/>
      <c r="IV463" s="454"/>
      <c r="IW463" s="454"/>
    </row>
    <row r="464" customFormat="false" ht="12.75" hidden="false" customHeight="false" outlineLevel="1" collapsed="false">
      <c r="A464" s="464"/>
      <c r="B464" s="461"/>
      <c r="C464" s="461"/>
      <c r="D464" s="461"/>
      <c r="E464" s="461"/>
      <c r="F464" s="461"/>
      <c r="G464" s="461"/>
      <c r="H464" s="461"/>
      <c r="I464" s="461"/>
      <c r="J464" s="461"/>
      <c r="K464" s="461"/>
      <c r="L464" s="461"/>
      <c r="M464" s="461"/>
      <c r="N464" s="461"/>
      <c r="O464" s="461"/>
      <c r="P464" s="461"/>
      <c r="Q464" s="461"/>
      <c r="R464" s="461"/>
      <c r="S464" s="461"/>
      <c r="T464" s="461"/>
      <c r="U464" s="461"/>
      <c r="V464" s="465"/>
      <c r="W464" s="465"/>
      <c r="X464" s="465"/>
      <c r="Y464" s="465"/>
      <c r="Z464" s="465"/>
      <c r="AA464" s="465"/>
      <c r="AB464" s="465"/>
      <c r="AC464" s="465"/>
      <c r="AD464" s="465"/>
      <c r="AE464" s="465"/>
      <c r="AF464" s="465"/>
      <c r="AG464" s="465"/>
      <c r="AH464" s="465"/>
      <c r="AI464" s="465"/>
      <c r="AJ464" s="465"/>
      <c r="AK464" s="465"/>
      <c r="AL464" s="465"/>
      <c r="AM464" s="465"/>
      <c r="AN464" s="465"/>
      <c r="AO464" s="465"/>
      <c r="AP464" s="465"/>
      <c r="AQ464" s="465"/>
      <c r="AR464" s="465"/>
      <c r="AS464" s="465"/>
      <c r="AT464" s="465"/>
      <c r="AU464" s="465"/>
      <c r="AV464" s="465"/>
      <c r="AW464" s="465"/>
      <c r="AX464" s="465"/>
      <c r="AY464" s="465"/>
      <c r="AZ464" s="465"/>
      <c r="BA464" s="465"/>
      <c r="BB464" s="465"/>
      <c r="BC464" s="465"/>
      <c r="BD464" s="465"/>
      <c r="BE464" s="465"/>
      <c r="BF464" s="465"/>
      <c r="BG464" s="465"/>
      <c r="BH464" s="465"/>
      <c r="BI464" s="465"/>
      <c r="BJ464" s="465"/>
      <c r="BK464" s="465"/>
      <c r="BL464" s="465"/>
      <c r="BM464" s="465"/>
      <c r="BN464" s="465"/>
      <c r="BO464" s="465"/>
      <c r="BP464" s="465"/>
      <c r="BQ464" s="465"/>
      <c r="BR464" s="465"/>
      <c r="BS464" s="465"/>
      <c r="BT464" s="465"/>
      <c r="BU464" s="465"/>
      <c r="BV464" s="465"/>
      <c r="BW464" s="465"/>
      <c r="BX464" s="465"/>
      <c r="BY464" s="465"/>
      <c r="BZ464" s="465"/>
      <c r="CA464" s="465"/>
      <c r="CB464" s="465"/>
      <c r="CC464" s="465"/>
      <c r="CD464" s="465"/>
      <c r="CE464" s="465"/>
      <c r="CF464" s="465"/>
      <c r="CG464" s="465"/>
      <c r="CH464" s="465"/>
      <c r="CI464" s="465"/>
      <c r="CJ464" s="465"/>
      <c r="CK464" s="465"/>
      <c r="CL464" s="465"/>
      <c r="CM464" s="465"/>
      <c r="CN464" s="465"/>
      <c r="CO464" s="465"/>
      <c r="CP464" s="465"/>
      <c r="CQ464" s="465"/>
      <c r="CR464" s="465"/>
      <c r="CS464" s="465"/>
      <c r="CT464" s="465"/>
      <c r="CU464" s="465"/>
      <c r="CV464" s="465"/>
      <c r="CW464" s="465"/>
      <c r="CX464" s="465"/>
      <c r="CY464" s="465"/>
      <c r="CZ464" s="465"/>
      <c r="DA464" s="465"/>
      <c r="DB464" s="465"/>
      <c r="DC464" s="465"/>
      <c r="DD464" s="465"/>
      <c r="DE464" s="465"/>
      <c r="DF464" s="465"/>
      <c r="DG464" s="465"/>
      <c r="DH464" s="465"/>
      <c r="DI464" s="465"/>
      <c r="DJ464" s="465"/>
      <c r="DK464" s="465"/>
      <c r="DL464" s="465"/>
      <c r="DM464" s="465"/>
      <c r="DN464" s="465"/>
      <c r="DO464" s="465"/>
      <c r="DP464" s="465"/>
      <c r="DQ464" s="465"/>
      <c r="DR464" s="465"/>
      <c r="DS464" s="465"/>
      <c r="DT464" s="465"/>
      <c r="DU464" s="465"/>
      <c r="DV464" s="465"/>
      <c r="DW464" s="465"/>
      <c r="DX464" s="465"/>
      <c r="DY464" s="465"/>
      <c r="DZ464" s="465"/>
      <c r="EA464" s="465"/>
      <c r="EB464" s="465"/>
      <c r="EC464" s="465"/>
      <c r="ED464" s="465"/>
      <c r="EE464" s="465"/>
      <c r="EF464" s="465"/>
      <c r="EG464" s="465"/>
      <c r="EH464" s="465"/>
      <c r="EI464" s="465"/>
      <c r="EJ464" s="465"/>
      <c r="EK464" s="465"/>
      <c r="EL464" s="465"/>
      <c r="EM464" s="465"/>
      <c r="EN464" s="465"/>
      <c r="EO464" s="465"/>
      <c r="EP464" s="465"/>
      <c r="EQ464" s="465"/>
      <c r="ER464" s="465"/>
      <c r="ES464" s="465"/>
      <c r="ET464" s="465"/>
      <c r="EU464" s="465"/>
      <c r="EV464" s="465"/>
      <c r="EW464" s="465"/>
      <c r="EX464" s="465"/>
      <c r="EY464" s="465"/>
      <c r="EZ464" s="465"/>
      <c r="FA464" s="465"/>
      <c r="FB464" s="465"/>
      <c r="FC464" s="465"/>
      <c r="FD464" s="465"/>
      <c r="FE464" s="465"/>
      <c r="FF464" s="465"/>
      <c r="FG464" s="465"/>
      <c r="FH464" s="465"/>
      <c r="FI464" s="465"/>
      <c r="FJ464" s="465"/>
      <c r="FK464" s="465"/>
      <c r="FL464" s="465"/>
      <c r="FM464" s="465"/>
      <c r="FN464" s="465"/>
      <c r="FO464" s="465"/>
      <c r="FP464" s="465"/>
      <c r="FQ464" s="465"/>
      <c r="FR464" s="465"/>
      <c r="FS464" s="465"/>
      <c r="FT464" s="465"/>
      <c r="FU464" s="465"/>
      <c r="FV464" s="465"/>
      <c r="FW464" s="465"/>
      <c r="FX464" s="465"/>
      <c r="FY464" s="465"/>
      <c r="FZ464" s="465"/>
      <c r="GA464" s="465"/>
      <c r="GB464" s="465"/>
      <c r="GC464" s="465"/>
      <c r="GD464" s="465"/>
      <c r="GE464" s="465"/>
      <c r="GF464" s="465"/>
      <c r="GG464" s="465"/>
      <c r="GH464" s="465"/>
      <c r="GI464" s="465"/>
      <c r="GJ464" s="465"/>
      <c r="GK464" s="465"/>
      <c r="GL464" s="465"/>
      <c r="GM464" s="465"/>
      <c r="GN464" s="465"/>
      <c r="GO464" s="465"/>
      <c r="GP464" s="465"/>
      <c r="GQ464" s="465"/>
      <c r="GR464" s="465"/>
      <c r="GS464" s="465"/>
      <c r="GT464" s="465"/>
      <c r="GU464" s="465"/>
      <c r="GV464" s="465"/>
      <c r="GW464" s="465"/>
      <c r="GX464" s="465"/>
      <c r="GY464" s="465"/>
      <c r="GZ464" s="465"/>
      <c r="HA464" s="465"/>
      <c r="HB464" s="465"/>
      <c r="HC464" s="465"/>
      <c r="HD464" s="465"/>
      <c r="HE464" s="465"/>
      <c r="HF464" s="465"/>
      <c r="HG464" s="465"/>
      <c r="HH464" s="465"/>
      <c r="HI464" s="465"/>
      <c r="HJ464" s="465"/>
      <c r="HK464" s="465"/>
      <c r="HL464" s="465"/>
      <c r="HM464" s="465"/>
      <c r="HN464" s="465"/>
      <c r="HO464" s="465"/>
      <c r="HP464" s="465"/>
      <c r="HQ464" s="465"/>
      <c r="HR464" s="465"/>
      <c r="HS464" s="465"/>
      <c r="HT464" s="465"/>
      <c r="HU464" s="465"/>
      <c r="HV464" s="465"/>
      <c r="HW464" s="465"/>
      <c r="HX464" s="465"/>
      <c r="HY464" s="465"/>
      <c r="HZ464" s="465"/>
      <c r="IA464" s="465"/>
      <c r="IB464" s="465"/>
      <c r="IC464" s="465"/>
      <c r="ID464" s="465"/>
      <c r="IE464" s="465"/>
      <c r="IF464" s="465"/>
      <c r="IG464" s="465"/>
      <c r="IH464" s="465"/>
      <c r="II464" s="465"/>
      <c r="IJ464" s="465"/>
      <c r="IK464" s="465"/>
      <c r="IL464" s="465"/>
      <c r="IM464" s="465"/>
      <c r="IN464" s="465"/>
      <c r="IO464" s="465"/>
      <c r="IP464" s="465"/>
      <c r="IQ464" s="465"/>
      <c r="IR464" s="465"/>
      <c r="IS464" s="465"/>
      <c r="IT464" s="465"/>
      <c r="IU464" s="465"/>
      <c r="IV464" s="465"/>
      <c r="IW464" s="465"/>
    </row>
    <row r="465" customFormat="false" ht="12.75" hidden="false" customHeight="false" outlineLevel="1" collapsed="false">
      <c r="A465" s="336"/>
      <c r="B465" s="461"/>
      <c r="C465" s="461"/>
      <c r="D465" s="461"/>
      <c r="E465" s="461"/>
      <c r="F465" s="461"/>
      <c r="G465" s="461"/>
      <c r="H465" s="461"/>
      <c r="I465" s="461"/>
      <c r="J465" s="461"/>
      <c r="K465" s="461"/>
      <c r="L465" s="461"/>
      <c r="M465" s="461"/>
      <c r="N465" s="461"/>
      <c r="O465" s="461"/>
      <c r="P465" s="461"/>
      <c r="Q465" s="461"/>
      <c r="R465" s="461"/>
      <c r="S465" s="461"/>
      <c r="T465" s="461"/>
      <c r="U465" s="461"/>
      <c r="V465" s="454"/>
      <c r="W465" s="454"/>
      <c r="X465" s="454"/>
      <c r="Y465" s="454"/>
      <c r="Z465" s="454"/>
      <c r="AA465" s="454"/>
      <c r="AB465" s="454"/>
      <c r="AC465" s="454"/>
      <c r="AD465" s="454"/>
      <c r="AE465" s="454"/>
      <c r="AF465" s="454"/>
      <c r="AG465" s="454"/>
      <c r="AH465" s="454"/>
      <c r="AI465" s="454"/>
      <c r="AJ465" s="454"/>
      <c r="AK465" s="454"/>
      <c r="AL465" s="454"/>
      <c r="AM465" s="454"/>
      <c r="AN465" s="454"/>
      <c r="AO465" s="454"/>
      <c r="AP465" s="454"/>
      <c r="AQ465" s="454"/>
      <c r="AR465" s="454"/>
      <c r="AS465" s="454"/>
      <c r="AT465" s="454"/>
      <c r="AU465" s="454"/>
      <c r="AV465" s="454"/>
      <c r="AW465" s="454"/>
      <c r="AX465" s="454"/>
      <c r="AY465" s="454"/>
      <c r="AZ465" s="454"/>
      <c r="BA465" s="454"/>
      <c r="BB465" s="454"/>
      <c r="BC465" s="454"/>
      <c r="BD465" s="454"/>
      <c r="BE465" s="454"/>
      <c r="BF465" s="454"/>
      <c r="BG465" s="454"/>
      <c r="BH465" s="454"/>
      <c r="BI465" s="454"/>
      <c r="BJ465" s="454"/>
      <c r="BK465" s="454"/>
      <c r="BL465" s="454"/>
      <c r="BM465" s="454"/>
      <c r="BN465" s="454"/>
      <c r="BO465" s="454"/>
      <c r="BP465" s="454"/>
      <c r="BQ465" s="454"/>
      <c r="BR465" s="454"/>
      <c r="BS465" s="454"/>
      <c r="BT465" s="454"/>
      <c r="BU465" s="454"/>
      <c r="BV465" s="454"/>
      <c r="BW465" s="454"/>
      <c r="BX465" s="454"/>
      <c r="BY465" s="454"/>
      <c r="BZ465" s="454"/>
      <c r="CA465" s="454"/>
      <c r="CB465" s="454"/>
      <c r="CC465" s="454"/>
      <c r="CD465" s="454"/>
      <c r="CE465" s="454"/>
      <c r="CF465" s="454"/>
      <c r="CG465" s="454"/>
      <c r="CH465" s="454"/>
      <c r="CI465" s="454"/>
      <c r="CJ465" s="454"/>
      <c r="CK465" s="454"/>
      <c r="CL465" s="454"/>
      <c r="CM465" s="454"/>
      <c r="CN465" s="454"/>
      <c r="CO465" s="454"/>
      <c r="CP465" s="454"/>
      <c r="CQ465" s="454"/>
      <c r="CR465" s="454"/>
      <c r="CS465" s="454"/>
      <c r="CT465" s="454"/>
      <c r="CU465" s="454"/>
      <c r="CV465" s="454"/>
      <c r="CW465" s="454"/>
      <c r="CX465" s="454"/>
      <c r="CY465" s="454"/>
      <c r="CZ465" s="454"/>
      <c r="DA465" s="454"/>
      <c r="DB465" s="454"/>
      <c r="DC465" s="454"/>
      <c r="DD465" s="454"/>
      <c r="DE465" s="454"/>
      <c r="DF465" s="454"/>
      <c r="DG465" s="454"/>
      <c r="DH465" s="454"/>
      <c r="DI465" s="454"/>
      <c r="DJ465" s="454"/>
      <c r="DK465" s="454"/>
      <c r="DL465" s="454"/>
      <c r="DM465" s="454"/>
      <c r="DN465" s="454"/>
      <c r="DO465" s="454"/>
      <c r="DP465" s="454"/>
      <c r="DQ465" s="454"/>
      <c r="DR465" s="454"/>
      <c r="DS465" s="454"/>
      <c r="DT465" s="454"/>
      <c r="DU465" s="454"/>
      <c r="DV465" s="454"/>
      <c r="DW465" s="454"/>
      <c r="DX465" s="454"/>
      <c r="DY465" s="454"/>
      <c r="DZ465" s="454"/>
      <c r="EA465" s="454"/>
      <c r="EB465" s="454"/>
      <c r="EC465" s="454"/>
      <c r="ED465" s="454"/>
      <c r="EE465" s="454"/>
      <c r="EF465" s="454"/>
      <c r="EG465" s="454"/>
      <c r="EH465" s="454"/>
      <c r="EI465" s="454"/>
      <c r="EJ465" s="454"/>
      <c r="EK465" s="454"/>
      <c r="EL465" s="454"/>
      <c r="EM465" s="454"/>
      <c r="EN465" s="454"/>
      <c r="EO465" s="454"/>
      <c r="EP465" s="454"/>
      <c r="EQ465" s="454"/>
      <c r="ER465" s="454"/>
      <c r="ES465" s="454"/>
      <c r="ET465" s="454"/>
      <c r="EU465" s="454"/>
      <c r="EV465" s="454"/>
      <c r="EW465" s="454"/>
      <c r="EX465" s="454"/>
      <c r="EY465" s="454"/>
      <c r="EZ465" s="454"/>
      <c r="FA465" s="454"/>
      <c r="FB465" s="454"/>
      <c r="FC465" s="454"/>
      <c r="FD465" s="454"/>
      <c r="FE465" s="454"/>
      <c r="FF465" s="454"/>
      <c r="FG465" s="454"/>
      <c r="FH465" s="454"/>
      <c r="FI465" s="454"/>
      <c r="FJ465" s="454"/>
      <c r="FK465" s="454"/>
      <c r="FL465" s="454"/>
      <c r="FM465" s="454"/>
      <c r="FN465" s="454"/>
      <c r="FO465" s="454"/>
      <c r="FP465" s="454"/>
      <c r="FQ465" s="454"/>
      <c r="FR465" s="454"/>
      <c r="FS465" s="454"/>
      <c r="FT465" s="454"/>
      <c r="FU465" s="454"/>
      <c r="FV465" s="454"/>
      <c r="FW465" s="454"/>
      <c r="FX465" s="454"/>
      <c r="FY465" s="454"/>
      <c r="FZ465" s="454"/>
      <c r="GA465" s="454"/>
      <c r="GB465" s="454"/>
      <c r="GC465" s="454"/>
      <c r="GD465" s="454"/>
      <c r="GE465" s="454"/>
      <c r="GF465" s="454"/>
      <c r="GG465" s="454"/>
      <c r="GH465" s="454"/>
      <c r="GI465" s="454"/>
      <c r="GJ465" s="454"/>
      <c r="GK465" s="454"/>
      <c r="GL465" s="454"/>
      <c r="GM465" s="454"/>
      <c r="GN465" s="454"/>
      <c r="GO465" s="454"/>
      <c r="GP465" s="454"/>
      <c r="GQ465" s="454"/>
      <c r="GR465" s="454"/>
      <c r="GS465" s="454"/>
      <c r="GT465" s="454"/>
      <c r="GU465" s="454"/>
      <c r="GV465" s="454"/>
      <c r="GW465" s="454"/>
      <c r="GX465" s="454"/>
      <c r="GY465" s="454"/>
      <c r="GZ465" s="454"/>
      <c r="HA465" s="454"/>
      <c r="HB465" s="454"/>
      <c r="HC465" s="454"/>
      <c r="HD465" s="454"/>
      <c r="HE465" s="454"/>
      <c r="HF465" s="454"/>
      <c r="HG465" s="454"/>
      <c r="HH465" s="454"/>
      <c r="HI465" s="454"/>
      <c r="HJ465" s="454"/>
      <c r="HK465" s="454"/>
      <c r="HL465" s="454"/>
      <c r="HM465" s="454"/>
      <c r="HN465" s="454"/>
      <c r="HO465" s="454"/>
      <c r="HP465" s="454"/>
      <c r="HQ465" s="454"/>
      <c r="HR465" s="454"/>
      <c r="HS465" s="454"/>
      <c r="HT465" s="454"/>
      <c r="HU465" s="454"/>
      <c r="HV465" s="454"/>
      <c r="HW465" s="454"/>
      <c r="HX465" s="454"/>
      <c r="HY465" s="454"/>
      <c r="HZ465" s="454"/>
      <c r="IA465" s="454"/>
      <c r="IB465" s="454"/>
      <c r="IC465" s="454"/>
      <c r="ID465" s="454"/>
      <c r="IE465" s="454"/>
      <c r="IF465" s="454"/>
      <c r="IG465" s="454"/>
      <c r="IH465" s="454"/>
      <c r="II465" s="454"/>
      <c r="IJ465" s="454"/>
      <c r="IK465" s="454"/>
      <c r="IL465" s="454"/>
      <c r="IM465" s="454"/>
      <c r="IN465" s="454"/>
      <c r="IO465" s="454"/>
      <c r="IP465" s="454"/>
      <c r="IQ465" s="454"/>
      <c r="IR465" s="454"/>
      <c r="IS465" s="454"/>
      <c r="IT465" s="454"/>
      <c r="IU465" s="454"/>
      <c r="IV465" s="454"/>
      <c r="IW465" s="454"/>
    </row>
    <row r="466" customFormat="false" ht="12.75" hidden="false" customHeight="false" outlineLevel="1" collapsed="false">
      <c r="A466" s="339"/>
      <c r="B466" s="461"/>
      <c r="C466" s="461"/>
      <c r="D466" s="461"/>
      <c r="E466" s="461"/>
      <c r="F466" s="461"/>
      <c r="G466" s="461"/>
      <c r="H466" s="461"/>
      <c r="I466" s="461"/>
      <c r="J466" s="461"/>
      <c r="K466" s="461"/>
      <c r="L466" s="461"/>
      <c r="M466" s="461"/>
      <c r="N466" s="461"/>
      <c r="O466" s="461"/>
      <c r="P466" s="461"/>
      <c r="Q466" s="461"/>
      <c r="R466" s="461"/>
      <c r="S466" s="461"/>
      <c r="T466" s="461"/>
      <c r="U466" s="461"/>
      <c r="V466" s="454"/>
      <c r="W466" s="454"/>
      <c r="X466" s="454"/>
      <c r="Y466" s="454"/>
      <c r="Z466" s="454"/>
      <c r="AA466" s="454"/>
      <c r="AB466" s="454"/>
      <c r="AC466" s="454"/>
      <c r="AD466" s="454"/>
      <c r="AE466" s="454"/>
      <c r="AF466" s="454"/>
      <c r="AG466" s="454"/>
      <c r="AH466" s="454"/>
      <c r="AI466" s="454"/>
      <c r="AJ466" s="454"/>
      <c r="AK466" s="454"/>
      <c r="AL466" s="454"/>
      <c r="AM466" s="454"/>
      <c r="AN466" s="454"/>
      <c r="AO466" s="454"/>
      <c r="AP466" s="454"/>
      <c r="AQ466" s="454"/>
      <c r="AR466" s="454"/>
      <c r="AS466" s="454"/>
      <c r="AT466" s="454"/>
      <c r="AU466" s="454"/>
      <c r="AV466" s="454"/>
      <c r="AW466" s="454"/>
      <c r="AX466" s="454"/>
      <c r="AY466" s="454"/>
      <c r="AZ466" s="454"/>
      <c r="BA466" s="454"/>
      <c r="BB466" s="454"/>
      <c r="BC466" s="454"/>
      <c r="BD466" s="454"/>
      <c r="BE466" s="454"/>
      <c r="BF466" s="454"/>
      <c r="BG466" s="454"/>
      <c r="BH466" s="454"/>
      <c r="BI466" s="454"/>
      <c r="BJ466" s="454"/>
      <c r="BK466" s="454"/>
      <c r="BL466" s="454"/>
      <c r="BM466" s="454"/>
      <c r="BN466" s="454"/>
      <c r="BO466" s="454"/>
      <c r="BP466" s="454"/>
      <c r="BQ466" s="454"/>
      <c r="BR466" s="454"/>
      <c r="BS466" s="454"/>
      <c r="BT466" s="454"/>
      <c r="BU466" s="454"/>
      <c r="BV466" s="454"/>
      <c r="BW466" s="454"/>
      <c r="BX466" s="454"/>
      <c r="BY466" s="454"/>
      <c r="BZ466" s="454"/>
      <c r="CA466" s="454"/>
      <c r="CB466" s="454"/>
      <c r="CC466" s="454"/>
      <c r="CD466" s="454"/>
      <c r="CE466" s="454"/>
      <c r="CF466" s="454"/>
      <c r="CG466" s="454"/>
      <c r="CH466" s="454"/>
      <c r="CI466" s="454"/>
      <c r="CJ466" s="454"/>
      <c r="CK466" s="454"/>
      <c r="CL466" s="454"/>
      <c r="CM466" s="454"/>
      <c r="CN466" s="454"/>
      <c r="CO466" s="454"/>
      <c r="CP466" s="454"/>
      <c r="CQ466" s="454"/>
      <c r="CR466" s="454"/>
      <c r="CS466" s="454"/>
      <c r="CT466" s="454"/>
      <c r="CU466" s="454"/>
      <c r="CV466" s="454"/>
      <c r="CW466" s="454"/>
      <c r="CX466" s="454"/>
      <c r="CY466" s="454"/>
      <c r="CZ466" s="454"/>
      <c r="DA466" s="454"/>
      <c r="DB466" s="454"/>
      <c r="DC466" s="454"/>
      <c r="DD466" s="454"/>
      <c r="DE466" s="454"/>
      <c r="DF466" s="454"/>
      <c r="DG466" s="454"/>
      <c r="DH466" s="454"/>
      <c r="DI466" s="454"/>
      <c r="DJ466" s="454"/>
      <c r="DK466" s="454"/>
      <c r="DL466" s="454"/>
      <c r="DM466" s="454"/>
      <c r="DN466" s="454"/>
      <c r="DO466" s="454"/>
      <c r="DP466" s="454"/>
      <c r="DQ466" s="454"/>
      <c r="DR466" s="454"/>
      <c r="DS466" s="454"/>
      <c r="DT466" s="454"/>
      <c r="DU466" s="454"/>
      <c r="DV466" s="454"/>
      <c r="DW466" s="454"/>
      <c r="DX466" s="454"/>
      <c r="DY466" s="454"/>
      <c r="DZ466" s="454"/>
      <c r="EA466" s="454"/>
      <c r="EB466" s="454"/>
      <c r="EC466" s="454"/>
      <c r="ED466" s="454"/>
      <c r="EE466" s="454"/>
      <c r="EF466" s="454"/>
      <c r="EG466" s="454"/>
      <c r="EH466" s="454"/>
      <c r="EI466" s="454"/>
      <c r="EJ466" s="454"/>
      <c r="EK466" s="454"/>
      <c r="EL466" s="454"/>
      <c r="EM466" s="454"/>
      <c r="EN466" s="454"/>
      <c r="EO466" s="454"/>
      <c r="EP466" s="454"/>
      <c r="EQ466" s="454"/>
      <c r="ER466" s="454"/>
      <c r="ES466" s="454"/>
      <c r="ET466" s="454"/>
      <c r="EU466" s="454"/>
      <c r="EV466" s="454"/>
      <c r="EW466" s="454"/>
      <c r="EX466" s="454"/>
      <c r="EY466" s="454"/>
      <c r="EZ466" s="454"/>
      <c r="FA466" s="454"/>
      <c r="FB466" s="454"/>
      <c r="FC466" s="454"/>
      <c r="FD466" s="454"/>
      <c r="FE466" s="454"/>
      <c r="FF466" s="454"/>
      <c r="FG466" s="454"/>
      <c r="FH466" s="454"/>
      <c r="FI466" s="454"/>
      <c r="FJ466" s="454"/>
      <c r="FK466" s="454"/>
      <c r="FL466" s="454"/>
      <c r="FM466" s="454"/>
      <c r="FN466" s="454"/>
      <c r="FO466" s="454"/>
      <c r="FP466" s="454"/>
      <c r="FQ466" s="454"/>
      <c r="FR466" s="454"/>
      <c r="FS466" s="454"/>
      <c r="FT466" s="454"/>
      <c r="FU466" s="454"/>
      <c r="FV466" s="454"/>
      <c r="FW466" s="454"/>
      <c r="FX466" s="454"/>
      <c r="FY466" s="454"/>
      <c r="FZ466" s="454"/>
      <c r="GA466" s="454"/>
      <c r="GB466" s="454"/>
      <c r="GC466" s="454"/>
      <c r="GD466" s="454"/>
      <c r="GE466" s="454"/>
      <c r="GF466" s="454"/>
      <c r="GG466" s="454"/>
      <c r="GH466" s="454"/>
      <c r="GI466" s="454"/>
      <c r="GJ466" s="454"/>
      <c r="GK466" s="454"/>
      <c r="GL466" s="454"/>
      <c r="GM466" s="454"/>
      <c r="GN466" s="454"/>
      <c r="GO466" s="454"/>
      <c r="GP466" s="454"/>
      <c r="GQ466" s="454"/>
      <c r="GR466" s="454"/>
      <c r="GS466" s="454"/>
      <c r="GT466" s="454"/>
      <c r="GU466" s="454"/>
      <c r="GV466" s="454"/>
      <c r="GW466" s="454"/>
      <c r="GX466" s="454"/>
      <c r="GY466" s="454"/>
      <c r="GZ466" s="454"/>
      <c r="HA466" s="454"/>
      <c r="HB466" s="454"/>
      <c r="HC466" s="454"/>
      <c r="HD466" s="454"/>
      <c r="HE466" s="454"/>
      <c r="HF466" s="454"/>
      <c r="HG466" s="454"/>
      <c r="HH466" s="454"/>
      <c r="HI466" s="454"/>
      <c r="HJ466" s="454"/>
      <c r="HK466" s="454"/>
      <c r="HL466" s="454"/>
      <c r="HM466" s="454"/>
      <c r="HN466" s="454"/>
      <c r="HO466" s="454"/>
      <c r="HP466" s="454"/>
      <c r="HQ466" s="454"/>
      <c r="HR466" s="454"/>
      <c r="HS466" s="454"/>
      <c r="HT466" s="454"/>
      <c r="HU466" s="454"/>
      <c r="HV466" s="454"/>
      <c r="HW466" s="454"/>
      <c r="HX466" s="454"/>
      <c r="HY466" s="454"/>
      <c r="HZ466" s="454"/>
      <c r="IA466" s="454"/>
      <c r="IB466" s="454"/>
      <c r="IC466" s="454"/>
      <c r="ID466" s="454"/>
      <c r="IE466" s="454"/>
      <c r="IF466" s="454"/>
      <c r="IG466" s="454"/>
      <c r="IH466" s="454"/>
      <c r="II466" s="454"/>
      <c r="IJ466" s="454"/>
      <c r="IK466" s="454"/>
      <c r="IL466" s="454"/>
      <c r="IM466" s="454"/>
      <c r="IN466" s="454"/>
      <c r="IO466" s="454"/>
      <c r="IP466" s="454"/>
      <c r="IQ466" s="454"/>
      <c r="IR466" s="454"/>
      <c r="IS466" s="454"/>
      <c r="IT466" s="454"/>
      <c r="IU466" s="454"/>
      <c r="IV466" s="454"/>
      <c r="IW466" s="454"/>
    </row>
    <row r="467" customFormat="false" ht="12.75" hidden="false" customHeight="false" outlineLevel="1" collapsed="false">
      <c r="A467" s="339"/>
      <c r="B467" s="461"/>
      <c r="C467" s="461"/>
      <c r="D467" s="461"/>
      <c r="E467" s="461"/>
      <c r="F467" s="461"/>
      <c r="G467" s="461"/>
      <c r="H467" s="461"/>
      <c r="I467" s="461"/>
      <c r="J467" s="461"/>
      <c r="K467" s="461"/>
      <c r="L467" s="461"/>
      <c r="M467" s="461"/>
      <c r="N467" s="461"/>
      <c r="O467" s="461"/>
      <c r="P467" s="461"/>
      <c r="Q467" s="461"/>
      <c r="R467" s="461"/>
      <c r="S467" s="461"/>
      <c r="T467" s="461"/>
      <c r="U467" s="461"/>
      <c r="V467" s="454"/>
      <c r="W467" s="454"/>
      <c r="X467" s="454"/>
      <c r="Y467" s="454"/>
      <c r="Z467" s="454"/>
      <c r="AA467" s="454"/>
      <c r="AB467" s="454"/>
      <c r="AC467" s="454"/>
      <c r="AD467" s="454"/>
      <c r="AE467" s="454"/>
      <c r="AF467" s="454"/>
      <c r="AG467" s="454"/>
      <c r="AH467" s="454"/>
      <c r="AI467" s="454"/>
      <c r="AJ467" s="454"/>
      <c r="AK467" s="454"/>
      <c r="AL467" s="454"/>
      <c r="AM467" s="454"/>
      <c r="AN467" s="454"/>
      <c r="AO467" s="454"/>
      <c r="AP467" s="454"/>
      <c r="AQ467" s="454"/>
      <c r="AR467" s="454"/>
      <c r="AS467" s="454"/>
      <c r="AT467" s="454"/>
      <c r="AU467" s="454"/>
      <c r="AV467" s="454"/>
      <c r="AW467" s="454"/>
      <c r="AX467" s="454"/>
      <c r="AY467" s="454"/>
      <c r="AZ467" s="454"/>
      <c r="BA467" s="454"/>
      <c r="BB467" s="454"/>
      <c r="BC467" s="454"/>
      <c r="BD467" s="454"/>
      <c r="BE467" s="454"/>
      <c r="BF467" s="454"/>
      <c r="BG467" s="454"/>
      <c r="BH467" s="454"/>
      <c r="BI467" s="454"/>
      <c r="BJ467" s="454"/>
      <c r="BK467" s="454"/>
      <c r="BL467" s="454"/>
      <c r="BM467" s="454"/>
      <c r="BN467" s="454"/>
      <c r="BO467" s="454"/>
      <c r="BP467" s="454"/>
      <c r="BQ467" s="454"/>
      <c r="BR467" s="454"/>
      <c r="BS467" s="454"/>
      <c r="BT467" s="454"/>
      <c r="BU467" s="454"/>
      <c r="BV467" s="454"/>
      <c r="BW467" s="454"/>
      <c r="BX467" s="454"/>
      <c r="BY467" s="454"/>
      <c r="BZ467" s="454"/>
      <c r="CA467" s="454"/>
      <c r="CB467" s="454"/>
      <c r="CC467" s="454"/>
      <c r="CD467" s="454"/>
      <c r="CE467" s="454"/>
      <c r="CF467" s="454"/>
      <c r="CG467" s="454"/>
      <c r="CH467" s="454"/>
      <c r="CI467" s="454"/>
      <c r="CJ467" s="454"/>
      <c r="CK467" s="454"/>
      <c r="CL467" s="454"/>
      <c r="CM467" s="454"/>
      <c r="CN467" s="454"/>
      <c r="CO467" s="454"/>
      <c r="CP467" s="454"/>
      <c r="CQ467" s="454"/>
      <c r="CR467" s="454"/>
      <c r="CS467" s="454"/>
      <c r="CT467" s="454"/>
      <c r="CU467" s="454"/>
      <c r="CV467" s="454"/>
      <c r="CW467" s="454"/>
      <c r="CX467" s="454"/>
      <c r="CY467" s="454"/>
      <c r="CZ467" s="454"/>
      <c r="DA467" s="454"/>
      <c r="DB467" s="454"/>
      <c r="DC467" s="454"/>
      <c r="DD467" s="454"/>
      <c r="DE467" s="454"/>
      <c r="DF467" s="454"/>
      <c r="DG467" s="454"/>
      <c r="DH467" s="454"/>
      <c r="DI467" s="454"/>
      <c r="DJ467" s="454"/>
      <c r="DK467" s="454"/>
      <c r="DL467" s="454"/>
      <c r="DM467" s="454"/>
      <c r="DN467" s="454"/>
      <c r="DO467" s="454"/>
      <c r="DP467" s="454"/>
      <c r="DQ467" s="454"/>
      <c r="DR467" s="454"/>
      <c r="DS467" s="454"/>
      <c r="DT467" s="454"/>
      <c r="DU467" s="454"/>
      <c r="DV467" s="454"/>
      <c r="DW467" s="454"/>
      <c r="DX467" s="454"/>
      <c r="DY467" s="454"/>
      <c r="DZ467" s="454"/>
      <c r="EA467" s="454"/>
      <c r="EB467" s="454"/>
      <c r="EC467" s="454"/>
      <c r="ED467" s="454"/>
      <c r="EE467" s="454"/>
      <c r="EF467" s="454"/>
      <c r="EG467" s="454"/>
      <c r="EH467" s="454"/>
      <c r="EI467" s="454"/>
      <c r="EJ467" s="454"/>
      <c r="EK467" s="454"/>
      <c r="EL467" s="454"/>
      <c r="EM467" s="454"/>
      <c r="EN467" s="454"/>
      <c r="EO467" s="454"/>
      <c r="EP467" s="454"/>
      <c r="EQ467" s="454"/>
      <c r="ER467" s="454"/>
      <c r="ES467" s="454"/>
      <c r="ET467" s="454"/>
      <c r="EU467" s="454"/>
      <c r="EV467" s="454"/>
      <c r="EW467" s="454"/>
      <c r="EX467" s="454"/>
      <c r="EY467" s="454"/>
      <c r="EZ467" s="454"/>
      <c r="FA467" s="454"/>
      <c r="FB467" s="454"/>
      <c r="FC467" s="454"/>
      <c r="FD467" s="454"/>
      <c r="FE467" s="454"/>
      <c r="FF467" s="454"/>
      <c r="FG467" s="454"/>
      <c r="FH467" s="454"/>
      <c r="FI467" s="454"/>
      <c r="FJ467" s="454"/>
      <c r="FK467" s="454"/>
      <c r="FL467" s="454"/>
      <c r="FM467" s="454"/>
      <c r="FN467" s="454"/>
      <c r="FO467" s="454"/>
      <c r="FP467" s="454"/>
      <c r="FQ467" s="454"/>
      <c r="FR467" s="454"/>
      <c r="FS467" s="454"/>
      <c r="FT467" s="454"/>
      <c r="FU467" s="454"/>
      <c r="FV467" s="454"/>
      <c r="FW467" s="454"/>
      <c r="FX467" s="454"/>
      <c r="FY467" s="454"/>
      <c r="FZ467" s="454"/>
      <c r="GA467" s="454"/>
      <c r="GB467" s="454"/>
      <c r="GC467" s="454"/>
      <c r="GD467" s="454"/>
      <c r="GE467" s="454"/>
      <c r="GF467" s="454"/>
      <c r="GG467" s="454"/>
      <c r="GH467" s="454"/>
      <c r="GI467" s="454"/>
      <c r="GJ467" s="454"/>
      <c r="GK467" s="454"/>
      <c r="GL467" s="454"/>
      <c r="GM467" s="454"/>
      <c r="GN467" s="454"/>
      <c r="GO467" s="454"/>
      <c r="GP467" s="454"/>
      <c r="GQ467" s="454"/>
      <c r="GR467" s="454"/>
      <c r="GS467" s="454"/>
      <c r="GT467" s="454"/>
      <c r="GU467" s="454"/>
      <c r="GV467" s="454"/>
      <c r="GW467" s="454"/>
      <c r="GX467" s="454"/>
      <c r="GY467" s="454"/>
      <c r="GZ467" s="454"/>
      <c r="HA467" s="454"/>
      <c r="HB467" s="454"/>
      <c r="HC467" s="454"/>
      <c r="HD467" s="454"/>
      <c r="HE467" s="454"/>
      <c r="HF467" s="454"/>
      <c r="HG467" s="454"/>
      <c r="HH467" s="454"/>
      <c r="HI467" s="454"/>
      <c r="HJ467" s="454"/>
      <c r="HK467" s="454"/>
      <c r="HL467" s="454"/>
      <c r="HM467" s="454"/>
      <c r="HN467" s="454"/>
      <c r="HO467" s="454"/>
      <c r="HP467" s="454"/>
      <c r="HQ467" s="454"/>
      <c r="HR467" s="454"/>
      <c r="HS467" s="454"/>
      <c r="HT467" s="454"/>
      <c r="HU467" s="454"/>
      <c r="HV467" s="454"/>
      <c r="HW467" s="454"/>
      <c r="HX467" s="454"/>
      <c r="HY467" s="454"/>
      <c r="HZ467" s="454"/>
      <c r="IA467" s="454"/>
      <c r="IB467" s="454"/>
      <c r="IC467" s="454"/>
      <c r="ID467" s="454"/>
      <c r="IE467" s="454"/>
      <c r="IF467" s="454"/>
      <c r="IG467" s="454"/>
      <c r="IH467" s="454"/>
      <c r="II467" s="454"/>
      <c r="IJ467" s="454"/>
      <c r="IK467" s="454"/>
      <c r="IL467" s="454"/>
      <c r="IM467" s="454"/>
      <c r="IN467" s="454"/>
      <c r="IO467" s="454"/>
      <c r="IP467" s="454"/>
      <c r="IQ467" s="454"/>
      <c r="IR467" s="454"/>
      <c r="IS467" s="454"/>
      <c r="IT467" s="454"/>
      <c r="IU467" s="454"/>
      <c r="IV467" s="454"/>
      <c r="IW467" s="454"/>
    </row>
    <row r="468" customFormat="false" ht="12.75" hidden="false" customHeight="false" outlineLevel="1" collapsed="false">
      <c r="A468" s="339"/>
      <c r="B468" s="461"/>
      <c r="C468" s="461"/>
      <c r="D468" s="461"/>
      <c r="E468" s="461"/>
      <c r="F468" s="461"/>
      <c r="G468" s="461"/>
      <c r="H468" s="461"/>
      <c r="I468" s="461"/>
      <c r="J468" s="461"/>
      <c r="K468" s="461"/>
      <c r="L468" s="461"/>
      <c r="M468" s="461"/>
      <c r="N468" s="461"/>
      <c r="O468" s="461"/>
      <c r="P468" s="461"/>
      <c r="Q468" s="461"/>
      <c r="R468" s="461"/>
      <c r="S468" s="461"/>
      <c r="T468" s="461"/>
      <c r="U468" s="461"/>
      <c r="V468" s="454"/>
      <c r="W468" s="454"/>
      <c r="X468" s="454"/>
      <c r="Y468" s="454"/>
      <c r="Z468" s="454"/>
      <c r="AA468" s="454"/>
      <c r="AB468" s="454"/>
      <c r="AC468" s="454"/>
      <c r="AD468" s="454"/>
      <c r="AE468" s="454"/>
      <c r="AF468" s="454"/>
      <c r="AG468" s="454"/>
      <c r="AH468" s="454"/>
      <c r="AI468" s="454"/>
      <c r="AJ468" s="454"/>
      <c r="AK468" s="454"/>
      <c r="AL468" s="454"/>
      <c r="AM468" s="454"/>
      <c r="AN468" s="454"/>
      <c r="AO468" s="454"/>
      <c r="AP468" s="454"/>
      <c r="AQ468" s="454"/>
      <c r="AR468" s="454"/>
      <c r="AS468" s="454"/>
      <c r="AT468" s="454"/>
      <c r="AU468" s="454"/>
      <c r="AV468" s="454"/>
      <c r="AW468" s="454"/>
      <c r="AX468" s="454"/>
      <c r="AY468" s="454"/>
      <c r="AZ468" s="454"/>
      <c r="BA468" s="454"/>
      <c r="BB468" s="454"/>
      <c r="BC468" s="454"/>
      <c r="BD468" s="454"/>
      <c r="BE468" s="454"/>
      <c r="BF468" s="454"/>
      <c r="BG468" s="454"/>
      <c r="BH468" s="454"/>
      <c r="BI468" s="454"/>
      <c r="BJ468" s="454"/>
      <c r="BK468" s="454"/>
      <c r="BL468" s="454"/>
      <c r="BM468" s="454"/>
      <c r="BN468" s="454"/>
      <c r="BO468" s="454"/>
      <c r="BP468" s="454"/>
      <c r="BQ468" s="454"/>
      <c r="BR468" s="454"/>
      <c r="BS468" s="454"/>
      <c r="BT468" s="454"/>
      <c r="BU468" s="454"/>
      <c r="BV468" s="454"/>
      <c r="BW468" s="454"/>
      <c r="BX468" s="454"/>
      <c r="BY468" s="454"/>
      <c r="BZ468" s="454"/>
      <c r="CA468" s="454"/>
      <c r="CB468" s="454"/>
      <c r="CC468" s="454"/>
      <c r="CD468" s="454"/>
      <c r="CE468" s="454"/>
      <c r="CF468" s="454"/>
      <c r="CG468" s="454"/>
      <c r="CH468" s="454"/>
      <c r="CI468" s="454"/>
      <c r="CJ468" s="454"/>
      <c r="CK468" s="454"/>
      <c r="CL468" s="454"/>
      <c r="CM468" s="454"/>
      <c r="CN468" s="454"/>
      <c r="CO468" s="454"/>
      <c r="CP468" s="454"/>
      <c r="CQ468" s="454"/>
      <c r="CR468" s="454"/>
      <c r="CS468" s="454"/>
      <c r="CT468" s="454"/>
      <c r="CU468" s="454"/>
      <c r="CV468" s="454"/>
      <c r="CW468" s="454"/>
      <c r="CX468" s="454"/>
      <c r="CY468" s="454"/>
      <c r="CZ468" s="454"/>
      <c r="DA468" s="454"/>
      <c r="DB468" s="454"/>
      <c r="DC468" s="454"/>
      <c r="DD468" s="454"/>
      <c r="DE468" s="454"/>
      <c r="DF468" s="454"/>
      <c r="DG468" s="454"/>
      <c r="DH468" s="454"/>
      <c r="DI468" s="454"/>
      <c r="DJ468" s="454"/>
      <c r="DK468" s="454"/>
      <c r="DL468" s="454"/>
      <c r="DM468" s="454"/>
      <c r="DN468" s="454"/>
      <c r="DO468" s="454"/>
      <c r="DP468" s="454"/>
      <c r="DQ468" s="454"/>
      <c r="DR468" s="454"/>
      <c r="DS468" s="454"/>
      <c r="DT468" s="454"/>
      <c r="DU468" s="454"/>
      <c r="DV468" s="454"/>
      <c r="DW468" s="454"/>
      <c r="DX468" s="454"/>
      <c r="DY468" s="454"/>
      <c r="DZ468" s="454"/>
      <c r="EA468" s="454"/>
      <c r="EB468" s="454"/>
      <c r="EC468" s="454"/>
      <c r="ED468" s="454"/>
      <c r="EE468" s="454"/>
      <c r="EF468" s="454"/>
      <c r="EG468" s="454"/>
      <c r="EH468" s="454"/>
      <c r="EI468" s="454"/>
      <c r="EJ468" s="454"/>
      <c r="EK468" s="454"/>
      <c r="EL468" s="454"/>
      <c r="EM468" s="454"/>
      <c r="EN468" s="454"/>
      <c r="EO468" s="454"/>
      <c r="EP468" s="454"/>
      <c r="EQ468" s="454"/>
      <c r="ER468" s="454"/>
      <c r="ES468" s="454"/>
      <c r="ET468" s="454"/>
      <c r="EU468" s="454"/>
      <c r="EV468" s="454"/>
      <c r="EW468" s="454"/>
      <c r="EX468" s="454"/>
      <c r="EY468" s="454"/>
      <c r="EZ468" s="454"/>
      <c r="FA468" s="454"/>
      <c r="FB468" s="454"/>
      <c r="FC468" s="454"/>
      <c r="FD468" s="454"/>
      <c r="FE468" s="454"/>
      <c r="FF468" s="454"/>
      <c r="FG468" s="454"/>
      <c r="FH468" s="454"/>
      <c r="FI468" s="454"/>
      <c r="FJ468" s="454"/>
      <c r="FK468" s="454"/>
      <c r="FL468" s="454"/>
      <c r="FM468" s="454"/>
      <c r="FN468" s="454"/>
      <c r="FO468" s="454"/>
      <c r="FP468" s="454"/>
      <c r="FQ468" s="454"/>
      <c r="FR468" s="454"/>
      <c r="FS468" s="454"/>
      <c r="FT468" s="454"/>
      <c r="FU468" s="454"/>
      <c r="FV468" s="454"/>
      <c r="FW468" s="454"/>
      <c r="FX468" s="454"/>
      <c r="FY468" s="454"/>
      <c r="FZ468" s="454"/>
      <c r="GA468" s="454"/>
      <c r="GB468" s="454"/>
      <c r="GC468" s="454"/>
      <c r="GD468" s="454"/>
      <c r="GE468" s="454"/>
      <c r="GF468" s="454"/>
      <c r="GG468" s="454"/>
      <c r="GH468" s="454"/>
      <c r="GI468" s="454"/>
      <c r="GJ468" s="454"/>
      <c r="GK468" s="454"/>
      <c r="GL468" s="454"/>
      <c r="GM468" s="454"/>
      <c r="GN468" s="454"/>
      <c r="GO468" s="454"/>
      <c r="GP468" s="454"/>
      <c r="GQ468" s="454"/>
      <c r="GR468" s="454"/>
      <c r="GS468" s="454"/>
      <c r="GT468" s="454"/>
      <c r="GU468" s="454"/>
      <c r="GV468" s="454"/>
      <c r="GW468" s="454"/>
      <c r="GX468" s="454"/>
      <c r="GY468" s="454"/>
      <c r="GZ468" s="454"/>
      <c r="HA468" s="454"/>
      <c r="HB468" s="454"/>
      <c r="HC468" s="454"/>
      <c r="HD468" s="454"/>
      <c r="HE468" s="454"/>
      <c r="HF468" s="454"/>
      <c r="HG468" s="454"/>
      <c r="HH468" s="454"/>
      <c r="HI468" s="454"/>
      <c r="HJ468" s="454"/>
      <c r="HK468" s="454"/>
      <c r="HL468" s="454"/>
      <c r="HM468" s="454"/>
      <c r="HN468" s="454"/>
      <c r="HO468" s="454"/>
      <c r="HP468" s="454"/>
      <c r="HQ468" s="454"/>
      <c r="HR468" s="454"/>
      <c r="HS468" s="454"/>
      <c r="HT468" s="454"/>
      <c r="HU468" s="454"/>
      <c r="HV468" s="454"/>
      <c r="HW468" s="454"/>
      <c r="HX468" s="454"/>
      <c r="HY468" s="454"/>
      <c r="HZ468" s="454"/>
      <c r="IA468" s="454"/>
      <c r="IB468" s="454"/>
      <c r="IC468" s="454"/>
      <c r="ID468" s="454"/>
      <c r="IE468" s="454"/>
      <c r="IF468" s="454"/>
      <c r="IG468" s="454"/>
      <c r="IH468" s="454"/>
      <c r="II468" s="454"/>
      <c r="IJ468" s="454"/>
      <c r="IK468" s="454"/>
      <c r="IL468" s="454"/>
      <c r="IM468" s="454"/>
      <c r="IN468" s="454"/>
      <c r="IO468" s="454"/>
      <c r="IP468" s="454"/>
      <c r="IQ468" s="454"/>
      <c r="IR468" s="454"/>
      <c r="IS468" s="454"/>
      <c r="IT468" s="454"/>
      <c r="IU468" s="454"/>
      <c r="IV468" s="454"/>
      <c r="IW468" s="454"/>
    </row>
    <row r="469" customFormat="false" ht="12.75" hidden="false" customHeight="false" outlineLevel="1" collapsed="false">
      <c r="A469" s="339"/>
      <c r="B469" s="461"/>
      <c r="C469" s="461"/>
      <c r="D469" s="461"/>
      <c r="E469" s="461"/>
      <c r="F469" s="461"/>
      <c r="G469" s="461"/>
      <c r="H469" s="461"/>
      <c r="I469" s="461"/>
      <c r="J469" s="461"/>
      <c r="K469" s="461"/>
      <c r="L469" s="461"/>
      <c r="M469" s="461"/>
      <c r="N469" s="461"/>
      <c r="O469" s="461"/>
      <c r="P469" s="461"/>
      <c r="Q469" s="461"/>
      <c r="R469" s="461"/>
      <c r="S469" s="461"/>
      <c r="T469" s="461"/>
      <c r="U469" s="461"/>
      <c r="V469" s="454"/>
      <c r="W469" s="454"/>
      <c r="X469" s="454"/>
      <c r="Y469" s="454"/>
      <c r="Z469" s="454"/>
      <c r="AA469" s="454"/>
      <c r="AB469" s="454"/>
      <c r="AC469" s="454"/>
      <c r="AD469" s="454"/>
      <c r="AE469" s="454"/>
      <c r="AF469" s="454"/>
      <c r="AG469" s="454"/>
      <c r="AH469" s="454"/>
      <c r="AI469" s="454"/>
      <c r="AJ469" s="454"/>
      <c r="AK469" s="454"/>
      <c r="AL469" s="454"/>
      <c r="AM469" s="454"/>
      <c r="AN469" s="454"/>
      <c r="AO469" s="454"/>
      <c r="AP469" s="454"/>
      <c r="AQ469" s="454"/>
      <c r="AR469" s="454"/>
      <c r="AS469" s="454"/>
      <c r="AT469" s="454"/>
      <c r="AU469" s="454"/>
      <c r="AV469" s="454"/>
      <c r="AW469" s="454"/>
      <c r="AX469" s="454"/>
      <c r="AY469" s="454"/>
      <c r="AZ469" s="454"/>
      <c r="BA469" s="454"/>
      <c r="BB469" s="454"/>
      <c r="BC469" s="454"/>
      <c r="BD469" s="454"/>
      <c r="BE469" s="454"/>
      <c r="BF469" s="454"/>
      <c r="BG469" s="454"/>
      <c r="BH469" s="454"/>
      <c r="BI469" s="454"/>
      <c r="BJ469" s="454"/>
      <c r="BK469" s="454"/>
      <c r="BL469" s="454"/>
      <c r="BM469" s="454"/>
      <c r="BN469" s="454"/>
      <c r="BO469" s="454"/>
      <c r="BP469" s="454"/>
      <c r="BQ469" s="454"/>
      <c r="BR469" s="454"/>
      <c r="BS469" s="454"/>
      <c r="BT469" s="454"/>
      <c r="BU469" s="454"/>
      <c r="BV469" s="454"/>
      <c r="BW469" s="454"/>
      <c r="BX469" s="454"/>
      <c r="BY469" s="454"/>
      <c r="BZ469" s="454"/>
      <c r="CA469" s="454"/>
      <c r="CB469" s="454"/>
      <c r="CC469" s="454"/>
      <c r="CD469" s="454"/>
      <c r="CE469" s="454"/>
      <c r="CF469" s="454"/>
      <c r="CG469" s="454"/>
      <c r="CH469" s="454"/>
      <c r="CI469" s="454"/>
      <c r="CJ469" s="454"/>
      <c r="CK469" s="454"/>
      <c r="CL469" s="454"/>
      <c r="CM469" s="454"/>
      <c r="CN469" s="454"/>
      <c r="CO469" s="454"/>
      <c r="CP469" s="454"/>
      <c r="CQ469" s="454"/>
      <c r="CR469" s="454"/>
      <c r="CS469" s="454"/>
      <c r="CT469" s="454"/>
      <c r="CU469" s="454"/>
      <c r="CV469" s="454"/>
      <c r="CW469" s="454"/>
      <c r="CX469" s="454"/>
      <c r="CY469" s="454"/>
      <c r="CZ469" s="454"/>
      <c r="DA469" s="454"/>
      <c r="DB469" s="454"/>
      <c r="DC469" s="454"/>
      <c r="DD469" s="454"/>
      <c r="DE469" s="454"/>
      <c r="DF469" s="454"/>
      <c r="DG469" s="454"/>
      <c r="DH469" s="454"/>
      <c r="DI469" s="454"/>
      <c r="DJ469" s="454"/>
      <c r="DK469" s="454"/>
      <c r="DL469" s="454"/>
      <c r="DM469" s="454"/>
      <c r="DN469" s="454"/>
      <c r="DO469" s="454"/>
      <c r="DP469" s="454"/>
      <c r="DQ469" s="454"/>
      <c r="DR469" s="454"/>
      <c r="DS469" s="454"/>
      <c r="DT469" s="454"/>
      <c r="DU469" s="454"/>
      <c r="DV469" s="454"/>
      <c r="DW469" s="454"/>
      <c r="DX469" s="454"/>
      <c r="DY469" s="454"/>
      <c r="DZ469" s="454"/>
      <c r="EA469" s="454"/>
      <c r="EB469" s="454"/>
      <c r="EC469" s="454"/>
      <c r="ED469" s="454"/>
      <c r="EE469" s="454"/>
      <c r="EF469" s="454"/>
      <c r="EG469" s="454"/>
      <c r="EH469" s="454"/>
      <c r="EI469" s="454"/>
      <c r="EJ469" s="454"/>
      <c r="EK469" s="454"/>
      <c r="EL469" s="454"/>
      <c r="EM469" s="454"/>
      <c r="EN469" s="454"/>
      <c r="EO469" s="454"/>
      <c r="EP469" s="454"/>
      <c r="EQ469" s="454"/>
      <c r="ER469" s="454"/>
      <c r="ES469" s="454"/>
      <c r="ET469" s="454"/>
      <c r="EU469" s="454"/>
      <c r="EV469" s="454"/>
      <c r="EW469" s="454"/>
      <c r="EX469" s="454"/>
      <c r="EY469" s="454"/>
      <c r="EZ469" s="454"/>
      <c r="FA469" s="454"/>
      <c r="FB469" s="454"/>
      <c r="FC469" s="454"/>
      <c r="FD469" s="454"/>
      <c r="FE469" s="454"/>
      <c r="FF469" s="454"/>
      <c r="FG469" s="454"/>
      <c r="FH469" s="454"/>
      <c r="FI469" s="454"/>
      <c r="FJ469" s="454"/>
      <c r="FK469" s="454"/>
      <c r="FL469" s="454"/>
      <c r="FM469" s="454"/>
      <c r="FN469" s="454"/>
      <c r="FO469" s="454"/>
      <c r="FP469" s="454"/>
      <c r="FQ469" s="454"/>
      <c r="FR469" s="454"/>
      <c r="FS469" s="454"/>
      <c r="FT469" s="454"/>
      <c r="FU469" s="454"/>
      <c r="FV469" s="454"/>
      <c r="FW469" s="454"/>
      <c r="FX469" s="454"/>
      <c r="FY469" s="454"/>
      <c r="FZ469" s="454"/>
      <c r="GA469" s="454"/>
      <c r="GB469" s="454"/>
      <c r="GC469" s="454"/>
      <c r="GD469" s="454"/>
      <c r="GE469" s="454"/>
      <c r="GF469" s="454"/>
      <c r="GG469" s="454"/>
      <c r="GH469" s="454"/>
      <c r="GI469" s="454"/>
      <c r="GJ469" s="454"/>
      <c r="GK469" s="454"/>
      <c r="GL469" s="454"/>
      <c r="GM469" s="454"/>
      <c r="GN469" s="454"/>
      <c r="GO469" s="454"/>
      <c r="GP469" s="454"/>
      <c r="GQ469" s="454"/>
      <c r="GR469" s="454"/>
      <c r="GS469" s="454"/>
      <c r="GT469" s="454"/>
      <c r="GU469" s="454"/>
      <c r="GV469" s="454"/>
      <c r="GW469" s="454"/>
      <c r="GX469" s="454"/>
      <c r="GY469" s="454"/>
      <c r="GZ469" s="454"/>
      <c r="HA469" s="454"/>
      <c r="HB469" s="454"/>
      <c r="HC469" s="454"/>
      <c r="HD469" s="454"/>
      <c r="HE469" s="454"/>
      <c r="HF469" s="454"/>
      <c r="HG469" s="454"/>
      <c r="HH469" s="454"/>
      <c r="HI469" s="454"/>
      <c r="HJ469" s="454"/>
      <c r="HK469" s="454"/>
      <c r="HL469" s="454"/>
      <c r="HM469" s="454"/>
      <c r="HN469" s="454"/>
      <c r="HO469" s="454"/>
      <c r="HP469" s="454"/>
      <c r="HQ469" s="454"/>
      <c r="HR469" s="454"/>
      <c r="HS469" s="454"/>
      <c r="HT469" s="454"/>
      <c r="HU469" s="454"/>
      <c r="HV469" s="454"/>
      <c r="HW469" s="454"/>
      <c r="HX469" s="454"/>
      <c r="HY469" s="454"/>
      <c r="HZ469" s="454"/>
      <c r="IA469" s="454"/>
      <c r="IB469" s="454"/>
      <c r="IC469" s="454"/>
      <c r="ID469" s="454"/>
      <c r="IE469" s="454"/>
      <c r="IF469" s="454"/>
      <c r="IG469" s="454"/>
      <c r="IH469" s="454"/>
      <c r="II469" s="454"/>
      <c r="IJ469" s="454"/>
      <c r="IK469" s="454"/>
      <c r="IL469" s="454"/>
      <c r="IM469" s="454"/>
      <c r="IN469" s="454"/>
      <c r="IO469" s="454"/>
      <c r="IP469" s="454"/>
      <c r="IQ469" s="454"/>
      <c r="IR469" s="454"/>
      <c r="IS469" s="454"/>
      <c r="IT469" s="454"/>
      <c r="IU469" s="454"/>
      <c r="IV469" s="454"/>
      <c r="IW469" s="454"/>
    </row>
    <row r="470" customFormat="false" ht="12.75" hidden="false" customHeight="false" outlineLevel="1" collapsed="false">
      <c r="A470" s="419"/>
      <c r="B470" s="461"/>
      <c r="C470" s="461"/>
      <c r="D470" s="461"/>
      <c r="E470" s="461"/>
      <c r="F470" s="461"/>
      <c r="G470" s="461"/>
      <c r="H470" s="461"/>
      <c r="I470" s="461"/>
      <c r="J470" s="461"/>
      <c r="K470" s="461"/>
      <c r="L470" s="461"/>
      <c r="M470" s="461"/>
      <c r="N470" s="461"/>
      <c r="O470" s="461"/>
      <c r="P470" s="461"/>
      <c r="Q470" s="461"/>
      <c r="R470" s="461"/>
      <c r="S470" s="461"/>
      <c r="T470" s="461"/>
      <c r="U470" s="461"/>
      <c r="V470" s="454"/>
      <c r="W470" s="454"/>
      <c r="X470" s="454"/>
      <c r="Y470" s="454"/>
      <c r="Z470" s="454"/>
      <c r="AA470" s="454"/>
      <c r="AB470" s="454"/>
      <c r="AC470" s="454"/>
      <c r="AD470" s="454"/>
      <c r="AE470" s="454"/>
      <c r="AF470" s="454"/>
      <c r="AG470" s="454"/>
      <c r="AH470" s="454"/>
      <c r="AI470" s="454"/>
      <c r="AJ470" s="454"/>
      <c r="AK470" s="454"/>
      <c r="AL470" s="454"/>
      <c r="AM470" s="454"/>
      <c r="AN470" s="454"/>
      <c r="AO470" s="454"/>
      <c r="AP470" s="454"/>
      <c r="AQ470" s="454"/>
      <c r="AR470" s="454"/>
      <c r="AS470" s="454"/>
      <c r="AT470" s="454"/>
      <c r="AU470" s="454"/>
      <c r="AV470" s="454"/>
      <c r="AW470" s="454"/>
      <c r="AX470" s="454"/>
      <c r="AY470" s="454"/>
      <c r="AZ470" s="454"/>
      <c r="BA470" s="454"/>
      <c r="BB470" s="454"/>
      <c r="BC470" s="454"/>
      <c r="BD470" s="454"/>
      <c r="BE470" s="454"/>
      <c r="BF470" s="454"/>
      <c r="BG470" s="454"/>
      <c r="BH470" s="454"/>
      <c r="BI470" s="454"/>
      <c r="BJ470" s="454"/>
      <c r="BK470" s="454"/>
      <c r="BL470" s="454"/>
      <c r="BM470" s="454"/>
      <c r="BN470" s="454"/>
      <c r="BO470" s="454"/>
      <c r="BP470" s="454"/>
      <c r="BQ470" s="454"/>
      <c r="BR470" s="454"/>
      <c r="BS470" s="454"/>
      <c r="BT470" s="454"/>
      <c r="BU470" s="454"/>
      <c r="BV470" s="454"/>
      <c r="BW470" s="454"/>
      <c r="BX470" s="454"/>
      <c r="BY470" s="454"/>
      <c r="BZ470" s="454"/>
      <c r="CA470" s="454"/>
      <c r="CB470" s="454"/>
      <c r="CC470" s="454"/>
      <c r="CD470" s="454"/>
      <c r="CE470" s="454"/>
      <c r="CF470" s="454"/>
      <c r="CG470" s="454"/>
      <c r="CH470" s="454"/>
      <c r="CI470" s="454"/>
      <c r="CJ470" s="454"/>
      <c r="CK470" s="454"/>
      <c r="CL470" s="454"/>
      <c r="CM470" s="454"/>
      <c r="CN470" s="454"/>
      <c r="CO470" s="454"/>
      <c r="CP470" s="454"/>
      <c r="CQ470" s="454"/>
      <c r="CR470" s="454"/>
      <c r="CS470" s="454"/>
      <c r="CT470" s="454"/>
      <c r="CU470" s="454"/>
      <c r="CV470" s="454"/>
      <c r="CW470" s="454"/>
      <c r="CX470" s="454"/>
      <c r="CY470" s="454"/>
      <c r="CZ470" s="454"/>
      <c r="DA470" s="454"/>
      <c r="DB470" s="454"/>
      <c r="DC470" s="454"/>
      <c r="DD470" s="454"/>
      <c r="DE470" s="454"/>
      <c r="DF470" s="454"/>
      <c r="DG470" s="454"/>
      <c r="DH470" s="454"/>
      <c r="DI470" s="454"/>
      <c r="DJ470" s="454"/>
      <c r="DK470" s="454"/>
      <c r="DL470" s="454"/>
      <c r="DM470" s="454"/>
      <c r="DN470" s="454"/>
      <c r="DO470" s="454"/>
      <c r="DP470" s="454"/>
      <c r="DQ470" s="454"/>
      <c r="DR470" s="454"/>
      <c r="DS470" s="454"/>
      <c r="DT470" s="454"/>
      <c r="DU470" s="454"/>
      <c r="DV470" s="454"/>
      <c r="DW470" s="454"/>
      <c r="DX470" s="454"/>
      <c r="DY470" s="454"/>
      <c r="DZ470" s="454"/>
      <c r="EA470" s="454"/>
      <c r="EB470" s="454"/>
      <c r="EC470" s="454"/>
      <c r="ED470" s="454"/>
      <c r="EE470" s="454"/>
      <c r="EF470" s="454"/>
      <c r="EG470" s="454"/>
      <c r="EH470" s="454"/>
      <c r="EI470" s="454"/>
      <c r="EJ470" s="454"/>
      <c r="EK470" s="454"/>
      <c r="EL470" s="454"/>
      <c r="EM470" s="454"/>
      <c r="EN470" s="454"/>
      <c r="EO470" s="454"/>
      <c r="EP470" s="454"/>
      <c r="EQ470" s="454"/>
      <c r="ER470" s="454"/>
      <c r="ES470" s="454"/>
      <c r="ET470" s="454"/>
      <c r="EU470" s="454"/>
      <c r="EV470" s="454"/>
      <c r="EW470" s="454"/>
      <c r="EX470" s="454"/>
      <c r="EY470" s="454"/>
      <c r="EZ470" s="454"/>
      <c r="FA470" s="454"/>
      <c r="FB470" s="454"/>
      <c r="FC470" s="454"/>
      <c r="FD470" s="454"/>
      <c r="FE470" s="454"/>
      <c r="FF470" s="454"/>
      <c r="FG470" s="454"/>
      <c r="FH470" s="454"/>
      <c r="FI470" s="454"/>
      <c r="FJ470" s="454"/>
      <c r="FK470" s="454"/>
      <c r="FL470" s="454"/>
      <c r="FM470" s="454"/>
      <c r="FN470" s="454"/>
      <c r="FO470" s="454"/>
      <c r="FP470" s="454"/>
      <c r="FQ470" s="454"/>
      <c r="FR470" s="454"/>
      <c r="FS470" s="454"/>
      <c r="FT470" s="454"/>
      <c r="FU470" s="454"/>
      <c r="FV470" s="454"/>
      <c r="FW470" s="454"/>
      <c r="FX470" s="454"/>
      <c r="FY470" s="454"/>
      <c r="FZ470" s="454"/>
      <c r="GA470" s="454"/>
      <c r="GB470" s="454"/>
      <c r="GC470" s="454"/>
      <c r="GD470" s="454"/>
      <c r="GE470" s="454"/>
      <c r="GF470" s="454"/>
      <c r="GG470" s="454"/>
      <c r="GH470" s="454"/>
      <c r="GI470" s="454"/>
      <c r="GJ470" s="454"/>
      <c r="GK470" s="454"/>
      <c r="GL470" s="454"/>
      <c r="GM470" s="454"/>
      <c r="GN470" s="454"/>
      <c r="GO470" s="454"/>
      <c r="GP470" s="454"/>
      <c r="GQ470" s="454"/>
      <c r="GR470" s="454"/>
      <c r="GS470" s="454"/>
      <c r="GT470" s="454"/>
      <c r="GU470" s="454"/>
      <c r="GV470" s="454"/>
      <c r="GW470" s="454"/>
      <c r="GX470" s="454"/>
      <c r="GY470" s="454"/>
      <c r="GZ470" s="454"/>
      <c r="HA470" s="454"/>
      <c r="HB470" s="454"/>
      <c r="HC470" s="454"/>
      <c r="HD470" s="454"/>
      <c r="HE470" s="454"/>
      <c r="HF470" s="454"/>
      <c r="HG470" s="454"/>
      <c r="HH470" s="454"/>
      <c r="HI470" s="454"/>
      <c r="HJ470" s="454"/>
      <c r="HK470" s="454"/>
      <c r="HL470" s="454"/>
      <c r="HM470" s="454"/>
      <c r="HN470" s="454"/>
      <c r="HO470" s="454"/>
      <c r="HP470" s="454"/>
      <c r="HQ470" s="454"/>
      <c r="HR470" s="454"/>
      <c r="HS470" s="454"/>
      <c r="HT470" s="454"/>
      <c r="HU470" s="454"/>
      <c r="HV470" s="454"/>
      <c r="HW470" s="454"/>
      <c r="HX470" s="454"/>
      <c r="HY470" s="454"/>
      <c r="HZ470" s="454"/>
      <c r="IA470" s="454"/>
      <c r="IB470" s="454"/>
      <c r="IC470" s="454"/>
      <c r="ID470" s="454"/>
      <c r="IE470" s="454"/>
      <c r="IF470" s="454"/>
      <c r="IG470" s="454"/>
      <c r="IH470" s="454"/>
      <c r="II470" s="454"/>
      <c r="IJ470" s="454"/>
      <c r="IK470" s="454"/>
      <c r="IL470" s="454"/>
      <c r="IM470" s="454"/>
      <c r="IN470" s="454"/>
      <c r="IO470" s="454"/>
      <c r="IP470" s="454"/>
      <c r="IQ470" s="454"/>
      <c r="IR470" s="454"/>
      <c r="IS470" s="454"/>
      <c r="IT470" s="454"/>
      <c r="IU470" s="454"/>
      <c r="IV470" s="454"/>
      <c r="IW470" s="454"/>
    </row>
    <row r="471" customFormat="false" ht="12.75" hidden="false" customHeight="false" outlineLevel="1" collapsed="false">
      <c r="A471" s="466"/>
      <c r="B471" s="461"/>
      <c r="C471" s="461"/>
      <c r="D471" s="461"/>
      <c r="E471" s="461"/>
      <c r="F471" s="461"/>
      <c r="G471" s="461"/>
      <c r="H471" s="461"/>
      <c r="I471" s="461"/>
      <c r="J471" s="461"/>
      <c r="K471" s="461"/>
      <c r="L471" s="461"/>
      <c r="M471" s="461"/>
      <c r="N471" s="461"/>
      <c r="O471" s="461"/>
      <c r="P471" s="461"/>
      <c r="Q471" s="461"/>
      <c r="R471" s="461"/>
      <c r="S471" s="461"/>
      <c r="T471" s="461"/>
      <c r="U471" s="461"/>
      <c r="V471" s="465"/>
      <c r="W471" s="465"/>
      <c r="X471" s="465"/>
      <c r="Y471" s="465"/>
      <c r="Z471" s="465"/>
      <c r="AA471" s="465"/>
      <c r="AB471" s="465"/>
      <c r="AC471" s="465"/>
      <c r="AD471" s="465"/>
      <c r="AE471" s="465"/>
      <c r="AF471" s="465"/>
      <c r="AG471" s="465"/>
      <c r="AH471" s="465"/>
      <c r="AI471" s="465"/>
      <c r="AJ471" s="465"/>
      <c r="AK471" s="465"/>
      <c r="AL471" s="465"/>
      <c r="AM471" s="465"/>
      <c r="AN471" s="465"/>
      <c r="AO471" s="465"/>
      <c r="AP471" s="465"/>
      <c r="AQ471" s="465"/>
      <c r="AR471" s="465"/>
      <c r="AS471" s="465"/>
      <c r="AT471" s="465"/>
      <c r="AU471" s="465"/>
      <c r="AV471" s="465"/>
      <c r="AW471" s="465"/>
      <c r="AX471" s="465"/>
      <c r="AY471" s="465"/>
      <c r="AZ471" s="465"/>
      <c r="BA471" s="465"/>
      <c r="BB471" s="465"/>
      <c r="BC471" s="465"/>
      <c r="BD471" s="465"/>
      <c r="BE471" s="465"/>
      <c r="BF471" s="465"/>
      <c r="BG471" s="465"/>
      <c r="BH471" s="465"/>
      <c r="BI471" s="465"/>
      <c r="BJ471" s="465"/>
      <c r="BK471" s="465"/>
      <c r="BL471" s="465"/>
      <c r="BM471" s="465"/>
      <c r="BN471" s="465"/>
      <c r="BO471" s="465"/>
      <c r="BP471" s="465"/>
      <c r="BQ471" s="465"/>
      <c r="BR471" s="465"/>
      <c r="BS471" s="465"/>
      <c r="BT471" s="465"/>
      <c r="BU471" s="465"/>
      <c r="BV471" s="465"/>
      <c r="BW471" s="465"/>
      <c r="BX471" s="465"/>
      <c r="BY471" s="465"/>
      <c r="BZ471" s="465"/>
      <c r="CA471" s="465"/>
      <c r="CB471" s="465"/>
      <c r="CC471" s="465"/>
      <c r="CD471" s="465"/>
      <c r="CE471" s="465"/>
      <c r="CF471" s="465"/>
      <c r="CG471" s="465"/>
      <c r="CH471" s="465"/>
      <c r="CI471" s="465"/>
      <c r="CJ471" s="465"/>
      <c r="CK471" s="465"/>
      <c r="CL471" s="465"/>
      <c r="CM471" s="465"/>
      <c r="CN471" s="465"/>
      <c r="CO471" s="465"/>
      <c r="CP471" s="465"/>
      <c r="CQ471" s="465"/>
      <c r="CR471" s="465"/>
      <c r="CS471" s="465"/>
      <c r="CT471" s="465"/>
      <c r="CU471" s="465"/>
      <c r="CV471" s="465"/>
      <c r="CW471" s="465"/>
      <c r="CX471" s="465"/>
      <c r="CY471" s="465"/>
      <c r="CZ471" s="465"/>
      <c r="DA471" s="465"/>
      <c r="DB471" s="465"/>
      <c r="DC471" s="465"/>
      <c r="DD471" s="465"/>
      <c r="DE471" s="465"/>
      <c r="DF471" s="465"/>
      <c r="DG471" s="465"/>
      <c r="DH471" s="465"/>
      <c r="DI471" s="465"/>
      <c r="DJ471" s="465"/>
      <c r="DK471" s="465"/>
      <c r="DL471" s="465"/>
      <c r="DM471" s="465"/>
      <c r="DN471" s="465"/>
      <c r="DO471" s="465"/>
      <c r="DP471" s="465"/>
      <c r="DQ471" s="465"/>
      <c r="DR471" s="465"/>
      <c r="DS471" s="465"/>
      <c r="DT471" s="465"/>
      <c r="DU471" s="465"/>
      <c r="DV471" s="465"/>
      <c r="DW471" s="465"/>
      <c r="DX471" s="465"/>
      <c r="DY471" s="465"/>
      <c r="DZ471" s="465"/>
      <c r="EA471" s="465"/>
      <c r="EB471" s="465"/>
      <c r="EC471" s="465"/>
      <c r="ED471" s="465"/>
      <c r="EE471" s="465"/>
      <c r="EF471" s="465"/>
      <c r="EG471" s="465"/>
      <c r="EH471" s="465"/>
      <c r="EI471" s="465"/>
      <c r="EJ471" s="465"/>
      <c r="EK471" s="465"/>
      <c r="EL471" s="465"/>
      <c r="EM471" s="465"/>
      <c r="EN471" s="465"/>
      <c r="EO471" s="465"/>
      <c r="EP471" s="465"/>
      <c r="EQ471" s="465"/>
      <c r="ER471" s="465"/>
      <c r="ES471" s="465"/>
      <c r="ET471" s="465"/>
      <c r="EU471" s="465"/>
      <c r="EV471" s="465"/>
      <c r="EW471" s="465"/>
      <c r="EX471" s="465"/>
      <c r="EY471" s="465"/>
      <c r="EZ471" s="465"/>
      <c r="FA471" s="465"/>
      <c r="FB471" s="465"/>
      <c r="FC471" s="465"/>
      <c r="FD471" s="465"/>
      <c r="FE471" s="465"/>
      <c r="FF471" s="465"/>
      <c r="FG471" s="465"/>
      <c r="FH471" s="465"/>
      <c r="FI471" s="465"/>
      <c r="FJ471" s="465"/>
      <c r="FK471" s="465"/>
      <c r="FL471" s="465"/>
      <c r="FM471" s="465"/>
      <c r="FN471" s="465"/>
      <c r="FO471" s="465"/>
      <c r="FP471" s="465"/>
      <c r="FQ471" s="465"/>
      <c r="FR471" s="465"/>
      <c r="FS471" s="465"/>
      <c r="FT471" s="465"/>
      <c r="FU471" s="465"/>
      <c r="FV471" s="465"/>
      <c r="FW471" s="465"/>
      <c r="FX471" s="465"/>
      <c r="FY471" s="465"/>
      <c r="FZ471" s="465"/>
      <c r="GA471" s="465"/>
      <c r="GB471" s="465"/>
      <c r="GC471" s="465"/>
      <c r="GD471" s="465"/>
      <c r="GE471" s="465"/>
      <c r="GF471" s="465"/>
      <c r="GG471" s="465"/>
      <c r="GH471" s="465"/>
      <c r="GI471" s="465"/>
      <c r="GJ471" s="465"/>
      <c r="GK471" s="465"/>
      <c r="GL471" s="465"/>
      <c r="GM471" s="465"/>
      <c r="GN471" s="465"/>
      <c r="GO471" s="465"/>
      <c r="GP471" s="465"/>
      <c r="GQ471" s="465"/>
      <c r="GR471" s="465"/>
      <c r="GS471" s="465"/>
      <c r="GT471" s="465"/>
      <c r="GU471" s="465"/>
      <c r="GV471" s="465"/>
      <c r="GW471" s="465"/>
      <c r="GX471" s="465"/>
      <c r="GY471" s="465"/>
      <c r="GZ471" s="465"/>
      <c r="HA471" s="465"/>
      <c r="HB471" s="465"/>
      <c r="HC471" s="465"/>
      <c r="HD471" s="465"/>
      <c r="HE471" s="465"/>
      <c r="HF471" s="465"/>
      <c r="HG471" s="465"/>
      <c r="HH471" s="465"/>
      <c r="HI471" s="465"/>
      <c r="HJ471" s="465"/>
      <c r="HK471" s="465"/>
      <c r="HL471" s="465"/>
      <c r="HM471" s="465"/>
      <c r="HN471" s="465"/>
      <c r="HO471" s="465"/>
      <c r="HP471" s="465"/>
      <c r="HQ471" s="465"/>
      <c r="HR471" s="465"/>
      <c r="HS471" s="465"/>
      <c r="HT471" s="465"/>
      <c r="HU471" s="465"/>
      <c r="HV471" s="465"/>
      <c r="HW471" s="465"/>
      <c r="HX471" s="465"/>
      <c r="HY471" s="465"/>
      <c r="HZ471" s="465"/>
      <c r="IA471" s="465"/>
      <c r="IB471" s="465"/>
      <c r="IC471" s="465"/>
      <c r="ID471" s="465"/>
      <c r="IE471" s="465"/>
      <c r="IF471" s="465"/>
      <c r="IG471" s="465"/>
      <c r="IH471" s="465"/>
      <c r="II471" s="465"/>
      <c r="IJ471" s="465"/>
      <c r="IK471" s="465"/>
      <c r="IL471" s="465"/>
      <c r="IM471" s="465"/>
      <c r="IN471" s="465"/>
      <c r="IO471" s="465"/>
      <c r="IP471" s="465"/>
      <c r="IQ471" s="465"/>
      <c r="IR471" s="465"/>
      <c r="IS471" s="465"/>
      <c r="IT471" s="465"/>
      <c r="IU471" s="465"/>
      <c r="IV471" s="465"/>
      <c r="IW471" s="465"/>
    </row>
    <row r="472" customFormat="false" ht="12.75" hidden="false" customHeight="false" outlineLevel="1" collapsed="false">
      <c r="A472" s="0"/>
      <c r="B472" s="0"/>
      <c r="C472" s="0"/>
      <c r="D472" s="0"/>
      <c r="E472" s="0"/>
      <c r="F472" s="0"/>
      <c r="G472" s="0"/>
      <c r="H472" s="461"/>
      <c r="I472" s="461"/>
      <c r="J472" s="461"/>
      <c r="K472" s="461"/>
      <c r="L472" s="461"/>
      <c r="M472" s="461"/>
      <c r="N472" s="461"/>
      <c r="O472" s="461"/>
      <c r="P472" s="461"/>
      <c r="Q472" s="461"/>
      <c r="R472" s="461"/>
      <c r="S472" s="461"/>
      <c r="T472" s="461"/>
      <c r="U472" s="461"/>
      <c r="V472" s="454"/>
      <c r="W472" s="454"/>
      <c r="X472" s="454"/>
      <c r="Y472" s="454"/>
      <c r="Z472" s="454"/>
      <c r="AA472" s="454"/>
      <c r="AB472" s="454"/>
      <c r="AC472" s="454"/>
      <c r="AD472" s="454"/>
      <c r="AE472" s="454"/>
      <c r="AF472" s="454"/>
      <c r="AG472" s="454"/>
      <c r="AH472" s="454"/>
      <c r="AI472" s="454"/>
      <c r="AJ472" s="454"/>
      <c r="AK472" s="454"/>
      <c r="AL472" s="454"/>
      <c r="AM472" s="454"/>
      <c r="AN472" s="454"/>
      <c r="AO472" s="454"/>
      <c r="AP472" s="454"/>
      <c r="AQ472" s="454"/>
      <c r="AR472" s="454"/>
      <c r="AS472" s="454"/>
      <c r="AT472" s="454"/>
      <c r="AU472" s="454"/>
      <c r="AV472" s="454"/>
      <c r="AW472" s="454"/>
      <c r="AX472" s="454"/>
      <c r="AY472" s="454"/>
      <c r="AZ472" s="454"/>
      <c r="BA472" s="454"/>
      <c r="BB472" s="454"/>
      <c r="BC472" s="454"/>
      <c r="BD472" s="454"/>
      <c r="BE472" s="454"/>
      <c r="BF472" s="454"/>
      <c r="BG472" s="454"/>
      <c r="BH472" s="454"/>
      <c r="BI472" s="454"/>
      <c r="BJ472" s="454"/>
      <c r="BK472" s="454"/>
      <c r="BL472" s="454"/>
      <c r="BM472" s="454"/>
      <c r="BN472" s="454"/>
      <c r="BO472" s="454"/>
      <c r="BP472" s="454"/>
      <c r="BQ472" s="454"/>
      <c r="BR472" s="454"/>
      <c r="BS472" s="454"/>
      <c r="BT472" s="454"/>
      <c r="BU472" s="454"/>
      <c r="BV472" s="454"/>
      <c r="BW472" s="454"/>
      <c r="BX472" s="454"/>
      <c r="BY472" s="454"/>
      <c r="BZ472" s="454"/>
      <c r="CA472" s="454"/>
      <c r="CB472" s="454"/>
      <c r="CC472" s="454"/>
      <c r="CD472" s="454"/>
      <c r="CE472" s="454"/>
      <c r="CF472" s="454"/>
      <c r="CG472" s="454"/>
      <c r="CH472" s="454"/>
      <c r="CI472" s="454"/>
      <c r="CJ472" s="454"/>
      <c r="CK472" s="454"/>
      <c r="CL472" s="454"/>
      <c r="CM472" s="454"/>
      <c r="CN472" s="454"/>
      <c r="CO472" s="454"/>
      <c r="CP472" s="454"/>
      <c r="CQ472" s="454"/>
      <c r="CR472" s="454"/>
      <c r="CS472" s="454"/>
      <c r="CT472" s="454"/>
      <c r="CU472" s="454"/>
      <c r="CV472" s="454"/>
      <c r="CW472" s="454"/>
      <c r="CX472" s="454"/>
      <c r="CY472" s="454"/>
      <c r="CZ472" s="454"/>
      <c r="DA472" s="454"/>
      <c r="DB472" s="454"/>
      <c r="DC472" s="454"/>
      <c r="DD472" s="454"/>
      <c r="DE472" s="454"/>
      <c r="DF472" s="454"/>
      <c r="DG472" s="454"/>
      <c r="DH472" s="454"/>
      <c r="DI472" s="454"/>
      <c r="DJ472" s="454"/>
      <c r="DK472" s="454"/>
      <c r="DL472" s="454"/>
      <c r="DM472" s="454"/>
      <c r="DN472" s="454"/>
      <c r="DO472" s="454"/>
      <c r="DP472" s="454"/>
      <c r="DQ472" s="454"/>
      <c r="DR472" s="454"/>
      <c r="DS472" s="454"/>
      <c r="DT472" s="454"/>
      <c r="DU472" s="454"/>
      <c r="DV472" s="454"/>
      <c r="DW472" s="454"/>
      <c r="DX472" s="454"/>
      <c r="DY472" s="454"/>
      <c r="DZ472" s="454"/>
      <c r="EA472" s="454"/>
      <c r="EB472" s="454"/>
      <c r="EC472" s="454"/>
      <c r="ED472" s="454"/>
      <c r="EE472" s="454"/>
      <c r="EF472" s="454"/>
      <c r="EG472" s="454"/>
      <c r="EH472" s="454"/>
      <c r="EI472" s="454"/>
      <c r="EJ472" s="454"/>
      <c r="EK472" s="454"/>
      <c r="EL472" s="454"/>
      <c r="EM472" s="454"/>
      <c r="EN472" s="454"/>
      <c r="EO472" s="454"/>
      <c r="EP472" s="454"/>
      <c r="EQ472" s="454"/>
      <c r="ER472" s="454"/>
      <c r="ES472" s="454"/>
      <c r="ET472" s="454"/>
      <c r="EU472" s="454"/>
      <c r="EV472" s="454"/>
      <c r="EW472" s="454"/>
      <c r="EX472" s="454"/>
      <c r="EY472" s="454"/>
      <c r="EZ472" s="454"/>
      <c r="FA472" s="454"/>
      <c r="FB472" s="454"/>
      <c r="FC472" s="454"/>
      <c r="FD472" s="454"/>
      <c r="FE472" s="454"/>
      <c r="FF472" s="454"/>
      <c r="FG472" s="454"/>
      <c r="FH472" s="454"/>
      <c r="FI472" s="454"/>
      <c r="FJ472" s="454"/>
      <c r="FK472" s="454"/>
      <c r="FL472" s="454"/>
      <c r="FM472" s="454"/>
      <c r="FN472" s="454"/>
      <c r="FO472" s="454"/>
      <c r="FP472" s="454"/>
      <c r="FQ472" s="454"/>
      <c r="FR472" s="454"/>
      <c r="FS472" s="454"/>
      <c r="FT472" s="454"/>
      <c r="FU472" s="454"/>
      <c r="FV472" s="454"/>
      <c r="FW472" s="454"/>
      <c r="FX472" s="454"/>
      <c r="FY472" s="454"/>
      <c r="FZ472" s="454"/>
      <c r="GA472" s="454"/>
      <c r="GB472" s="454"/>
      <c r="GC472" s="454"/>
      <c r="GD472" s="454"/>
      <c r="GE472" s="454"/>
      <c r="GF472" s="454"/>
      <c r="GG472" s="454"/>
      <c r="GH472" s="454"/>
      <c r="GI472" s="454"/>
      <c r="GJ472" s="454"/>
      <c r="GK472" s="454"/>
      <c r="GL472" s="454"/>
      <c r="GM472" s="454"/>
      <c r="GN472" s="454"/>
      <c r="GO472" s="454"/>
      <c r="GP472" s="454"/>
      <c r="GQ472" s="454"/>
      <c r="GR472" s="454"/>
      <c r="GS472" s="454"/>
      <c r="GT472" s="454"/>
      <c r="GU472" s="454"/>
      <c r="GV472" s="454"/>
      <c r="GW472" s="454"/>
      <c r="GX472" s="454"/>
      <c r="GY472" s="454"/>
      <c r="GZ472" s="454"/>
      <c r="HA472" s="454"/>
      <c r="HB472" s="454"/>
      <c r="HC472" s="454"/>
      <c r="HD472" s="454"/>
      <c r="HE472" s="454"/>
      <c r="HF472" s="454"/>
      <c r="HG472" s="454"/>
      <c r="HH472" s="454"/>
      <c r="HI472" s="454"/>
      <c r="HJ472" s="454"/>
      <c r="HK472" s="454"/>
      <c r="HL472" s="454"/>
      <c r="HM472" s="454"/>
      <c r="HN472" s="454"/>
      <c r="HO472" s="454"/>
      <c r="HP472" s="454"/>
      <c r="HQ472" s="454"/>
      <c r="HR472" s="454"/>
      <c r="HS472" s="454"/>
      <c r="HT472" s="454"/>
      <c r="HU472" s="454"/>
      <c r="HV472" s="454"/>
      <c r="HW472" s="454"/>
      <c r="HX472" s="454"/>
      <c r="HY472" s="454"/>
      <c r="HZ472" s="454"/>
      <c r="IA472" s="454"/>
      <c r="IB472" s="454"/>
      <c r="IC472" s="454"/>
      <c r="ID472" s="454"/>
      <c r="IE472" s="454"/>
      <c r="IF472" s="454"/>
      <c r="IG472" s="454"/>
      <c r="IH472" s="454"/>
      <c r="II472" s="454"/>
      <c r="IJ472" s="454"/>
      <c r="IK472" s="454"/>
      <c r="IL472" s="454"/>
      <c r="IM472" s="454"/>
      <c r="IN472" s="454"/>
      <c r="IO472" s="454"/>
      <c r="IP472" s="454"/>
      <c r="IQ472" s="454"/>
      <c r="IR472" s="454"/>
      <c r="IS472" s="454"/>
      <c r="IT472" s="454"/>
      <c r="IU472" s="454"/>
      <c r="IV472" s="454"/>
      <c r="IW472" s="454"/>
    </row>
    <row r="473" customFormat="false" ht="12.75" hidden="false" customHeight="false" outlineLevel="1" collapsed="false">
      <c r="A473" s="0"/>
      <c r="B473" s="0"/>
      <c r="C473" s="0"/>
      <c r="D473" s="0"/>
      <c r="E473" s="0"/>
      <c r="F473" s="0"/>
      <c r="G473" s="0"/>
      <c r="H473" s="461"/>
      <c r="I473" s="461"/>
      <c r="J473" s="461"/>
      <c r="K473" s="461"/>
      <c r="L473" s="461"/>
      <c r="M473" s="461"/>
      <c r="N473" s="461"/>
      <c r="O473" s="461"/>
      <c r="P473" s="461"/>
      <c r="Q473" s="461"/>
      <c r="R473" s="461"/>
      <c r="S473" s="461"/>
      <c r="T473" s="461"/>
      <c r="U473" s="461"/>
      <c r="V473" s="454"/>
      <c r="W473" s="454"/>
      <c r="X473" s="454"/>
      <c r="Y473" s="454"/>
      <c r="Z473" s="454"/>
      <c r="AA473" s="454"/>
      <c r="AB473" s="454"/>
      <c r="AC473" s="454"/>
      <c r="AD473" s="454"/>
      <c r="AE473" s="454"/>
      <c r="AF473" s="454"/>
      <c r="AG473" s="454"/>
      <c r="AH473" s="454"/>
      <c r="AI473" s="454"/>
      <c r="AJ473" s="454"/>
      <c r="AK473" s="454"/>
      <c r="AL473" s="454"/>
      <c r="AM473" s="454"/>
      <c r="AN473" s="454"/>
      <c r="AO473" s="454"/>
      <c r="AP473" s="454"/>
      <c r="AQ473" s="454"/>
      <c r="AR473" s="454"/>
      <c r="AS473" s="454"/>
      <c r="AT473" s="454"/>
      <c r="AU473" s="454"/>
      <c r="AV473" s="454"/>
      <c r="AW473" s="454"/>
      <c r="AX473" s="454"/>
      <c r="AY473" s="454"/>
      <c r="AZ473" s="454"/>
      <c r="BA473" s="454"/>
      <c r="BB473" s="454"/>
      <c r="BC473" s="454"/>
      <c r="BD473" s="454"/>
      <c r="BE473" s="454"/>
      <c r="BF473" s="454"/>
      <c r="BG473" s="454"/>
      <c r="BH473" s="454"/>
      <c r="BI473" s="454"/>
      <c r="BJ473" s="454"/>
      <c r="BK473" s="454"/>
      <c r="BL473" s="454"/>
      <c r="BM473" s="454"/>
      <c r="BN473" s="454"/>
      <c r="BO473" s="454"/>
      <c r="BP473" s="454"/>
      <c r="BQ473" s="454"/>
      <c r="BR473" s="454"/>
      <c r="BS473" s="454"/>
      <c r="BT473" s="454"/>
      <c r="BU473" s="454"/>
      <c r="BV473" s="454"/>
      <c r="BW473" s="454"/>
      <c r="BX473" s="454"/>
      <c r="BY473" s="454"/>
      <c r="BZ473" s="454"/>
      <c r="CA473" s="454"/>
      <c r="CB473" s="454"/>
      <c r="CC473" s="454"/>
      <c r="CD473" s="454"/>
      <c r="CE473" s="454"/>
      <c r="CF473" s="454"/>
      <c r="CG473" s="454"/>
      <c r="CH473" s="454"/>
      <c r="CI473" s="454"/>
      <c r="CJ473" s="454"/>
      <c r="CK473" s="454"/>
      <c r="CL473" s="454"/>
      <c r="CM473" s="454"/>
      <c r="CN473" s="454"/>
      <c r="CO473" s="454"/>
      <c r="CP473" s="454"/>
      <c r="CQ473" s="454"/>
      <c r="CR473" s="454"/>
      <c r="CS473" s="454"/>
      <c r="CT473" s="454"/>
      <c r="CU473" s="454"/>
      <c r="CV473" s="454"/>
      <c r="CW473" s="454"/>
      <c r="CX473" s="454"/>
      <c r="CY473" s="454"/>
      <c r="CZ473" s="454"/>
      <c r="DA473" s="454"/>
      <c r="DB473" s="454"/>
      <c r="DC473" s="454"/>
      <c r="DD473" s="454"/>
      <c r="DE473" s="454"/>
      <c r="DF473" s="454"/>
      <c r="DG473" s="454"/>
      <c r="DH473" s="454"/>
      <c r="DI473" s="454"/>
      <c r="DJ473" s="454"/>
      <c r="DK473" s="454"/>
      <c r="DL473" s="454"/>
      <c r="DM473" s="454"/>
      <c r="DN473" s="454"/>
      <c r="DO473" s="454"/>
      <c r="DP473" s="454"/>
      <c r="DQ473" s="454"/>
      <c r="DR473" s="454"/>
      <c r="DS473" s="454"/>
      <c r="DT473" s="454"/>
      <c r="DU473" s="454"/>
      <c r="DV473" s="454"/>
      <c r="DW473" s="454"/>
      <c r="DX473" s="454"/>
      <c r="DY473" s="454"/>
      <c r="DZ473" s="454"/>
      <c r="EA473" s="454"/>
      <c r="EB473" s="454"/>
      <c r="EC473" s="454"/>
      <c r="ED473" s="454"/>
      <c r="EE473" s="454"/>
      <c r="EF473" s="454"/>
      <c r="EG473" s="454"/>
      <c r="EH473" s="454"/>
      <c r="EI473" s="454"/>
      <c r="EJ473" s="454"/>
      <c r="EK473" s="454"/>
      <c r="EL473" s="454"/>
      <c r="EM473" s="454"/>
      <c r="EN473" s="454"/>
      <c r="EO473" s="454"/>
      <c r="EP473" s="454"/>
      <c r="EQ473" s="454"/>
      <c r="ER473" s="454"/>
      <c r="ES473" s="454"/>
      <c r="ET473" s="454"/>
      <c r="EU473" s="454"/>
      <c r="EV473" s="454"/>
      <c r="EW473" s="454"/>
      <c r="EX473" s="454"/>
      <c r="EY473" s="454"/>
      <c r="EZ473" s="454"/>
      <c r="FA473" s="454"/>
      <c r="FB473" s="454"/>
      <c r="FC473" s="454"/>
      <c r="FD473" s="454"/>
      <c r="FE473" s="454"/>
      <c r="FF473" s="454"/>
      <c r="FG473" s="454"/>
      <c r="FH473" s="454"/>
      <c r="FI473" s="454"/>
      <c r="FJ473" s="454"/>
      <c r="FK473" s="454"/>
      <c r="FL473" s="454"/>
      <c r="FM473" s="454"/>
      <c r="FN473" s="454"/>
      <c r="FO473" s="454"/>
      <c r="FP473" s="454"/>
      <c r="FQ473" s="454"/>
      <c r="FR473" s="454"/>
      <c r="FS473" s="454"/>
      <c r="FT473" s="454"/>
      <c r="FU473" s="454"/>
      <c r="FV473" s="454"/>
      <c r="FW473" s="454"/>
      <c r="FX473" s="454"/>
      <c r="FY473" s="454"/>
      <c r="FZ473" s="454"/>
      <c r="GA473" s="454"/>
      <c r="GB473" s="454"/>
      <c r="GC473" s="454"/>
      <c r="GD473" s="454"/>
      <c r="GE473" s="454"/>
      <c r="GF473" s="454"/>
      <c r="GG473" s="454"/>
      <c r="GH473" s="454"/>
      <c r="GI473" s="454"/>
      <c r="GJ473" s="454"/>
      <c r="GK473" s="454"/>
      <c r="GL473" s="454"/>
      <c r="GM473" s="454"/>
      <c r="GN473" s="454"/>
      <c r="GO473" s="454"/>
      <c r="GP473" s="454"/>
      <c r="GQ473" s="454"/>
      <c r="GR473" s="454"/>
      <c r="GS473" s="454"/>
      <c r="GT473" s="454"/>
      <c r="GU473" s="454"/>
      <c r="GV473" s="454"/>
      <c r="GW473" s="454"/>
      <c r="GX473" s="454"/>
      <c r="GY473" s="454"/>
      <c r="GZ473" s="454"/>
      <c r="HA473" s="454"/>
      <c r="HB473" s="454"/>
      <c r="HC473" s="454"/>
      <c r="HD473" s="454"/>
      <c r="HE473" s="454"/>
      <c r="HF473" s="454"/>
      <c r="HG473" s="454"/>
      <c r="HH473" s="454"/>
      <c r="HI473" s="454"/>
      <c r="HJ473" s="454"/>
      <c r="HK473" s="454"/>
      <c r="HL473" s="454"/>
      <c r="HM473" s="454"/>
      <c r="HN473" s="454"/>
      <c r="HO473" s="454"/>
      <c r="HP473" s="454"/>
      <c r="HQ473" s="454"/>
      <c r="HR473" s="454"/>
      <c r="HS473" s="454"/>
      <c r="HT473" s="454"/>
      <c r="HU473" s="454"/>
      <c r="HV473" s="454"/>
      <c r="HW473" s="454"/>
      <c r="HX473" s="454"/>
      <c r="HY473" s="454"/>
      <c r="HZ473" s="454"/>
      <c r="IA473" s="454"/>
      <c r="IB473" s="454"/>
      <c r="IC473" s="454"/>
      <c r="ID473" s="454"/>
      <c r="IE473" s="454"/>
      <c r="IF473" s="454"/>
      <c r="IG473" s="454"/>
      <c r="IH473" s="454"/>
      <c r="II473" s="454"/>
      <c r="IJ473" s="454"/>
      <c r="IK473" s="454"/>
      <c r="IL473" s="454"/>
      <c r="IM473" s="454"/>
      <c r="IN473" s="454"/>
      <c r="IO473" s="454"/>
      <c r="IP473" s="454"/>
      <c r="IQ473" s="454"/>
      <c r="IR473" s="454"/>
      <c r="IS473" s="454"/>
      <c r="IT473" s="454"/>
      <c r="IU473" s="454"/>
      <c r="IV473" s="454"/>
      <c r="IW473" s="454"/>
    </row>
    <row r="474" customFormat="false" ht="12.75" hidden="false" customHeight="false" outlineLevel="1" collapsed="false">
      <c r="A474" s="0"/>
      <c r="B474" s="0"/>
      <c r="C474" s="0"/>
      <c r="D474" s="0"/>
      <c r="E474" s="0"/>
      <c r="F474" s="0"/>
      <c r="G474" s="0"/>
      <c r="H474" s="461"/>
      <c r="I474" s="461"/>
      <c r="J474" s="461"/>
      <c r="K474" s="461"/>
      <c r="L474" s="461"/>
      <c r="M474" s="461"/>
      <c r="N474" s="461"/>
      <c r="O474" s="461"/>
      <c r="P474" s="461"/>
      <c r="Q474" s="461"/>
      <c r="R474" s="461"/>
      <c r="S474" s="461"/>
      <c r="T474" s="461"/>
      <c r="U474" s="461"/>
      <c r="V474" s="454"/>
      <c r="W474" s="454"/>
      <c r="X474" s="454"/>
      <c r="Y474" s="454"/>
      <c r="Z474" s="454"/>
      <c r="AA474" s="454"/>
      <c r="AB474" s="454"/>
      <c r="AC474" s="454"/>
      <c r="AD474" s="454"/>
      <c r="AE474" s="454"/>
      <c r="AF474" s="454"/>
      <c r="AG474" s="454"/>
      <c r="AH474" s="454"/>
      <c r="AI474" s="454"/>
      <c r="AJ474" s="454"/>
      <c r="AK474" s="454"/>
      <c r="AL474" s="454"/>
      <c r="AM474" s="454"/>
      <c r="AN474" s="454"/>
      <c r="AO474" s="454"/>
      <c r="AP474" s="454"/>
      <c r="AQ474" s="454"/>
      <c r="AR474" s="454"/>
      <c r="AS474" s="454"/>
      <c r="AT474" s="454"/>
      <c r="AU474" s="454"/>
      <c r="AV474" s="454"/>
      <c r="AW474" s="454"/>
      <c r="AX474" s="454"/>
      <c r="AY474" s="454"/>
      <c r="AZ474" s="454"/>
      <c r="BA474" s="454"/>
      <c r="BB474" s="454"/>
      <c r="BC474" s="454"/>
      <c r="BD474" s="454"/>
      <c r="BE474" s="454"/>
      <c r="BF474" s="454"/>
      <c r="BG474" s="454"/>
      <c r="BH474" s="454"/>
      <c r="BI474" s="454"/>
      <c r="BJ474" s="454"/>
      <c r="BK474" s="454"/>
      <c r="BL474" s="454"/>
      <c r="BM474" s="454"/>
      <c r="BN474" s="454"/>
      <c r="BO474" s="454"/>
      <c r="BP474" s="454"/>
      <c r="BQ474" s="454"/>
      <c r="BR474" s="454"/>
      <c r="BS474" s="454"/>
      <c r="BT474" s="454"/>
      <c r="BU474" s="454"/>
      <c r="BV474" s="454"/>
      <c r="BW474" s="454"/>
      <c r="BX474" s="454"/>
      <c r="BY474" s="454"/>
      <c r="BZ474" s="454"/>
      <c r="CA474" s="454"/>
      <c r="CB474" s="454"/>
      <c r="CC474" s="454"/>
      <c r="CD474" s="454"/>
      <c r="CE474" s="454"/>
      <c r="CF474" s="454"/>
      <c r="CG474" s="454"/>
      <c r="CH474" s="454"/>
      <c r="CI474" s="454"/>
      <c r="CJ474" s="454"/>
      <c r="CK474" s="454"/>
      <c r="CL474" s="454"/>
      <c r="CM474" s="454"/>
      <c r="CN474" s="454"/>
      <c r="CO474" s="454"/>
      <c r="CP474" s="454"/>
      <c r="CQ474" s="454"/>
      <c r="CR474" s="454"/>
      <c r="CS474" s="454"/>
      <c r="CT474" s="454"/>
      <c r="CU474" s="454"/>
      <c r="CV474" s="454"/>
      <c r="CW474" s="454"/>
      <c r="CX474" s="454"/>
      <c r="CY474" s="454"/>
      <c r="CZ474" s="454"/>
      <c r="DA474" s="454"/>
      <c r="DB474" s="454"/>
      <c r="DC474" s="454"/>
      <c r="DD474" s="454"/>
      <c r="DE474" s="454"/>
      <c r="DF474" s="454"/>
      <c r="DG474" s="454"/>
      <c r="DH474" s="454"/>
      <c r="DI474" s="454"/>
      <c r="DJ474" s="454"/>
      <c r="DK474" s="454"/>
      <c r="DL474" s="454"/>
      <c r="DM474" s="454"/>
      <c r="DN474" s="454"/>
      <c r="DO474" s="454"/>
      <c r="DP474" s="454"/>
      <c r="DQ474" s="454"/>
      <c r="DR474" s="454"/>
      <c r="DS474" s="454"/>
      <c r="DT474" s="454"/>
      <c r="DU474" s="454"/>
      <c r="DV474" s="454"/>
      <c r="DW474" s="454"/>
      <c r="DX474" s="454"/>
      <c r="DY474" s="454"/>
      <c r="DZ474" s="454"/>
      <c r="EA474" s="454"/>
      <c r="EB474" s="454"/>
      <c r="EC474" s="454"/>
      <c r="ED474" s="454"/>
      <c r="EE474" s="454"/>
      <c r="EF474" s="454"/>
      <c r="EG474" s="454"/>
      <c r="EH474" s="454"/>
      <c r="EI474" s="454"/>
      <c r="EJ474" s="454"/>
      <c r="EK474" s="454"/>
      <c r="EL474" s="454"/>
      <c r="EM474" s="454"/>
      <c r="EN474" s="454"/>
      <c r="EO474" s="454"/>
      <c r="EP474" s="454"/>
      <c r="EQ474" s="454"/>
      <c r="ER474" s="454"/>
      <c r="ES474" s="454"/>
      <c r="ET474" s="454"/>
      <c r="EU474" s="454"/>
      <c r="EV474" s="454"/>
      <c r="EW474" s="454"/>
      <c r="EX474" s="454"/>
      <c r="EY474" s="454"/>
      <c r="EZ474" s="454"/>
      <c r="FA474" s="454"/>
      <c r="FB474" s="454"/>
      <c r="FC474" s="454"/>
      <c r="FD474" s="454"/>
      <c r="FE474" s="454"/>
      <c r="FF474" s="454"/>
      <c r="FG474" s="454"/>
      <c r="FH474" s="454"/>
      <c r="FI474" s="454"/>
      <c r="FJ474" s="454"/>
      <c r="FK474" s="454"/>
      <c r="FL474" s="454"/>
      <c r="FM474" s="454"/>
      <c r="FN474" s="454"/>
      <c r="FO474" s="454"/>
      <c r="FP474" s="454"/>
      <c r="FQ474" s="454"/>
      <c r="FR474" s="454"/>
      <c r="FS474" s="454"/>
      <c r="FT474" s="454"/>
      <c r="FU474" s="454"/>
      <c r="FV474" s="454"/>
      <c r="FW474" s="454"/>
      <c r="FX474" s="454"/>
      <c r="FY474" s="454"/>
      <c r="FZ474" s="454"/>
      <c r="GA474" s="454"/>
      <c r="GB474" s="454"/>
      <c r="GC474" s="454"/>
      <c r="GD474" s="454"/>
      <c r="GE474" s="454"/>
      <c r="GF474" s="454"/>
      <c r="GG474" s="454"/>
      <c r="GH474" s="454"/>
      <c r="GI474" s="454"/>
      <c r="GJ474" s="454"/>
      <c r="GK474" s="454"/>
      <c r="GL474" s="454"/>
      <c r="GM474" s="454"/>
      <c r="GN474" s="454"/>
      <c r="GO474" s="454"/>
      <c r="GP474" s="454"/>
      <c r="GQ474" s="454"/>
      <c r="GR474" s="454"/>
      <c r="GS474" s="454"/>
      <c r="GT474" s="454"/>
      <c r="GU474" s="454"/>
      <c r="GV474" s="454"/>
      <c r="GW474" s="454"/>
      <c r="GX474" s="454"/>
      <c r="GY474" s="454"/>
      <c r="GZ474" s="454"/>
      <c r="HA474" s="454"/>
      <c r="HB474" s="454"/>
      <c r="HC474" s="454"/>
      <c r="HD474" s="454"/>
      <c r="HE474" s="454"/>
      <c r="HF474" s="454"/>
      <c r="HG474" s="454"/>
      <c r="HH474" s="454"/>
      <c r="HI474" s="454"/>
      <c r="HJ474" s="454"/>
      <c r="HK474" s="454"/>
      <c r="HL474" s="454"/>
      <c r="HM474" s="454"/>
      <c r="HN474" s="454"/>
      <c r="HO474" s="454"/>
      <c r="HP474" s="454"/>
      <c r="HQ474" s="454"/>
      <c r="HR474" s="454"/>
      <c r="HS474" s="454"/>
      <c r="HT474" s="454"/>
      <c r="HU474" s="454"/>
      <c r="HV474" s="454"/>
      <c r="HW474" s="454"/>
      <c r="HX474" s="454"/>
      <c r="HY474" s="454"/>
      <c r="HZ474" s="454"/>
      <c r="IA474" s="454"/>
      <c r="IB474" s="454"/>
      <c r="IC474" s="454"/>
      <c r="ID474" s="454"/>
      <c r="IE474" s="454"/>
      <c r="IF474" s="454"/>
      <c r="IG474" s="454"/>
      <c r="IH474" s="454"/>
      <c r="II474" s="454"/>
      <c r="IJ474" s="454"/>
      <c r="IK474" s="454"/>
      <c r="IL474" s="454"/>
      <c r="IM474" s="454"/>
      <c r="IN474" s="454"/>
      <c r="IO474" s="454"/>
      <c r="IP474" s="454"/>
      <c r="IQ474" s="454"/>
      <c r="IR474" s="454"/>
      <c r="IS474" s="454"/>
      <c r="IT474" s="454"/>
      <c r="IU474" s="454"/>
      <c r="IV474" s="454"/>
      <c r="IW474" s="454"/>
    </row>
    <row r="475" customFormat="false" ht="12.75" hidden="false" customHeight="false" outlineLevel="1" collapsed="false">
      <c r="A475" s="0"/>
      <c r="B475" s="0"/>
      <c r="C475" s="0"/>
      <c r="D475" s="0"/>
      <c r="E475" s="0"/>
      <c r="F475" s="0"/>
      <c r="G475" s="0"/>
      <c r="H475" s="461"/>
      <c r="I475" s="461"/>
      <c r="J475" s="461"/>
      <c r="K475" s="461"/>
      <c r="L475" s="461"/>
      <c r="M475" s="461"/>
      <c r="N475" s="461"/>
      <c r="O475" s="461"/>
      <c r="P475" s="461"/>
      <c r="Q475" s="461"/>
      <c r="R475" s="461"/>
      <c r="S475" s="461"/>
      <c r="T475" s="461"/>
      <c r="U475" s="461"/>
      <c r="V475" s="454"/>
      <c r="W475" s="454"/>
      <c r="X475" s="454"/>
      <c r="Y475" s="454"/>
      <c r="Z475" s="454"/>
      <c r="AA475" s="454"/>
      <c r="AB475" s="454"/>
      <c r="AC475" s="454"/>
      <c r="AD475" s="454"/>
      <c r="AE475" s="454"/>
      <c r="AF475" s="454"/>
      <c r="AG475" s="454"/>
      <c r="AH475" s="454"/>
      <c r="AI475" s="454"/>
      <c r="AJ475" s="454"/>
      <c r="AK475" s="454"/>
      <c r="AL475" s="454"/>
      <c r="AM475" s="454"/>
      <c r="AN475" s="454"/>
      <c r="AO475" s="454"/>
      <c r="AP475" s="454"/>
      <c r="AQ475" s="454"/>
      <c r="AR475" s="454"/>
      <c r="AS475" s="454"/>
      <c r="AT475" s="454"/>
      <c r="AU475" s="454"/>
      <c r="AV475" s="454"/>
      <c r="AW475" s="454"/>
      <c r="AX475" s="454"/>
      <c r="AY475" s="454"/>
      <c r="AZ475" s="454"/>
      <c r="BA475" s="454"/>
      <c r="BB475" s="454"/>
      <c r="BC475" s="454"/>
      <c r="BD475" s="454"/>
      <c r="BE475" s="454"/>
      <c r="BF475" s="454"/>
      <c r="BG475" s="454"/>
      <c r="BH475" s="454"/>
      <c r="BI475" s="454"/>
      <c r="BJ475" s="454"/>
      <c r="BK475" s="454"/>
      <c r="BL475" s="454"/>
      <c r="BM475" s="454"/>
      <c r="BN475" s="454"/>
      <c r="BO475" s="454"/>
      <c r="BP475" s="454"/>
      <c r="BQ475" s="454"/>
      <c r="BR475" s="454"/>
      <c r="BS475" s="454"/>
      <c r="BT475" s="454"/>
      <c r="BU475" s="454"/>
      <c r="BV475" s="454"/>
      <c r="BW475" s="454"/>
      <c r="BX475" s="454"/>
      <c r="BY475" s="454"/>
      <c r="BZ475" s="454"/>
      <c r="CA475" s="454"/>
      <c r="CB475" s="454"/>
      <c r="CC475" s="454"/>
      <c r="CD475" s="454"/>
      <c r="CE475" s="454"/>
      <c r="CF475" s="454"/>
      <c r="CG475" s="454"/>
      <c r="CH475" s="454"/>
      <c r="CI475" s="454"/>
      <c r="CJ475" s="454"/>
      <c r="CK475" s="454"/>
      <c r="CL475" s="454"/>
      <c r="CM475" s="454"/>
      <c r="CN475" s="454"/>
      <c r="CO475" s="454"/>
      <c r="CP475" s="454"/>
      <c r="CQ475" s="454"/>
      <c r="CR475" s="454"/>
      <c r="CS475" s="454"/>
      <c r="CT475" s="454"/>
      <c r="CU475" s="454"/>
      <c r="CV475" s="454"/>
      <c r="CW475" s="454"/>
      <c r="CX475" s="454"/>
      <c r="CY475" s="454"/>
      <c r="CZ475" s="454"/>
      <c r="DA475" s="454"/>
      <c r="DB475" s="454"/>
      <c r="DC475" s="454"/>
      <c r="DD475" s="454"/>
      <c r="DE475" s="454"/>
      <c r="DF475" s="454"/>
      <c r="DG475" s="454"/>
      <c r="DH475" s="454"/>
      <c r="DI475" s="454"/>
      <c r="DJ475" s="454"/>
      <c r="DK475" s="454"/>
      <c r="DL475" s="454"/>
      <c r="DM475" s="454"/>
      <c r="DN475" s="454"/>
      <c r="DO475" s="454"/>
      <c r="DP475" s="454"/>
      <c r="DQ475" s="454"/>
      <c r="DR475" s="454"/>
      <c r="DS475" s="454"/>
      <c r="DT475" s="454"/>
      <c r="DU475" s="454"/>
      <c r="DV475" s="454"/>
      <c r="DW475" s="454"/>
      <c r="DX475" s="454"/>
      <c r="DY475" s="454"/>
      <c r="DZ475" s="454"/>
      <c r="EA475" s="454"/>
      <c r="EB475" s="454"/>
      <c r="EC475" s="454"/>
      <c r="ED475" s="454"/>
      <c r="EE475" s="454"/>
      <c r="EF475" s="454"/>
      <c r="EG475" s="454"/>
      <c r="EH475" s="454"/>
      <c r="EI475" s="454"/>
      <c r="EJ475" s="454"/>
      <c r="EK475" s="454"/>
      <c r="EL475" s="454"/>
      <c r="EM475" s="454"/>
      <c r="EN475" s="454"/>
      <c r="EO475" s="454"/>
      <c r="EP475" s="454"/>
      <c r="EQ475" s="454"/>
      <c r="ER475" s="454"/>
      <c r="ES475" s="454"/>
      <c r="ET475" s="454"/>
      <c r="EU475" s="454"/>
      <c r="EV475" s="454"/>
      <c r="EW475" s="454"/>
      <c r="EX475" s="454"/>
      <c r="EY475" s="454"/>
      <c r="EZ475" s="454"/>
      <c r="FA475" s="454"/>
      <c r="FB475" s="454"/>
      <c r="FC475" s="454"/>
      <c r="FD475" s="454"/>
      <c r="FE475" s="454"/>
      <c r="FF475" s="454"/>
      <c r="FG475" s="454"/>
      <c r="FH475" s="454"/>
      <c r="FI475" s="454"/>
      <c r="FJ475" s="454"/>
      <c r="FK475" s="454"/>
      <c r="FL475" s="454"/>
      <c r="FM475" s="454"/>
      <c r="FN475" s="454"/>
      <c r="FO475" s="454"/>
      <c r="FP475" s="454"/>
      <c r="FQ475" s="454"/>
      <c r="FR475" s="454"/>
      <c r="FS475" s="454"/>
      <c r="FT475" s="454"/>
      <c r="FU475" s="454"/>
      <c r="FV475" s="454"/>
      <c r="FW475" s="454"/>
      <c r="FX475" s="454"/>
      <c r="FY475" s="454"/>
      <c r="FZ475" s="454"/>
      <c r="GA475" s="454"/>
      <c r="GB475" s="454"/>
      <c r="GC475" s="454"/>
      <c r="GD475" s="454"/>
      <c r="GE475" s="454"/>
      <c r="GF475" s="454"/>
      <c r="GG475" s="454"/>
      <c r="GH475" s="454"/>
      <c r="GI475" s="454"/>
      <c r="GJ475" s="454"/>
      <c r="GK475" s="454"/>
      <c r="GL475" s="454"/>
      <c r="GM475" s="454"/>
      <c r="GN475" s="454"/>
      <c r="GO475" s="454"/>
      <c r="GP475" s="454"/>
      <c r="GQ475" s="454"/>
      <c r="GR475" s="454"/>
      <c r="GS475" s="454"/>
      <c r="GT475" s="454"/>
      <c r="GU475" s="454"/>
      <c r="GV475" s="454"/>
      <c r="GW475" s="454"/>
      <c r="GX475" s="454"/>
      <c r="GY475" s="454"/>
      <c r="GZ475" s="454"/>
      <c r="HA475" s="454"/>
      <c r="HB475" s="454"/>
      <c r="HC475" s="454"/>
      <c r="HD475" s="454"/>
      <c r="HE475" s="454"/>
      <c r="HF475" s="454"/>
      <c r="HG475" s="454"/>
      <c r="HH475" s="454"/>
      <c r="HI475" s="454"/>
      <c r="HJ475" s="454"/>
      <c r="HK475" s="454"/>
      <c r="HL475" s="454"/>
      <c r="HM475" s="454"/>
      <c r="HN475" s="454"/>
      <c r="HO475" s="454"/>
      <c r="HP475" s="454"/>
      <c r="HQ475" s="454"/>
      <c r="HR475" s="454"/>
      <c r="HS475" s="454"/>
      <c r="HT475" s="454"/>
      <c r="HU475" s="454"/>
      <c r="HV475" s="454"/>
      <c r="HW475" s="454"/>
      <c r="HX475" s="454"/>
      <c r="HY475" s="454"/>
      <c r="HZ475" s="454"/>
      <c r="IA475" s="454"/>
      <c r="IB475" s="454"/>
      <c r="IC475" s="454"/>
      <c r="ID475" s="454"/>
      <c r="IE475" s="454"/>
      <c r="IF475" s="454"/>
      <c r="IG475" s="454"/>
      <c r="IH475" s="454"/>
      <c r="II475" s="454"/>
      <c r="IJ475" s="454"/>
      <c r="IK475" s="454"/>
      <c r="IL475" s="454"/>
      <c r="IM475" s="454"/>
      <c r="IN475" s="454"/>
      <c r="IO475" s="454"/>
      <c r="IP475" s="454"/>
      <c r="IQ475" s="454"/>
      <c r="IR475" s="454"/>
      <c r="IS475" s="454"/>
      <c r="IT475" s="454"/>
      <c r="IU475" s="454"/>
      <c r="IV475" s="454"/>
      <c r="IW475" s="454"/>
    </row>
    <row r="476" customFormat="false" ht="12.75" hidden="false" customHeight="false" outlineLevel="1" collapsed="false">
      <c r="A476" s="0"/>
      <c r="B476" s="0"/>
      <c r="C476" s="0"/>
      <c r="D476" s="0"/>
      <c r="E476" s="0"/>
      <c r="F476" s="0"/>
      <c r="G476" s="0"/>
      <c r="H476" s="461"/>
      <c r="I476" s="461"/>
      <c r="J476" s="461"/>
      <c r="K476" s="461"/>
      <c r="L476" s="461"/>
      <c r="M476" s="461"/>
      <c r="N476" s="461"/>
      <c r="O476" s="461"/>
      <c r="P476" s="461"/>
      <c r="Q476" s="461"/>
      <c r="R476" s="461"/>
      <c r="S476" s="461"/>
      <c r="T476" s="461"/>
      <c r="U476" s="461"/>
      <c r="V476" s="454"/>
      <c r="W476" s="454"/>
      <c r="X476" s="454"/>
      <c r="Y476" s="454"/>
      <c r="Z476" s="454"/>
      <c r="AA476" s="454"/>
      <c r="AB476" s="454"/>
      <c r="AC476" s="454"/>
      <c r="AD476" s="454"/>
      <c r="AE476" s="454"/>
      <c r="AF476" s="454"/>
      <c r="AG476" s="454"/>
      <c r="AH476" s="454"/>
      <c r="AI476" s="454"/>
      <c r="AJ476" s="454"/>
      <c r="AK476" s="454"/>
      <c r="AL476" s="454"/>
      <c r="AM476" s="454"/>
      <c r="AN476" s="454"/>
      <c r="AO476" s="454"/>
      <c r="AP476" s="454"/>
      <c r="AQ476" s="454"/>
      <c r="AR476" s="454"/>
      <c r="AS476" s="454"/>
      <c r="AT476" s="454"/>
      <c r="AU476" s="454"/>
      <c r="AV476" s="454"/>
      <c r="AW476" s="454"/>
      <c r="AX476" s="454"/>
      <c r="AY476" s="454"/>
      <c r="AZ476" s="454"/>
      <c r="BA476" s="454"/>
      <c r="BB476" s="454"/>
      <c r="BC476" s="454"/>
      <c r="BD476" s="454"/>
      <c r="BE476" s="454"/>
      <c r="BF476" s="454"/>
      <c r="BG476" s="454"/>
      <c r="BH476" s="454"/>
      <c r="BI476" s="454"/>
      <c r="BJ476" s="454"/>
      <c r="BK476" s="454"/>
      <c r="BL476" s="454"/>
      <c r="BM476" s="454"/>
      <c r="BN476" s="454"/>
      <c r="BO476" s="454"/>
      <c r="BP476" s="454"/>
      <c r="BQ476" s="454"/>
      <c r="BR476" s="454"/>
      <c r="BS476" s="454"/>
      <c r="BT476" s="454"/>
      <c r="BU476" s="454"/>
      <c r="BV476" s="454"/>
      <c r="BW476" s="454"/>
      <c r="BX476" s="454"/>
      <c r="BY476" s="454"/>
      <c r="BZ476" s="454"/>
      <c r="CA476" s="454"/>
      <c r="CB476" s="454"/>
      <c r="CC476" s="454"/>
      <c r="CD476" s="454"/>
      <c r="CE476" s="454"/>
      <c r="CF476" s="454"/>
      <c r="CG476" s="454"/>
      <c r="CH476" s="454"/>
      <c r="CI476" s="454"/>
      <c r="CJ476" s="454"/>
      <c r="CK476" s="454"/>
      <c r="CL476" s="454"/>
      <c r="CM476" s="454"/>
      <c r="CN476" s="454"/>
      <c r="CO476" s="454"/>
      <c r="CP476" s="454"/>
      <c r="CQ476" s="454"/>
      <c r="CR476" s="454"/>
      <c r="CS476" s="454"/>
      <c r="CT476" s="454"/>
      <c r="CU476" s="454"/>
      <c r="CV476" s="454"/>
      <c r="CW476" s="454"/>
      <c r="CX476" s="454"/>
      <c r="CY476" s="454"/>
      <c r="CZ476" s="454"/>
      <c r="DA476" s="454"/>
      <c r="DB476" s="454"/>
      <c r="DC476" s="454"/>
      <c r="DD476" s="454"/>
      <c r="DE476" s="454"/>
      <c r="DF476" s="454"/>
      <c r="DG476" s="454"/>
      <c r="DH476" s="454"/>
      <c r="DI476" s="454"/>
      <c r="DJ476" s="454"/>
      <c r="DK476" s="454"/>
      <c r="DL476" s="454"/>
      <c r="DM476" s="454"/>
      <c r="DN476" s="454"/>
      <c r="DO476" s="454"/>
      <c r="DP476" s="454"/>
      <c r="DQ476" s="454"/>
      <c r="DR476" s="454"/>
      <c r="DS476" s="454"/>
      <c r="DT476" s="454"/>
      <c r="DU476" s="454"/>
      <c r="DV476" s="454"/>
      <c r="DW476" s="454"/>
      <c r="DX476" s="454"/>
      <c r="DY476" s="454"/>
      <c r="DZ476" s="454"/>
      <c r="EA476" s="454"/>
      <c r="EB476" s="454"/>
      <c r="EC476" s="454"/>
      <c r="ED476" s="454"/>
      <c r="EE476" s="454"/>
      <c r="EF476" s="454"/>
      <c r="EG476" s="454"/>
      <c r="EH476" s="454"/>
      <c r="EI476" s="454"/>
      <c r="EJ476" s="454"/>
      <c r="EK476" s="454"/>
      <c r="EL476" s="454"/>
      <c r="EM476" s="454"/>
      <c r="EN476" s="454"/>
      <c r="EO476" s="454"/>
      <c r="EP476" s="454"/>
      <c r="EQ476" s="454"/>
      <c r="ER476" s="454"/>
      <c r="ES476" s="454"/>
      <c r="ET476" s="454"/>
      <c r="EU476" s="454"/>
      <c r="EV476" s="454"/>
      <c r="EW476" s="454"/>
      <c r="EX476" s="454"/>
      <c r="EY476" s="454"/>
      <c r="EZ476" s="454"/>
      <c r="FA476" s="454"/>
      <c r="FB476" s="454"/>
      <c r="FC476" s="454"/>
      <c r="FD476" s="454"/>
      <c r="FE476" s="454"/>
      <c r="FF476" s="454"/>
      <c r="FG476" s="454"/>
      <c r="FH476" s="454"/>
      <c r="FI476" s="454"/>
      <c r="FJ476" s="454"/>
      <c r="FK476" s="454"/>
      <c r="FL476" s="454"/>
      <c r="FM476" s="454"/>
      <c r="FN476" s="454"/>
      <c r="FO476" s="454"/>
      <c r="FP476" s="454"/>
      <c r="FQ476" s="454"/>
      <c r="FR476" s="454"/>
      <c r="FS476" s="454"/>
      <c r="FT476" s="454"/>
      <c r="FU476" s="454"/>
      <c r="FV476" s="454"/>
      <c r="FW476" s="454"/>
      <c r="FX476" s="454"/>
      <c r="FY476" s="454"/>
      <c r="FZ476" s="454"/>
      <c r="GA476" s="454"/>
      <c r="GB476" s="454"/>
      <c r="GC476" s="454"/>
      <c r="GD476" s="454"/>
      <c r="GE476" s="454"/>
      <c r="GF476" s="454"/>
      <c r="GG476" s="454"/>
      <c r="GH476" s="454"/>
      <c r="GI476" s="454"/>
      <c r="GJ476" s="454"/>
      <c r="GK476" s="454"/>
      <c r="GL476" s="454"/>
      <c r="GM476" s="454"/>
      <c r="GN476" s="454"/>
      <c r="GO476" s="454"/>
      <c r="GP476" s="454"/>
      <c r="GQ476" s="454"/>
      <c r="GR476" s="454"/>
      <c r="GS476" s="454"/>
      <c r="GT476" s="454"/>
      <c r="GU476" s="454"/>
      <c r="GV476" s="454"/>
      <c r="GW476" s="454"/>
      <c r="GX476" s="454"/>
      <c r="GY476" s="454"/>
      <c r="GZ476" s="454"/>
      <c r="HA476" s="454"/>
      <c r="HB476" s="454"/>
      <c r="HC476" s="454"/>
      <c r="HD476" s="454"/>
      <c r="HE476" s="454"/>
      <c r="HF476" s="454"/>
      <c r="HG476" s="454"/>
      <c r="HH476" s="454"/>
      <c r="HI476" s="454"/>
      <c r="HJ476" s="454"/>
      <c r="HK476" s="454"/>
      <c r="HL476" s="454"/>
      <c r="HM476" s="454"/>
      <c r="HN476" s="454"/>
      <c r="HO476" s="454"/>
      <c r="HP476" s="454"/>
      <c r="HQ476" s="454"/>
      <c r="HR476" s="454"/>
      <c r="HS476" s="454"/>
      <c r="HT476" s="454"/>
      <c r="HU476" s="454"/>
      <c r="HV476" s="454"/>
      <c r="HW476" s="454"/>
      <c r="HX476" s="454"/>
      <c r="HY476" s="454"/>
      <c r="HZ476" s="454"/>
      <c r="IA476" s="454"/>
      <c r="IB476" s="454"/>
      <c r="IC476" s="454"/>
      <c r="ID476" s="454"/>
      <c r="IE476" s="454"/>
      <c r="IF476" s="454"/>
      <c r="IG476" s="454"/>
      <c r="IH476" s="454"/>
      <c r="II476" s="454"/>
      <c r="IJ476" s="454"/>
      <c r="IK476" s="454"/>
      <c r="IL476" s="454"/>
      <c r="IM476" s="454"/>
      <c r="IN476" s="454"/>
      <c r="IO476" s="454"/>
      <c r="IP476" s="454"/>
      <c r="IQ476" s="454"/>
      <c r="IR476" s="454"/>
      <c r="IS476" s="454"/>
      <c r="IT476" s="454"/>
      <c r="IU476" s="454"/>
      <c r="IV476" s="454"/>
      <c r="IW476" s="454"/>
    </row>
    <row r="477" customFormat="false" ht="12.75" hidden="false" customHeight="false" outlineLevel="1" collapsed="false">
      <c r="A477" s="0"/>
      <c r="B477" s="0"/>
      <c r="C477" s="0"/>
      <c r="D477" s="0"/>
      <c r="E477" s="0"/>
      <c r="F477" s="0"/>
      <c r="G477" s="0"/>
      <c r="H477" s="461"/>
      <c r="I477" s="461"/>
      <c r="J477" s="461"/>
      <c r="K477" s="461"/>
      <c r="L477" s="461"/>
      <c r="M477" s="461"/>
      <c r="N477" s="461"/>
      <c r="O477" s="461"/>
      <c r="P477" s="461"/>
      <c r="Q477" s="461"/>
      <c r="R477" s="461"/>
      <c r="S477" s="461"/>
      <c r="T477" s="461"/>
      <c r="U477" s="461"/>
      <c r="V477" s="465"/>
      <c r="W477" s="465"/>
      <c r="X477" s="465"/>
      <c r="Y477" s="465"/>
      <c r="Z477" s="465"/>
      <c r="AA477" s="465"/>
      <c r="AB477" s="465"/>
      <c r="AC477" s="465"/>
      <c r="AD477" s="465"/>
      <c r="AE477" s="465"/>
      <c r="AF477" s="465"/>
      <c r="AG477" s="465"/>
      <c r="AH477" s="465"/>
      <c r="AI477" s="465"/>
      <c r="AJ477" s="465"/>
      <c r="AK477" s="465"/>
      <c r="AL477" s="465"/>
      <c r="AM477" s="465"/>
      <c r="AN477" s="465"/>
      <c r="AO477" s="465"/>
      <c r="AP477" s="465"/>
      <c r="AQ477" s="465"/>
      <c r="AR477" s="465"/>
      <c r="AS477" s="465"/>
      <c r="AT477" s="465"/>
      <c r="AU477" s="465"/>
      <c r="AV477" s="465"/>
      <c r="AW477" s="465"/>
      <c r="AX477" s="465"/>
      <c r="AY477" s="465"/>
      <c r="AZ477" s="465"/>
      <c r="BA477" s="465"/>
      <c r="BB477" s="465"/>
      <c r="BC477" s="465"/>
      <c r="BD477" s="465"/>
      <c r="BE477" s="465"/>
      <c r="BF477" s="465"/>
      <c r="BG477" s="465"/>
      <c r="BH477" s="465"/>
      <c r="BI477" s="465"/>
      <c r="BJ477" s="465"/>
      <c r="BK477" s="465"/>
      <c r="BL477" s="465"/>
      <c r="BM477" s="465"/>
      <c r="BN477" s="465"/>
      <c r="BO477" s="465"/>
      <c r="BP477" s="465"/>
      <c r="BQ477" s="465"/>
      <c r="BR477" s="465"/>
      <c r="BS477" s="465"/>
      <c r="BT477" s="465"/>
      <c r="BU477" s="465"/>
      <c r="BV477" s="465"/>
      <c r="BW477" s="465"/>
      <c r="BX477" s="465"/>
      <c r="BY477" s="465"/>
      <c r="BZ477" s="465"/>
      <c r="CA477" s="465"/>
      <c r="CB477" s="465"/>
      <c r="CC477" s="465"/>
      <c r="CD477" s="465"/>
      <c r="CE477" s="465"/>
      <c r="CF477" s="465"/>
      <c r="CG477" s="465"/>
      <c r="CH477" s="465"/>
      <c r="CI477" s="465"/>
      <c r="CJ477" s="465"/>
      <c r="CK477" s="465"/>
      <c r="CL477" s="465"/>
      <c r="CM477" s="465"/>
      <c r="CN477" s="465"/>
      <c r="CO477" s="465"/>
      <c r="CP477" s="465"/>
      <c r="CQ477" s="465"/>
      <c r="CR477" s="465"/>
      <c r="CS477" s="465"/>
      <c r="CT477" s="465"/>
      <c r="CU477" s="465"/>
      <c r="CV477" s="465"/>
      <c r="CW477" s="465"/>
      <c r="CX477" s="465"/>
      <c r="CY477" s="465"/>
      <c r="CZ477" s="465"/>
      <c r="DA477" s="465"/>
      <c r="DB477" s="465"/>
      <c r="DC477" s="465"/>
      <c r="DD477" s="465"/>
      <c r="DE477" s="465"/>
      <c r="DF477" s="465"/>
      <c r="DG477" s="465"/>
      <c r="DH477" s="465"/>
      <c r="DI477" s="465"/>
      <c r="DJ477" s="465"/>
      <c r="DK477" s="465"/>
      <c r="DL477" s="465"/>
      <c r="DM477" s="465"/>
      <c r="DN477" s="465"/>
      <c r="DO477" s="465"/>
      <c r="DP477" s="465"/>
      <c r="DQ477" s="465"/>
      <c r="DR477" s="465"/>
      <c r="DS477" s="465"/>
      <c r="DT477" s="465"/>
      <c r="DU477" s="465"/>
      <c r="DV477" s="465"/>
      <c r="DW477" s="465"/>
      <c r="DX477" s="465"/>
      <c r="DY477" s="465"/>
      <c r="DZ477" s="465"/>
      <c r="EA477" s="465"/>
      <c r="EB477" s="465"/>
      <c r="EC477" s="465"/>
      <c r="ED477" s="465"/>
      <c r="EE477" s="465"/>
      <c r="EF477" s="465"/>
      <c r="EG477" s="465"/>
      <c r="EH477" s="465"/>
      <c r="EI477" s="465"/>
      <c r="EJ477" s="465"/>
      <c r="EK477" s="465"/>
      <c r="EL477" s="465"/>
      <c r="EM477" s="465"/>
      <c r="EN477" s="465"/>
      <c r="EO477" s="465"/>
      <c r="EP477" s="465"/>
      <c r="EQ477" s="465"/>
      <c r="ER477" s="465"/>
      <c r="ES477" s="465"/>
      <c r="ET477" s="465"/>
      <c r="EU477" s="465"/>
      <c r="EV477" s="465"/>
      <c r="EW477" s="465"/>
      <c r="EX477" s="465"/>
      <c r="EY477" s="465"/>
      <c r="EZ477" s="465"/>
      <c r="FA477" s="465"/>
      <c r="FB477" s="465"/>
      <c r="FC477" s="465"/>
      <c r="FD477" s="465"/>
      <c r="FE477" s="465"/>
      <c r="FF477" s="465"/>
      <c r="FG477" s="465"/>
      <c r="FH477" s="465"/>
      <c r="FI477" s="465"/>
      <c r="FJ477" s="465"/>
      <c r="FK477" s="465"/>
      <c r="FL477" s="465"/>
      <c r="FM477" s="465"/>
      <c r="FN477" s="465"/>
      <c r="FO477" s="465"/>
      <c r="FP477" s="465"/>
      <c r="FQ477" s="465"/>
      <c r="FR477" s="465"/>
      <c r="FS477" s="465"/>
      <c r="FT477" s="465"/>
      <c r="FU477" s="465"/>
      <c r="FV477" s="465"/>
      <c r="FW477" s="465"/>
      <c r="FX477" s="465"/>
      <c r="FY477" s="465"/>
      <c r="FZ477" s="465"/>
      <c r="GA477" s="465"/>
      <c r="GB477" s="465"/>
      <c r="GC477" s="465"/>
      <c r="GD477" s="465"/>
      <c r="GE477" s="465"/>
      <c r="GF477" s="465"/>
      <c r="GG477" s="465"/>
      <c r="GH477" s="465"/>
      <c r="GI477" s="465"/>
      <c r="GJ477" s="465"/>
      <c r="GK477" s="465"/>
      <c r="GL477" s="465"/>
      <c r="GM477" s="465"/>
      <c r="GN477" s="465"/>
      <c r="GO477" s="465"/>
      <c r="GP477" s="465"/>
      <c r="GQ477" s="465"/>
      <c r="GR477" s="465"/>
      <c r="GS477" s="465"/>
      <c r="GT477" s="465"/>
      <c r="GU477" s="465"/>
      <c r="GV477" s="465"/>
      <c r="GW477" s="465"/>
      <c r="GX477" s="465"/>
      <c r="GY477" s="465"/>
      <c r="GZ477" s="465"/>
      <c r="HA477" s="465"/>
      <c r="HB477" s="465"/>
      <c r="HC477" s="465"/>
      <c r="HD477" s="465"/>
      <c r="HE477" s="465"/>
      <c r="HF477" s="465"/>
      <c r="HG477" s="465"/>
      <c r="HH477" s="465"/>
      <c r="HI477" s="465"/>
      <c r="HJ477" s="465"/>
      <c r="HK477" s="465"/>
      <c r="HL477" s="465"/>
      <c r="HM477" s="465"/>
      <c r="HN477" s="465"/>
      <c r="HO477" s="465"/>
      <c r="HP477" s="465"/>
      <c r="HQ477" s="465"/>
      <c r="HR477" s="465"/>
      <c r="HS477" s="465"/>
      <c r="HT477" s="465"/>
      <c r="HU477" s="465"/>
      <c r="HV477" s="465"/>
      <c r="HW477" s="465"/>
      <c r="HX477" s="465"/>
      <c r="HY477" s="465"/>
      <c r="HZ477" s="465"/>
      <c r="IA477" s="465"/>
      <c r="IB477" s="465"/>
      <c r="IC477" s="465"/>
      <c r="ID477" s="465"/>
      <c r="IE477" s="465"/>
      <c r="IF477" s="465"/>
      <c r="IG477" s="465"/>
      <c r="IH477" s="465"/>
      <c r="II477" s="465"/>
      <c r="IJ477" s="465"/>
      <c r="IK477" s="465"/>
      <c r="IL477" s="465"/>
      <c r="IM477" s="465"/>
      <c r="IN477" s="465"/>
      <c r="IO477" s="465"/>
      <c r="IP477" s="465"/>
      <c r="IQ477" s="465"/>
      <c r="IR477" s="465"/>
      <c r="IS477" s="465"/>
      <c r="IT477" s="465"/>
      <c r="IU477" s="465"/>
      <c r="IV477" s="465"/>
      <c r="IW477" s="465"/>
    </row>
    <row r="478" customFormat="false" ht="12.75" hidden="false" customHeight="false" outlineLevel="1" collapsed="false">
      <c r="A478" s="0"/>
      <c r="B478" s="0"/>
      <c r="C478" s="0"/>
      <c r="D478" s="0"/>
      <c r="E478" s="0"/>
      <c r="F478" s="0"/>
      <c r="G478" s="0"/>
      <c r="H478" s="461"/>
      <c r="I478" s="461"/>
      <c r="J478" s="461"/>
      <c r="K478" s="461"/>
      <c r="L478" s="461"/>
      <c r="M478" s="461"/>
      <c r="N478" s="461"/>
      <c r="O478" s="461"/>
      <c r="P478" s="461"/>
      <c r="Q478" s="461"/>
      <c r="R478" s="461"/>
      <c r="S478" s="461"/>
      <c r="T478" s="461"/>
      <c r="U478" s="461"/>
      <c r="V478" s="454"/>
      <c r="W478" s="454"/>
      <c r="X478" s="454"/>
      <c r="Y478" s="454"/>
      <c r="Z478" s="454"/>
      <c r="AA478" s="454"/>
      <c r="AB478" s="454"/>
      <c r="AC478" s="454"/>
      <c r="AD478" s="454"/>
      <c r="AE478" s="454"/>
      <c r="AF478" s="454"/>
      <c r="AG478" s="454"/>
      <c r="AH478" s="454"/>
      <c r="AI478" s="454"/>
      <c r="AJ478" s="454"/>
      <c r="AK478" s="454"/>
      <c r="AL478" s="454"/>
      <c r="AM478" s="454"/>
      <c r="AN478" s="454"/>
      <c r="AO478" s="454"/>
      <c r="AP478" s="454"/>
      <c r="AQ478" s="454"/>
      <c r="AR478" s="454"/>
      <c r="AS478" s="454"/>
      <c r="AT478" s="454"/>
      <c r="AU478" s="454"/>
      <c r="AV478" s="454"/>
      <c r="AW478" s="454"/>
      <c r="AX478" s="454"/>
      <c r="AY478" s="454"/>
      <c r="AZ478" s="454"/>
      <c r="BA478" s="454"/>
      <c r="BB478" s="454"/>
      <c r="BC478" s="454"/>
      <c r="BD478" s="454"/>
      <c r="BE478" s="454"/>
      <c r="BF478" s="454"/>
      <c r="BG478" s="454"/>
      <c r="BH478" s="454"/>
      <c r="BI478" s="454"/>
      <c r="BJ478" s="454"/>
      <c r="BK478" s="454"/>
      <c r="BL478" s="454"/>
      <c r="BM478" s="454"/>
      <c r="BN478" s="454"/>
      <c r="BO478" s="454"/>
      <c r="BP478" s="454"/>
      <c r="BQ478" s="454"/>
      <c r="BR478" s="454"/>
      <c r="BS478" s="454"/>
      <c r="BT478" s="454"/>
      <c r="BU478" s="454"/>
      <c r="BV478" s="454"/>
      <c r="BW478" s="454"/>
      <c r="BX478" s="454"/>
      <c r="BY478" s="454"/>
      <c r="BZ478" s="454"/>
      <c r="CA478" s="454"/>
      <c r="CB478" s="454"/>
      <c r="CC478" s="454"/>
      <c r="CD478" s="454"/>
      <c r="CE478" s="454"/>
      <c r="CF478" s="454"/>
      <c r="CG478" s="454"/>
      <c r="CH478" s="454"/>
      <c r="CI478" s="454"/>
      <c r="CJ478" s="454"/>
      <c r="CK478" s="454"/>
      <c r="CL478" s="454"/>
      <c r="CM478" s="454"/>
      <c r="CN478" s="454"/>
      <c r="CO478" s="454"/>
      <c r="CP478" s="454"/>
      <c r="CQ478" s="454"/>
      <c r="CR478" s="454"/>
      <c r="CS478" s="454"/>
      <c r="CT478" s="454"/>
      <c r="CU478" s="454"/>
      <c r="CV478" s="454"/>
      <c r="CW478" s="454"/>
      <c r="CX478" s="454"/>
      <c r="CY478" s="454"/>
      <c r="CZ478" s="454"/>
      <c r="DA478" s="454"/>
      <c r="DB478" s="454"/>
      <c r="DC478" s="454"/>
      <c r="DD478" s="454"/>
      <c r="DE478" s="454"/>
      <c r="DF478" s="454"/>
      <c r="DG478" s="454"/>
      <c r="DH478" s="454"/>
      <c r="DI478" s="454"/>
      <c r="DJ478" s="454"/>
      <c r="DK478" s="454"/>
      <c r="DL478" s="454"/>
      <c r="DM478" s="454"/>
      <c r="DN478" s="454"/>
      <c r="DO478" s="454"/>
      <c r="DP478" s="454"/>
      <c r="DQ478" s="454"/>
      <c r="DR478" s="454"/>
      <c r="DS478" s="454"/>
      <c r="DT478" s="454"/>
      <c r="DU478" s="454"/>
      <c r="DV478" s="454"/>
      <c r="DW478" s="454"/>
      <c r="DX478" s="454"/>
      <c r="DY478" s="454"/>
      <c r="DZ478" s="454"/>
      <c r="EA478" s="454"/>
      <c r="EB478" s="454"/>
      <c r="EC478" s="454"/>
      <c r="ED478" s="454"/>
      <c r="EE478" s="454"/>
      <c r="EF478" s="454"/>
      <c r="EG478" s="454"/>
      <c r="EH478" s="454"/>
      <c r="EI478" s="454"/>
      <c r="EJ478" s="454"/>
      <c r="EK478" s="454"/>
      <c r="EL478" s="454"/>
      <c r="EM478" s="454"/>
      <c r="EN478" s="454"/>
      <c r="EO478" s="454"/>
      <c r="EP478" s="454"/>
      <c r="EQ478" s="454"/>
      <c r="ER478" s="454"/>
      <c r="ES478" s="454"/>
      <c r="ET478" s="454"/>
      <c r="EU478" s="454"/>
      <c r="EV478" s="454"/>
      <c r="EW478" s="454"/>
      <c r="EX478" s="454"/>
      <c r="EY478" s="454"/>
      <c r="EZ478" s="454"/>
      <c r="FA478" s="454"/>
      <c r="FB478" s="454"/>
      <c r="FC478" s="454"/>
      <c r="FD478" s="454"/>
      <c r="FE478" s="454"/>
      <c r="FF478" s="454"/>
      <c r="FG478" s="454"/>
      <c r="FH478" s="454"/>
      <c r="FI478" s="454"/>
      <c r="FJ478" s="454"/>
      <c r="FK478" s="454"/>
      <c r="FL478" s="454"/>
      <c r="FM478" s="454"/>
      <c r="FN478" s="454"/>
      <c r="FO478" s="454"/>
      <c r="FP478" s="454"/>
      <c r="FQ478" s="454"/>
      <c r="FR478" s="454"/>
      <c r="FS478" s="454"/>
      <c r="FT478" s="454"/>
      <c r="FU478" s="454"/>
      <c r="FV478" s="454"/>
      <c r="FW478" s="454"/>
      <c r="FX478" s="454"/>
      <c r="FY478" s="454"/>
      <c r="FZ478" s="454"/>
      <c r="GA478" s="454"/>
      <c r="GB478" s="454"/>
      <c r="GC478" s="454"/>
      <c r="GD478" s="454"/>
      <c r="GE478" s="454"/>
      <c r="GF478" s="454"/>
      <c r="GG478" s="454"/>
      <c r="GH478" s="454"/>
      <c r="GI478" s="454"/>
      <c r="GJ478" s="454"/>
      <c r="GK478" s="454"/>
      <c r="GL478" s="454"/>
      <c r="GM478" s="454"/>
      <c r="GN478" s="454"/>
      <c r="GO478" s="454"/>
      <c r="GP478" s="454"/>
      <c r="GQ478" s="454"/>
      <c r="GR478" s="454"/>
      <c r="GS478" s="454"/>
      <c r="GT478" s="454"/>
      <c r="GU478" s="454"/>
      <c r="GV478" s="454"/>
      <c r="GW478" s="454"/>
      <c r="GX478" s="454"/>
      <c r="GY478" s="454"/>
      <c r="GZ478" s="454"/>
      <c r="HA478" s="454"/>
      <c r="HB478" s="454"/>
      <c r="HC478" s="454"/>
      <c r="HD478" s="454"/>
      <c r="HE478" s="454"/>
      <c r="HF478" s="454"/>
      <c r="HG478" s="454"/>
      <c r="HH478" s="454"/>
      <c r="HI478" s="454"/>
      <c r="HJ478" s="454"/>
      <c r="HK478" s="454"/>
      <c r="HL478" s="454"/>
      <c r="HM478" s="454"/>
      <c r="HN478" s="454"/>
      <c r="HO478" s="454"/>
      <c r="HP478" s="454"/>
      <c r="HQ478" s="454"/>
      <c r="HR478" s="454"/>
      <c r="HS478" s="454"/>
      <c r="HT478" s="454"/>
      <c r="HU478" s="454"/>
      <c r="HV478" s="454"/>
      <c r="HW478" s="454"/>
      <c r="HX478" s="454"/>
      <c r="HY478" s="454"/>
      <c r="HZ478" s="454"/>
      <c r="IA478" s="454"/>
      <c r="IB478" s="454"/>
      <c r="IC478" s="454"/>
      <c r="ID478" s="454"/>
      <c r="IE478" s="454"/>
      <c r="IF478" s="454"/>
      <c r="IG478" s="454"/>
      <c r="IH478" s="454"/>
      <c r="II478" s="454"/>
      <c r="IJ478" s="454"/>
      <c r="IK478" s="454"/>
      <c r="IL478" s="454"/>
      <c r="IM478" s="454"/>
      <c r="IN478" s="454"/>
      <c r="IO478" s="454"/>
      <c r="IP478" s="454"/>
      <c r="IQ478" s="454"/>
      <c r="IR478" s="454"/>
      <c r="IS478" s="454"/>
      <c r="IT478" s="454"/>
      <c r="IU478" s="454"/>
      <c r="IV478" s="454"/>
      <c r="IW478" s="454"/>
    </row>
    <row r="479" customFormat="false" ht="12.75" hidden="false" customHeight="false" outlineLevel="1" collapsed="false">
      <c r="A479" s="0"/>
      <c r="B479" s="0"/>
      <c r="C479" s="0"/>
      <c r="D479" s="0"/>
      <c r="E479" s="0"/>
      <c r="F479" s="0"/>
      <c r="G479" s="0"/>
      <c r="H479" s="461"/>
      <c r="I479" s="461"/>
      <c r="J479" s="461"/>
      <c r="K479" s="461"/>
      <c r="L479" s="461"/>
      <c r="M479" s="461"/>
      <c r="N479" s="461"/>
      <c r="O479" s="461"/>
      <c r="P479" s="461"/>
      <c r="Q479" s="461"/>
      <c r="R479" s="461"/>
      <c r="S479" s="461"/>
      <c r="T479" s="461"/>
      <c r="U479" s="461"/>
      <c r="V479" s="454"/>
      <c r="W479" s="454"/>
      <c r="X479" s="454"/>
      <c r="Y479" s="454"/>
      <c r="Z479" s="454"/>
      <c r="AA479" s="454"/>
      <c r="AB479" s="454"/>
      <c r="AC479" s="454"/>
      <c r="AD479" s="454"/>
      <c r="AE479" s="454"/>
      <c r="AF479" s="454"/>
      <c r="AG479" s="454"/>
      <c r="AH479" s="454"/>
      <c r="AI479" s="454"/>
      <c r="AJ479" s="454"/>
      <c r="AK479" s="454"/>
      <c r="AL479" s="454"/>
      <c r="AM479" s="454"/>
      <c r="AN479" s="454"/>
      <c r="AO479" s="454"/>
      <c r="AP479" s="454"/>
      <c r="AQ479" s="454"/>
      <c r="AR479" s="454"/>
      <c r="AS479" s="454"/>
      <c r="AT479" s="454"/>
      <c r="AU479" s="454"/>
      <c r="AV479" s="454"/>
      <c r="AW479" s="454"/>
      <c r="AX479" s="454"/>
      <c r="AY479" s="454"/>
      <c r="AZ479" s="454"/>
      <c r="BA479" s="454"/>
      <c r="BB479" s="454"/>
      <c r="BC479" s="454"/>
      <c r="BD479" s="454"/>
      <c r="BE479" s="454"/>
      <c r="BF479" s="454"/>
      <c r="BG479" s="454"/>
      <c r="BH479" s="454"/>
      <c r="BI479" s="454"/>
      <c r="BJ479" s="454"/>
      <c r="BK479" s="454"/>
      <c r="BL479" s="454"/>
      <c r="BM479" s="454"/>
      <c r="BN479" s="454"/>
      <c r="BO479" s="454"/>
      <c r="BP479" s="454"/>
      <c r="BQ479" s="454"/>
      <c r="BR479" s="454"/>
      <c r="BS479" s="454"/>
      <c r="BT479" s="454"/>
      <c r="BU479" s="454"/>
      <c r="BV479" s="454"/>
      <c r="BW479" s="454"/>
      <c r="BX479" s="454"/>
      <c r="BY479" s="454"/>
      <c r="BZ479" s="454"/>
      <c r="CA479" s="454"/>
      <c r="CB479" s="454"/>
      <c r="CC479" s="454"/>
      <c r="CD479" s="454"/>
      <c r="CE479" s="454"/>
      <c r="CF479" s="454"/>
      <c r="CG479" s="454"/>
      <c r="CH479" s="454"/>
      <c r="CI479" s="454"/>
      <c r="CJ479" s="454"/>
      <c r="CK479" s="454"/>
      <c r="CL479" s="454"/>
      <c r="CM479" s="454"/>
      <c r="CN479" s="454"/>
      <c r="CO479" s="454"/>
      <c r="CP479" s="454"/>
      <c r="CQ479" s="454"/>
      <c r="CR479" s="454"/>
      <c r="CS479" s="454"/>
      <c r="CT479" s="454"/>
      <c r="CU479" s="454"/>
      <c r="CV479" s="454"/>
      <c r="CW479" s="454"/>
      <c r="CX479" s="454"/>
      <c r="CY479" s="454"/>
      <c r="CZ479" s="454"/>
      <c r="DA479" s="454"/>
      <c r="DB479" s="454"/>
      <c r="DC479" s="454"/>
      <c r="DD479" s="454"/>
      <c r="DE479" s="454"/>
      <c r="DF479" s="454"/>
      <c r="DG479" s="454"/>
      <c r="DH479" s="454"/>
      <c r="DI479" s="454"/>
      <c r="DJ479" s="454"/>
      <c r="DK479" s="454"/>
      <c r="DL479" s="454"/>
      <c r="DM479" s="454"/>
      <c r="DN479" s="454"/>
      <c r="DO479" s="454"/>
      <c r="DP479" s="454"/>
      <c r="DQ479" s="454"/>
      <c r="DR479" s="454"/>
      <c r="DS479" s="454"/>
      <c r="DT479" s="454"/>
      <c r="DU479" s="454"/>
      <c r="DV479" s="454"/>
      <c r="DW479" s="454"/>
      <c r="DX479" s="454"/>
      <c r="DY479" s="454"/>
      <c r="DZ479" s="454"/>
      <c r="EA479" s="454"/>
      <c r="EB479" s="454"/>
      <c r="EC479" s="454"/>
      <c r="ED479" s="454"/>
      <c r="EE479" s="454"/>
      <c r="EF479" s="454"/>
      <c r="EG479" s="454"/>
      <c r="EH479" s="454"/>
      <c r="EI479" s="454"/>
      <c r="EJ479" s="454"/>
      <c r="EK479" s="454"/>
      <c r="EL479" s="454"/>
      <c r="EM479" s="454"/>
      <c r="EN479" s="454"/>
      <c r="EO479" s="454"/>
      <c r="EP479" s="454"/>
      <c r="EQ479" s="454"/>
      <c r="ER479" s="454"/>
      <c r="ES479" s="454"/>
      <c r="ET479" s="454"/>
      <c r="EU479" s="454"/>
      <c r="EV479" s="454"/>
      <c r="EW479" s="454"/>
      <c r="EX479" s="454"/>
      <c r="EY479" s="454"/>
      <c r="EZ479" s="454"/>
      <c r="FA479" s="454"/>
      <c r="FB479" s="454"/>
      <c r="FC479" s="454"/>
      <c r="FD479" s="454"/>
      <c r="FE479" s="454"/>
      <c r="FF479" s="454"/>
      <c r="FG479" s="454"/>
      <c r="FH479" s="454"/>
      <c r="FI479" s="454"/>
      <c r="FJ479" s="454"/>
      <c r="FK479" s="454"/>
      <c r="FL479" s="454"/>
      <c r="FM479" s="454"/>
      <c r="FN479" s="454"/>
      <c r="FO479" s="454"/>
      <c r="FP479" s="454"/>
      <c r="FQ479" s="454"/>
      <c r="FR479" s="454"/>
      <c r="FS479" s="454"/>
      <c r="FT479" s="454"/>
      <c r="FU479" s="454"/>
      <c r="FV479" s="454"/>
      <c r="FW479" s="454"/>
      <c r="FX479" s="454"/>
      <c r="FY479" s="454"/>
      <c r="FZ479" s="454"/>
      <c r="GA479" s="454"/>
      <c r="GB479" s="454"/>
      <c r="GC479" s="454"/>
      <c r="GD479" s="454"/>
      <c r="GE479" s="454"/>
      <c r="GF479" s="454"/>
      <c r="GG479" s="454"/>
      <c r="GH479" s="454"/>
      <c r="GI479" s="454"/>
      <c r="GJ479" s="454"/>
      <c r="GK479" s="454"/>
      <c r="GL479" s="454"/>
      <c r="GM479" s="454"/>
      <c r="GN479" s="454"/>
      <c r="GO479" s="454"/>
      <c r="GP479" s="454"/>
      <c r="GQ479" s="454"/>
      <c r="GR479" s="454"/>
      <c r="GS479" s="454"/>
      <c r="GT479" s="454"/>
      <c r="GU479" s="454"/>
      <c r="GV479" s="454"/>
      <c r="GW479" s="454"/>
      <c r="GX479" s="454"/>
      <c r="GY479" s="454"/>
      <c r="GZ479" s="454"/>
      <c r="HA479" s="454"/>
      <c r="HB479" s="454"/>
      <c r="HC479" s="454"/>
      <c r="HD479" s="454"/>
      <c r="HE479" s="454"/>
      <c r="HF479" s="454"/>
      <c r="HG479" s="454"/>
      <c r="HH479" s="454"/>
      <c r="HI479" s="454"/>
      <c r="HJ479" s="454"/>
      <c r="HK479" s="454"/>
      <c r="HL479" s="454"/>
      <c r="HM479" s="454"/>
      <c r="HN479" s="454"/>
      <c r="HO479" s="454"/>
      <c r="HP479" s="454"/>
      <c r="HQ479" s="454"/>
      <c r="HR479" s="454"/>
      <c r="HS479" s="454"/>
      <c r="HT479" s="454"/>
      <c r="HU479" s="454"/>
      <c r="HV479" s="454"/>
      <c r="HW479" s="454"/>
      <c r="HX479" s="454"/>
      <c r="HY479" s="454"/>
      <c r="HZ479" s="454"/>
      <c r="IA479" s="454"/>
      <c r="IB479" s="454"/>
      <c r="IC479" s="454"/>
      <c r="ID479" s="454"/>
      <c r="IE479" s="454"/>
      <c r="IF479" s="454"/>
      <c r="IG479" s="454"/>
      <c r="IH479" s="454"/>
      <c r="II479" s="454"/>
      <c r="IJ479" s="454"/>
      <c r="IK479" s="454"/>
      <c r="IL479" s="454"/>
      <c r="IM479" s="454"/>
      <c r="IN479" s="454"/>
      <c r="IO479" s="454"/>
      <c r="IP479" s="454"/>
      <c r="IQ479" s="454"/>
      <c r="IR479" s="454"/>
      <c r="IS479" s="454"/>
      <c r="IT479" s="454"/>
      <c r="IU479" s="454"/>
      <c r="IV479" s="454"/>
      <c r="IW479" s="454"/>
    </row>
    <row r="480" customFormat="false" ht="12.75" hidden="false" customHeight="false" outlineLevel="1" collapsed="false">
      <c r="A480" s="0"/>
      <c r="B480" s="0"/>
      <c r="C480" s="0"/>
      <c r="D480" s="0"/>
      <c r="E480" s="0"/>
      <c r="F480" s="0"/>
      <c r="G480" s="0"/>
      <c r="H480" s="461"/>
      <c r="I480" s="461"/>
      <c r="J480" s="461"/>
      <c r="K480" s="461"/>
      <c r="L480" s="461"/>
      <c r="M480" s="461"/>
      <c r="N480" s="461"/>
      <c r="O480" s="461"/>
      <c r="P480" s="461"/>
      <c r="Q480" s="461"/>
      <c r="R480" s="461"/>
      <c r="S480" s="461"/>
      <c r="T480" s="461"/>
      <c r="U480" s="461"/>
      <c r="V480" s="454"/>
      <c r="W480" s="454"/>
      <c r="X480" s="454"/>
      <c r="Y480" s="454"/>
      <c r="Z480" s="454"/>
      <c r="AA480" s="454"/>
      <c r="AB480" s="454"/>
      <c r="AC480" s="454"/>
      <c r="AD480" s="454"/>
      <c r="AE480" s="454"/>
      <c r="AF480" s="454"/>
      <c r="AG480" s="454"/>
      <c r="AH480" s="454"/>
      <c r="AI480" s="454"/>
      <c r="AJ480" s="454"/>
      <c r="AK480" s="454"/>
      <c r="AL480" s="454"/>
      <c r="AM480" s="454"/>
      <c r="AN480" s="454"/>
      <c r="AO480" s="454"/>
      <c r="AP480" s="454"/>
      <c r="AQ480" s="454"/>
      <c r="AR480" s="454"/>
      <c r="AS480" s="454"/>
      <c r="AT480" s="454"/>
      <c r="AU480" s="454"/>
      <c r="AV480" s="454"/>
      <c r="AW480" s="454"/>
      <c r="AX480" s="454"/>
      <c r="AY480" s="454"/>
      <c r="AZ480" s="454"/>
      <c r="BA480" s="454"/>
      <c r="BB480" s="454"/>
      <c r="BC480" s="454"/>
      <c r="BD480" s="454"/>
      <c r="BE480" s="454"/>
      <c r="BF480" s="454"/>
      <c r="BG480" s="454"/>
      <c r="BH480" s="454"/>
      <c r="BI480" s="454"/>
      <c r="BJ480" s="454"/>
      <c r="BK480" s="454"/>
      <c r="BL480" s="454"/>
      <c r="BM480" s="454"/>
      <c r="BN480" s="454"/>
      <c r="BO480" s="454"/>
      <c r="BP480" s="454"/>
      <c r="BQ480" s="454"/>
      <c r="BR480" s="454"/>
      <c r="BS480" s="454"/>
      <c r="BT480" s="454"/>
      <c r="BU480" s="454"/>
      <c r="BV480" s="454"/>
      <c r="BW480" s="454"/>
      <c r="BX480" s="454"/>
      <c r="BY480" s="454"/>
      <c r="BZ480" s="454"/>
      <c r="CA480" s="454"/>
      <c r="CB480" s="454"/>
      <c r="CC480" s="454"/>
      <c r="CD480" s="454"/>
      <c r="CE480" s="454"/>
      <c r="CF480" s="454"/>
      <c r="CG480" s="454"/>
      <c r="CH480" s="454"/>
      <c r="CI480" s="454"/>
      <c r="CJ480" s="454"/>
      <c r="CK480" s="454"/>
      <c r="CL480" s="454"/>
      <c r="CM480" s="454"/>
      <c r="CN480" s="454"/>
      <c r="CO480" s="454"/>
      <c r="CP480" s="454"/>
      <c r="CQ480" s="454"/>
      <c r="CR480" s="454"/>
      <c r="CS480" s="454"/>
      <c r="CT480" s="454"/>
      <c r="CU480" s="454"/>
      <c r="CV480" s="454"/>
      <c r="CW480" s="454"/>
      <c r="CX480" s="454"/>
      <c r="CY480" s="454"/>
      <c r="CZ480" s="454"/>
      <c r="DA480" s="454"/>
      <c r="DB480" s="454"/>
      <c r="DC480" s="454"/>
      <c r="DD480" s="454"/>
      <c r="DE480" s="454"/>
      <c r="DF480" s="454"/>
      <c r="DG480" s="454"/>
      <c r="DH480" s="454"/>
      <c r="DI480" s="454"/>
      <c r="DJ480" s="454"/>
      <c r="DK480" s="454"/>
      <c r="DL480" s="454"/>
      <c r="DM480" s="454"/>
      <c r="DN480" s="454"/>
      <c r="DO480" s="454"/>
      <c r="DP480" s="454"/>
      <c r="DQ480" s="454"/>
      <c r="DR480" s="454"/>
      <c r="DS480" s="454"/>
      <c r="DT480" s="454"/>
      <c r="DU480" s="454"/>
      <c r="DV480" s="454"/>
      <c r="DW480" s="454"/>
      <c r="DX480" s="454"/>
      <c r="DY480" s="454"/>
      <c r="DZ480" s="454"/>
      <c r="EA480" s="454"/>
      <c r="EB480" s="454"/>
      <c r="EC480" s="454"/>
      <c r="ED480" s="454"/>
      <c r="EE480" s="454"/>
      <c r="EF480" s="454"/>
      <c r="EG480" s="454"/>
      <c r="EH480" s="454"/>
      <c r="EI480" s="454"/>
      <c r="EJ480" s="454"/>
      <c r="EK480" s="454"/>
      <c r="EL480" s="454"/>
      <c r="EM480" s="454"/>
      <c r="EN480" s="454"/>
      <c r="EO480" s="454"/>
      <c r="EP480" s="454"/>
      <c r="EQ480" s="454"/>
      <c r="ER480" s="454"/>
      <c r="ES480" s="454"/>
      <c r="ET480" s="454"/>
      <c r="EU480" s="454"/>
      <c r="EV480" s="454"/>
      <c r="EW480" s="454"/>
      <c r="EX480" s="454"/>
      <c r="EY480" s="454"/>
      <c r="EZ480" s="454"/>
      <c r="FA480" s="454"/>
      <c r="FB480" s="454"/>
      <c r="FC480" s="454"/>
      <c r="FD480" s="454"/>
      <c r="FE480" s="454"/>
      <c r="FF480" s="454"/>
      <c r="FG480" s="454"/>
      <c r="FH480" s="454"/>
      <c r="FI480" s="454"/>
      <c r="FJ480" s="454"/>
      <c r="FK480" s="454"/>
      <c r="FL480" s="454"/>
      <c r="FM480" s="454"/>
      <c r="FN480" s="454"/>
      <c r="FO480" s="454"/>
      <c r="FP480" s="454"/>
      <c r="FQ480" s="454"/>
      <c r="FR480" s="454"/>
      <c r="FS480" s="454"/>
      <c r="FT480" s="454"/>
      <c r="FU480" s="454"/>
      <c r="FV480" s="454"/>
      <c r="FW480" s="454"/>
      <c r="FX480" s="454"/>
      <c r="FY480" s="454"/>
      <c r="FZ480" s="454"/>
      <c r="GA480" s="454"/>
      <c r="GB480" s="454"/>
      <c r="GC480" s="454"/>
      <c r="GD480" s="454"/>
      <c r="GE480" s="454"/>
      <c r="GF480" s="454"/>
      <c r="GG480" s="454"/>
      <c r="GH480" s="454"/>
      <c r="GI480" s="454"/>
      <c r="GJ480" s="454"/>
      <c r="GK480" s="454"/>
      <c r="GL480" s="454"/>
      <c r="GM480" s="454"/>
      <c r="GN480" s="454"/>
      <c r="GO480" s="454"/>
      <c r="GP480" s="454"/>
      <c r="GQ480" s="454"/>
      <c r="GR480" s="454"/>
      <c r="GS480" s="454"/>
      <c r="GT480" s="454"/>
      <c r="GU480" s="454"/>
      <c r="GV480" s="454"/>
      <c r="GW480" s="454"/>
      <c r="GX480" s="454"/>
      <c r="GY480" s="454"/>
      <c r="GZ480" s="454"/>
      <c r="HA480" s="454"/>
      <c r="HB480" s="454"/>
      <c r="HC480" s="454"/>
      <c r="HD480" s="454"/>
      <c r="HE480" s="454"/>
      <c r="HF480" s="454"/>
      <c r="HG480" s="454"/>
      <c r="HH480" s="454"/>
      <c r="HI480" s="454"/>
      <c r="HJ480" s="454"/>
      <c r="HK480" s="454"/>
      <c r="HL480" s="454"/>
      <c r="HM480" s="454"/>
      <c r="HN480" s="454"/>
      <c r="HO480" s="454"/>
      <c r="HP480" s="454"/>
      <c r="HQ480" s="454"/>
      <c r="HR480" s="454"/>
      <c r="HS480" s="454"/>
      <c r="HT480" s="454"/>
      <c r="HU480" s="454"/>
      <c r="HV480" s="454"/>
      <c r="HW480" s="454"/>
      <c r="HX480" s="454"/>
      <c r="HY480" s="454"/>
      <c r="HZ480" s="454"/>
      <c r="IA480" s="454"/>
      <c r="IB480" s="454"/>
      <c r="IC480" s="454"/>
      <c r="ID480" s="454"/>
      <c r="IE480" s="454"/>
      <c r="IF480" s="454"/>
      <c r="IG480" s="454"/>
      <c r="IH480" s="454"/>
      <c r="II480" s="454"/>
      <c r="IJ480" s="454"/>
      <c r="IK480" s="454"/>
      <c r="IL480" s="454"/>
      <c r="IM480" s="454"/>
      <c r="IN480" s="454"/>
      <c r="IO480" s="454"/>
      <c r="IP480" s="454"/>
      <c r="IQ480" s="454"/>
      <c r="IR480" s="454"/>
      <c r="IS480" s="454"/>
      <c r="IT480" s="454"/>
      <c r="IU480" s="454"/>
      <c r="IV480" s="454"/>
      <c r="IW480" s="454"/>
    </row>
    <row r="481" customFormat="false" ht="12.75" hidden="false" customHeight="false" outlineLevel="1" collapsed="false">
      <c r="A481" s="0"/>
      <c r="B481" s="0"/>
      <c r="C481" s="0"/>
      <c r="D481" s="0"/>
      <c r="E481" s="0"/>
      <c r="F481" s="0"/>
      <c r="G481" s="0"/>
      <c r="H481" s="461"/>
      <c r="I481" s="461"/>
      <c r="J481" s="461"/>
      <c r="K481" s="461"/>
      <c r="L481" s="461"/>
      <c r="M481" s="461"/>
      <c r="N481" s="461"/>
      <c r="O481" s="461"/>
      <c r="P481" s="461"/>
      <c r="Q481" s="461"/>
      <c r="R481" s="461"/>
      <c r="S481" s="461"/>
      <c r="T481" s="461"/>
      <c r="U481" s="461"/>
      <c r="V481" s="465"/>
      <c r="W481" s="465"/>
      <c r="X481" s="465"/>
      <c r="Y481" s="465"/>
      <c r="Z481" s="465"/>
      <c r="AA481" s="465"/>
      <c r="AB481" s="465"/>
      <c r="AC481" s="465"/>
      <c r="AD481" s="465"/>
      <c r="AE481" s="465"/>
      <c r="AF481" s="465"/>
      <c r="AG481" s="465"/>
      <c r="AH481" s="465"/>
      <c r="AI481" s="465"/>
      <c r="AJ481" s="465"/>
      <c r="AK481" s="465"/>
      <c r="AL481" s="465"/>
      <c r="AM481" s="465"/>
      <c r="AN481" s="465"/>
      <c r="AO481" s="465"/>
      <c r="AP481" s="465"/>
      <c r="AQ481" s="465"/>
      <c r="AR481" s="465"/>
      <c r="AS481" s="465"/>
      <c r="AT481" s="465"/>
      <c r="AU481" s="465"/>
      <c r="AV481" s="465"/>
      <c r="AW481" s="465"/>
      <c r="AX481" s="465"/>
      <c r="AY481" s="465"/>
      <c r="AZ481" s="465"/>
      <c r="BA481" s="465"/>
      <c r="BB481" s="465"/>
      <c r="BC481" s="465"/>
      <c r="BD481" s="465"/>
      <c r="BE481" s="465"/>
      <c r="BF481" s="465"/>
      <c r="BG481" s="465"/>
      <c r="BH481" s="465"/>
      <c r="BI481" s="465"/>
      <c r="BJ481" s="465"/>
      <c r="BK481" s="465"/>
      <c r="BL481" s="465"/>
      <c r="BM481" s="465"/>
      <c r="BN481" s="465"/>
      <c r="BO481" s="465"/>
      <c r="BP481" s="465"/>
      <c r="BQ481" s="465"/>
      <c r="BR481" s="465"/>
      <c r="BS481" s="465"/>
      <c r="BT481" s="465"/>
      <c r="BU481" s="465"/>
      <c r="BV481" s="465"/>
      <c r="BW481" s="465"/>
      <c r="BX481" s="465"/>
      <c r="BY481" s="465"/>
      <c r="BZ481" s="465"/>
      <c r="CA481" s="465"/>
      <c r="CB481" s="465"/>
      <c r="CC481" s="465"/>
      <c r="CD481" s="465"/>
      <c r="CE481" s="465"/>
      <c r="CF481" s="465"/>
      <c r="CG481" s="465"/>
      <c r="CH481" s="465"/>
      <c r="CI481" s="465"/>
      <c r="CJ481" s="465"/>
      <c r="CK481" s="465"/>
      <c r="CL481" s="465"/>
      <c r="CM481" s="465"/>
      <c r="CN481" s="465"/>
      <c r="CO481" s="465"/>
      <c r="CP481" s="465"/>
      <c r="CQ481" s="465"/>
      <c r="CR481" s="465"/>
      <c r="CS481" s="465"/>
      <c r="CT481" s="465"/>
      <c r="CU481" s="465"/>
      <c r="CV481" s="465"/>
      <c r="CW481" s="465"/>
      <c r="CX481" s="465"/>
      <c r="CY481" s="465"/>
      <c r="CZ481" s="465"/>
      <c r="DA481" s="465"/>
      <c r="DB481" s="465"/>
      <c r="DC481" s="465"/>
      <c r="DD481" s="465"/>
      <c r="DE481" s="465"/>
      <c r="DF481" s="465"/>
      <c r="DG481" s="465"/>
      <c r="DH481" s="465"/>
      <c r="DI481" s="465"/>
      <c r="DJ481" s="465"/>
      <c r="DK481" s="465"/>
      <c r="DL481" s="465"/>
      <c r="DM481" s="465"/>
      <c r="DN481" s="465"/>
      <c r="DO481" s="465"/>
      <c r="DP481" s="465"/>
      <c r="DQ481" s="465"/>
      <c r="DR481" s="465"/>
      <c r="DS481" s="465"/>
      <c r="DT481" s="465"/>
      <c r="DU481" s="465"/>
      <c r="DV481" s="465"/>
      <c r="DW481" s="465"/>
      <c r="DX481" s="465"/>
      <c r="DY481" s="465"/>
      <c r="DZ481" s="465"/>
      <c r="EA481" s="465"/>
      <c r="EB481" s="465"/>
      <c r="EC481" s="465"/>
      <c r="ED481" s="465"/>
      <c r="EE481" s="465"/>
      <c r="EF481" s="465"/>
      <c r="EG481" s="465"/>
      <c r="EH481" s="465"/>
      <c r="EI481" s="465"/>
      <c r="EJ481" s="465"/>
      <c r="EK481" s="465"/>
      <c r="EL481" s="465"/>
      <c r="EM481" s="465"/>
      <c r="EN481" s="465"/>
      <c r="EO481" s="465"/>
      <c r="EP481" s="465"/>
      <c r="EQ481" s="465"/>
      <c r="ER481" s="465"/>
      <c r="ES481" s="465"/>
      <c r="ET481" s="465"/>
      <c r="EU481" s="465"/>
      <c r="EV481" s="465"/>
      <c r="EW481" s="465"/>
      <c r="EX481" s="465"/>
      <c r="EY481" s="465"/>
      <c r="EZ481" s="465"/>
      <c r="FA481" s="465"/>
      <c r="FB481" s="465"/>
      <c r="FC481" s="465"/>
      <c r="FD481" s="465"/>
      <c r="FE481" s="465"/>
      <c r="FF481" s="465"/>
      <c r="FG481" s="465"/>
      <c r="FH481" s="465"/>
      <c r="FI481" s="465"/>
      <c r="FJ481" s="465"/>
      <c r="FK481" s="465"/>
      <c r="FL481" s="465"/>
      <c r="FM481" s="465"/>
      <c r="FN481" s="465"/>
      <c r="FO481" s="465"/>
      <c r="FP481" s="465"/>
      <c r="FQ481" s="465"/>
      <c r="FR481" s="465"/>
      <c r="FS481" s="465"/>
      <c r="FT481" s="465"/>
      <c r="FU481" s="465"/>
      <c r="FV481" s="465"/>
      <c r="FW481" s="465"/>
      <c r="FX481" s="465"/>
      <c r="FY481" s="465"/>
      <c r="FZ481" s="465"/>
      <c r="GA481" s="465"/>
      <c r="GB481" s="465"/>
      <c r="GC481" s="465"/>
      <c r="GD481" s="465"/>
      <c r="GE481" s="465"/>
      <c r="GF481" s="465"/>
      <c r="GG481" s="465"/>
      <c r="GH481" s="465"/>
      <c r="GI481" s="465"/>
      <c r="GJ481" s="465"/>
      <c r="GK481" s="465"/>
      <c r="GL481" s="465"/>
      <c r="GM481" s="465"/>
      <c r="GN481" s="465"/>
      <c r="GO481" s="465"/>
      <c r="GP481" s="465"/>
      <c r="GQ481" s="465"/>
      <c r="GR481" s="465"/>
      <c r="GS481" s="465"/>
      <c r="GT481" s="465"/>
      <c r="GU481" s="465"/>
      <c r="GV481" s="465"/>
      <c r="GW481" s="465"/>
      <c r="GX481" s="465"/>
      <c r="GY481" s="465"/>
      <c r="GZ481" s="465"/>
      <c r="HA481" s="465"/>
      <c r="HB481" s="465"/>
      <c r="HC481" s="465"/>
      <c r="HD481" s="465"/>
      <c r="HE481" s="465"/>
      <c r="HF481" s="465"/>
      <c r="HG481" s="465"/>
      <c r="HH481" s="465"/>
      <c r="HI481" s="465"/>
      <c r="HJ481" s="465"/>
      <c r="HK481" s="465"/>
      <c r="HL481" s="465"/>
      <c r="HM481" s="465"/>
      <c r="HN481" s="465"/>
      <c r="HO481" s="465"/>
      <c r="HP481" s="465"/>
      <c r="HQ481" s="465"/>
      <c r="HR481" s="465"/>
      <c r="HS481" s="465"/>
      <c r="HT481" s="465"/>
      <c r="HU481" s="465"/>
      <c r="HV481" s="465"/>
      <c r="HW481" s="465"/>
      <c r="HX481" s="465"/>
      <c r="HY481" s="465"/>
      <c r="HZ481" s="465"/>
      <c r="IA481" s="465"/>
      <c r="IB481" s="465"/>
      <c r="IC481" s="465"/>
      <c r="ID481" s="465"/>
      <c r="IE481" s="465"/>
      <c r="IF481" s="465"/>
      <c r="IG481" s="465"/>
      <c r="IH481" s="465"/>
      <c r="II481" s="465"/>
      <c r="IJ481" s="465"/>
      <c r="IK481" s="465"/>
      <c r="IL481" s="465"/>
      <c r="IM481" s="465"/>
      <c r="IN481" s="465"/>
      <c r="IO481" s="465"/>
      <c r="IP481" s="465"/>
      <c r="IQ481" s="465"/>
      <c r="IR481" s="465"/>
      <c r="IS481" s="465"/>
      <c r="IT481" s="465"/>
      <c r="IU481" s="465"/>
      <c r="IV481" s="465"/>
      <c r="IW481" s="465"/>
    </row>
    <row r="482" customFormat="false" ht="12.75" hidden="false" customHeight="false" outlineLevel="1" collapsed="false">
      <c r="A482" s="0"/>
      <c r="B482" s="0"/>
      <c r="C482" s="0"/>
      <c r="D482" s="0"/>
      <c r="E482" s="0"/>
      <c r="F482" s="0"/>
      <c r="G482" s="0"/>
      <c r="H482" s="461"/>
      <c r="I482" s="461"/>
      <c r="J482" s="461"/>
      <c r="K482" s="461"/>
      <c r="L482" s="461"/>
      <c r="M482" s="461"/>
      <c r="N482" s="461"/>
      <c r="O482" s="461"/>
      <c r="P482" s="461"/>
      <c r="Q482" s="461"/>
      <c r="R482" s="461"/>
      <c r="S482" s="461"/>
      <c r="T482" s="461"/>
      <c r="U482" s="461"/>
      <c r="V482" s="454"/>
      <c r="W482" s="454"/>
      <c r="X482" s="454"/>
      <c r="Y482" s="454"/>
      <c r="Z482" s="454"/>
      <c r="AA482" s="454"/>
      <c r="AB482" s="454"/>
      <c r="AC482" s="454"/>
      <c r="AD482" s="454"/>
      <c r="AE482" s="454"/>
      <c r="AF482" s="454"/>
      <c r="AG482" s="454"/>
      <c r="AH482" s="454"/>
      <c r="AI482" s="454"/>
      <c r="AJ482" s="454"/>
      <c r="AK482" s="454"/>
      <c r="AL482" s="454"/>
      <c r="AM482" s="454"/>
      <c r="AN482" s="454"/>
      <c r="AO482" s="454"/>
      <c r="AP482" s="454"/>
      <c r="AQ482" s="454"/>
      <c r="AR482" s="454"/>
      <c r="AS482" s="454"/>
      <c r="AT482" s="454"/>
      <c r="AU482" s="454"/>
      <c r="AV482" s="454"/>
      <c r="AW482" s="454"/>
      <c r="AX482" s="454"/>
      <c r="AY482" s="454"/>
      <c r="AZ482" s="454"/>
      <c r="BA482" s="454"/>
      <c r="BB482" s="454"/>
      <c r="BC482" s="454"/>
      <c r="BD482" s="454"/>
      <c r="BE482" s="454"/>
      <c r="BF482" s="454"/>
      <c r="BG482" s="454"/>
      <c r="BH482" s="454"/>
      <c r="BI482" s="454"/>
      <c r="BJ482" s="454"/>
      <c r="BK482" s="454"/>
      <c r="BL482" s="454"/>
      <c r="BM482" s="454"/>
      <c r="BN482" s="454"/>
      <c r="BO482" s="454"/>
      <c r="BP482" s="454"/>
      <c r="BQ482" s="454"/>
      <c r="BR482" s="454"/>
      <c r="BS482" s="454"/>
      <c r="BT482" s="454"/>
      <c r="BU482" s="454"/>
      <c r="BV482" s="454"/>
      <c r="BW482" s="454"/>
      <c r="BX482" s="454"/>
      <c r="BY482" s="454"/>
      <c r="BZ482" s="454"/>
      <c r="CA482" s="454"/>
      <c r="CB482" s="454"/>
      <c r="CC482" s="454"/>
      <c r="CD482" s="454"/>
      <c r="CE482" s="454"/>
      <c r="CF482" s="454"/>
      <c r="CG482" s="454"/>
      <c r="CH482" s="454"/>
      <c r="CI482" s="454"/>
      <c r="CJ482" s="454"/>
      <c r="CK482" s="454"/>
      <c r="CL482" s="454"/>
      <c r="CM482" s="454"/>
      <c r="CN482" s="454"/>
      <c r="CO482" s="454"/>
      <c r="CP482" s="454"/>
      <c r="CQ482" s="454"/>
      <c r="CR482" s="454"/>
      <c r="CS482" s="454"/>
      <c r="CT482" s="454"/>
      <c r="CU482" s="454"/>
      <c r="CV482" s="454"/>
      <c r="CW482" s="454"/>
      <c r="CX482" s="454"/>
      <c r="CY482" s="454"/>
      <c r="CZ482" s="454"/>
      <c r="DA482" s="454"/>
      <c r="DB482" s="454"/>
      <c r="DC482" s="454"/>
      <c r="DD482" s="454"/>
      <c r="DE482" s="454"/>
      <c r="DF482" s="454"/>
      <c r="DG482" s="454"/>
      <c r="DH482" s="454"/>
      <c r="DI482" s="454"/>
      <c r="DJ482" s="454"/>
      <c r="DK482" s="454"/>
      <c r="DL482" s="454"/>
      <c r="DM482" s="454"/>
      <c r="DN482" s="454"/>
      <c r="DO482" s="454"/>
      <c r="DP482" s="454"/>
      <c r="DQ482" s="454"/>
      <c r="DR482" s="454"/>
      <c r="DS482" s="454"/>
      <c r="DT482" s="454"/>
      <c r="DU482" s="454"/>
      <c r="DV482" s="454"/>
      <c r="DW482" s="454"/>
      <c r="DX482" s="454"/>
      <c r="DY482" s="454"/>
      <c r="DZ482" s="454"/>
      <c r="EA482" s="454"/>
      <c r="EB482" s="454"/>
      <c r="EC482" s="454"/>
      <c r="ED482" s="454"/>
      <c r="EE482" s="454"/>
      <c r="EF482" s="454"/>
      <c r="EG482" s="454"/>
      <c r="EH482" s="454"/>
      <c r="EI482" s="454"/>
      <c r="EJ482" s="454"/>
      <c r="EK482" s="454"/>
      <c r="EL482" s="454"/>
      <c r="EM482" s="454"/>
      <c r="EN482" s="454"/>
      <c r="EO482" s="454"/>
      <c r="EP482" s="454"/>
      <c r="EQ482" s="454"/>
      <c r="ER482" s="454"/>
      <c r="ES482" s="454"/>
      <c r="ET482" s="454"/>
      <c r="EU482" s="454"/>
      <c r="EV482" s="454"/>
      <c r="EW482" s="454"/>
      <c r="EX482" s="454"/>
      <c r="EY482" s="454"/>
      <c r="EZ482" s="454"/>
      <c r="FA482" s="454"/>
      <c r="FB482" s="454"/>
      <c r="FC482" s="454"/>
      <c r="FD482" s="454"/>
      <c r="FE482" s="454"/>
      <c r="FF482" s="454"/>
      <c r="FG482" s="454"/>
      <c r="FH482" s="454"/>
      <c r="FI482" s="454"/>
      <c r="FJ482" s="454"/>
      <c r="FK482" s="454"/>
      <c r="FL482" s="454"/>
      <c r="FM482" s="454"/>
      <c r="FN482" s="454"/>
      <c r="FO482" s="454"/>
      <c r="FP482" s="454"/>
      <c r="FQ482" s="454"/>
      <c r="FR482" s="454"/>
      <c r="FS482" s="454"/>
      <c r="FT482" s="454"/>
      <c r="FU482" s="454"/>
      <c r="FV482" s="454"/>
      <c r="FW482" s="454"/>
      <c r="FX482" s="454"/>
      <c r="FY482" s="454"/>
      <c r="FZ482" s="454"/>
      <c r="GA482" s="454"/>
      <c r="GB482" s="454"/>
      <c r="GC482" s="454"/>
      <c r="GD482" s="454"/>
      <c r="GE482" s="454"/>
      <c r="GF482" s="454"/>
      <c r="GG482" s="454"/>
      <c r="GH482" s="454"/>
      <c r="GI482" s="454"/>
      <c r="GJ482" s="454"/>
      <c r="GK482" s="454"/>
      <c r="GL482" s="454"/>
      <c r="GM482" s="454"/>
      <c r="GN482" s="454"/>
      <c r="GO482" s="454"/>
      <c r="GP482" s="454"/>
      <c r="GQ482" s="454"/>
      <c r="GR482" s="454"/>
      <c r="GS482" s="454"/>
      <c r="GT482" s="454"/>
      <c r="GU482" s="454"/>
      <c r="GV482" s="454"/>
      <c r="GW482" s="454"/>
      <c r="GX482" s="454"/>
      <c r="GY482" s="454"/>
      <c r="GZ482" s="454"/>
      <c r="HA482" s="454"/>
      <c r="HB482" s="454"/>
      <c r="HC482" s="454"/>
      <c r="HD482" s="454"/>
      <c r="HE482" s="454"/>
      <c r="HF482" s="454"/>
      <c r="HG482" s="454"/>
      <c r="HH482" s="454"/>
      <c r="HI482" s="454"/>
      <c r="HJ482" s="454"/>
      <c r="HK482" s="454"/>
      <c r="HL482" s="454"/>
      <c r="HM482" s="454"/>
      <c r="HN482" s="454"/>
      <c r="HO482" s="454"/>
      <c r="HP482" s="454"/>
      <c r="HQ482" s="454"/>
      <c r="HR482" s="454"/>
      <c r="HS482" s="454"/>
      <c r="HT482" s="454"/>
      <c r="HU482" s="454"/>
      <c r="HV482" s="454"/>
      <c r="HW482" s="454"/>
      <c r="HX482" s="454"/>
      <c r="HY482" s="454"/>
      <c r="HZ482" s="454"/>
      <c r="IA482" s="454"/>
      <c r="IB482" s="454"/>
      <c r="IC482" s="454"/>
      <c r="ID482" s="454"/>
      <c r="IE482" s="454"/>
      <c r="IF482" s="454"/>
      <c r="IG482" s="454"/>
      <c r="IH482" s="454"/>
      <c r="II482" s="454"/>
      <c r="IJ482" s="454"/>
      <c r="IK482" s="454"/>
      <c r="IL482" s="454"/>
      <c r="IM482" s="454"/>
      <c r="IN482" s="454"/>
      <c r="IO482" s="454"/>
      <c r="IP482" s="454"/>
      <c r="IQ482" s="454"/>
      <c r="IR482" s="454"/>
      <c r="IS482" s="454"/>
      <c r="IT482" s="454"/>
      <c r="IU482" s="454"/>
      <c r="IV482" s="454"/>
      <c r="IW482" s="454"/>
    </row>
    <row r="483" customFormat="false" ht="12.75" hidden="false" customHeight="false" outlineLevel="1" collapsed="false">
      <c r="A483" s="0"/>
      <c r="B483" s="0"/>
      <c r="C483" s="0"/>
      <c r="D483" s="0"/>
      <c r="E483" s="0"/>
      <c r="F483" s="0"/>
      <c r="G483" s="0"/>
      <c r="H483" s="461"/>
      <c r="I483" s="461"/>
      <c r="J483" s="461"/>
      <c r="K483" s="461"/>
      <c r="L483" s="461"/>
      <c r="M483" s="461"/>
      <c r="N483" s="461"/>
      <c r="O483" s="461"/>
      <c r="P483" s="461"/>
      <c r="Q483" s="461"/>
      <c r="R483" s="461"/>
      <c r="S483" s="461"/>
      <c r="T483" s="461"/>
      <c r="U483" s="461"/>
      <c r="V483" s="465"/>
      <c r="W483" s="465"/>
      <c r="X483" s="465"/>
      <c r="Y483" s="465"/>
      <c r="Z483" s="465"/>
      <c r="AA483" s="465"/>
      <c r="AB483" s="465"/>
      <c r="AC483" s="465"/>
      <c r="AD483" s="465"/>
      <c r="AE483" s="465"/>
      <c r="AF483" s="465"/>
      <c r="AG483" s="465"/>
      <c r="AH483" s="465"/>
      <c r="AI483" s="465"/>
      <c r="AJ483" s="465"/>
      <c r="AK483" s="465"/>
      <c r="AL483" s="465"/>
      <c r="AM483" s="465"/>
      <c r="AN483" s="465"/>
      <c r="AO483" s="465"/>
      <c r="AP483" s="465"/>
      <c r="AQ483" s="465"/>
      <c r="AR483" s="465"/>
      <c r="AS483" s="465"/>
      <c r="AT483" s="465"/>
      <c r="AU483" s="465"/>
      <c r="AV483" s="465"/>
      <c r="AW483" s="465"/>
      <c r="AX483" s="465"/>
      <c r="AY483" s="465"/>
      <c r="AZ483" s="465"/>
      <c r="BA483" s="465"/>
      <c r="BB483" s="465"/>
      <c r="BC483" s="465"/>
      <c r="BD483" s="465"/>
      <c r="BE483" s="465"/>
      <c r="BF483" s="465"/>
      <c r="BG483" s="465"/>
      <c r="BH483" s="465"/>
      <c r="BI483" s="465"/>
      <c r="BJ483" s="465"/>
      <c r="BK483" s="465"/>
      <c r="BL483" s="465"/>
      <c r="BM483" s="465"/>
      <c r="BN483" s="465"/>
      <c r="BO483" s="465"/>
      <c r="BP483" s="465"/>
      <c r="BQ483" s="465"/>
      <c r="BR483" s="465"/>
      <c r="BS483" s="465"/>
      <c r="BT483" s="465"/>
      <c r="BU483" s="465"/>
      <c r="BV483" s="465"/>
      <c r="BW483" s="465"/>
      <c r="BX483" s="465"/>
      <c r="BY483" s="465"/>
      <c r="BZ483" s="465"/>
      <c r="CA483" s="465"/>
      <c r="CB483" s="465"/>
      <c r="CC483" s="465"/>
      <c r="CD483" s="465"/>
      <c r="CE483" s="465"/>
      <c r="CF483" s="465"/>
      <c r="CG483" s="465"/>
      <c r="CH483" s="465"/>
      <c r="CI483" s="465"/>
      <c r="CJ483" s="465"/>
      <c r="CK483" s="465"/>
      <c r="CL483" s="465"/>
      <c r="CM483" s="465"/>
      <c r="CN483" s="465"/>
      <c r="CO483" s="465"/>
      <c r="CP483" s="465"/>
      <c r="CQ483" s="465"/>
      <c r="CR483" s="465"/>
      <c r="CS483" s="465"/>
      <c r="CT483" s="465"/>
      <c r="CU483" s="465"/>
      <c r="CV483" s="465"/>
      <c r="CW483" s="465"/>
      <c r="CX483" s="465"/>
      <c r="CY483" s="465"/>
      <c r="CZ483" s="465"/>
      <c r="DA483" s="465"/>
      <c r="DB483" s="465"/>
      <c r="DC483" s="465"/>
      <c r="DD483" s="465"/>
      <c r="DE483" s="465"/>
      <c r="DF483" s="465"/>
      <c r="DG483" s="465"/>
      <c r="DH483" s="465"/>
      <c r="DI483" s="465"/>
      <c r="DJ483" s="465"/>
      <c r="DK483" s="465"/>
      <c r="DL483" s="465"/>
      <c r="DM483" s="465"/>
      <c r="DN483" s="465"/>
      <c r="DO483" s="465"/>
      <c r="DP483" s="465"/>
      <c r="DQ483" s="465"/>
      <c r="DR483" s="465"/>
      <c r="DS483" s="465"/>
      <c r="DT483" s="465"/>
      <c r="DU483" s="465"/>
      <c r="DV483" s="465"/>
      <c r="DW483" s="465"/>
      <c r="DX483" s="465"/>
      <c r="DY483" s="465"/>
      <c r="DZ483" s="465"/>
      <c r="EA483" s="465"/>
      <c r="EB483" s="465"/>
      <c r="EC483" s="465"/>
      <c r="ED483" s="465"/>
      <c r="EE483" s="465"/>
      <c r="EF483" s="465"/>
      <c r="EG483" s="465"/>
      <c r="EH483" s="465"/>
      <c r="EI483" s="465"/>
      <c r="EJ483" s="465"/>
      <c r="EK483" s="465"/>
      <c r="EL483" s="465"/>
      <c r="EM483" s="465"/>
      <c r="EN483" s="465"/>
      <c r="EO483" s="465"/>
      <c r="EP483" s="465"/>
      <c r="EQ483" s="465"/>
      <c r="ER483" s="465"/>
      <c r="ES483" s="465"/>
      <c r="ET483" s="465"/>
      <c r="EU483" s="465"/>
      <c r="EV483" s="465"/>
      <c r="EW483" s="465"/>
      <c r="EX483" s="465"/>
      <c r="EY483" s="465"/>
      <c r="EZ483" s="465"/>
      <c r="FA483" s="465"/>
      <c r="FB483" s="465"/>
      <c r="FC483" s="465"/>
      <c r="FD483" s="465"/>
      <c r="FE483" s="465"/>
      <c r="FF483" s="465"/>
      <c r="FG483" s="465"/>
      <c r="FH483" s="465"/>
      <c r="FI483" s="465"/>
      <c r="FJ483" s="465"/>
      <c r="FK483" s="465"/>
      <c r="FL483" s="465"/>
      <c r="FM483" s="465"/>
      <c r="FN483" s="465"/>
      <c r="FO483" s="465"/>
      <c r="FP483" s="465"/>
      <c r="FQ483" s="465"/>
      <c r="FR483" s="465"/>
      <c r="FS483" s="465"/>
      <c r="FT483" s="465"/>
      <c r="FU483" s="465"/>
      <c r="FV483" s="465"/>
      <c r="FW483" s="465"/>
      <c r="FX483" s="465"/>
      <c r="FY483" s="465"/>
      <c r="FZ483" s="465"/>
      <c r="GA483" s="465"/>
      <c r="GB483" s="465"/>
      <c r="GC483" s="465"/>
      <c r="GD483" s="465"/>
      <c r="GE483" s="465"/>
      <c r="GF483" s="465"/>
      <c r="GG483" s="465"/>
      <c r="GH483" s="465"/>
      <c r="GI483" s="465"/>
      <c r="GJ483" s="465"/>
      <c r="GK483" s="465"/>
      <c r="GL483" s="465"/>
      <c r="GM483" s="465"/>
      <c r="GN483" s="465"/>
      <c r="GO483" s="465"/>
      <c r="GP483" s="465"/>
      <c r="GQ483" s="465"/>
      <c r="GR483" s="465"/>
      <c r="GS483" s="465"/>
      <c r="GT483" s="465"/>
      <c r="GU483" s="465"/>
      <c r="GV483" s="465"/>
      <c r="GW483" s="465"/>
      <c r="GX483" s="465"/>
      <c r="GY483" s="465"/>
      <c r="GZ483" s="465"/>
      <c r="HA483" s="465"/>
      <c r="HB483" s="465"/>
      <c r="HC483" s="465"/>
      <c r="HD483" s="465"/>
      <c r="HE483" s="465"/>
      <c r="HF483" s="465"/>
      <c r="HG483" s="465"/>
      <c r="HH483" s="465"/>
      <c r="HI483" s="465"/>
      <c r="HJ483" s="465"/>
      <c r="HK483" s="465"/>
      <c r="HL483" s="465"/>
      <c r="HM483" s="465"/>
      <c r="HN483" s="465"/>
      <c r="HO483" s="465"/>
      <c r="HP483" s="465"/>
      <c r="HQ483" s="465"/>
      <c r="HR483" s="465"/>
      <c r="HS483" s="465"/>
      <c r="HT483" s="465"/>
      <c r="HU483" s="465"/>
      <c r="HV483" s="465"/>
      <c r="HW483" s="465"/>
      <c r="HX483" s="465"/>
      <c r="HY483" s="465"/>
      <c r="HZ483" s="465"/>
      <c r="IA483" s="465"/>
      <c r="IB483" s="465"/>
      <c r="IC483" s="465"/>
      <c r="ID483" s="465"/>
      <c r="IE483" s="465"/>
      <c r="IF483" s="465"/>
      <c r="IG483" s="465"/>
      <c r="IH483" s="465"/>
      <c r="II483" s="465"/>
      <c r="IJ483" s="465"/>
      <c r="IK483" s="465"/>
      <c r="IL483" s="465"/>
      <c r="IM483" s="465"/>
      <c r="IN483" s="465"/>
      <c r="IO483" s="465"/>
      <c r="IP483" s="465"/>
      <c r="IQ483" s="465"/>
      <c r="IR483" s="465"/>
      <c r="IS483" s="465"/>
      <c r="IT483" s="465"/>
      <c r="IU483" s="465"/>
      <c r="IV483" s="465"/>
      <c r="IW483" s="465"/>
    </row>
    <row r="484" customFormat="false" ht="12.75" hidden="false" customHeight="false" outlineLevel="1" collapsed="false">
      <c r="A484" s="0"/>
      <c r="B484" s="0"/>
      <c r="C484" s="0"/>
      <c r="D484" s="0"/>
      <c r="E484" s="0"/>
      <c r="F484" s="0"/>
      <c r="G484" s="0"/>
      <c r="H484" s="461"/>
      <c r="I484" s="461"/>
      <c r="J484" s="461"/>
      <c r="K484" s="461"/>
      <c r="L484" s="461"/>
      <c r="M484" s="461"/>
      <c r="N484" s="461"/>
      <c r="O484" s="461"/>
      <c r="P484" s="461"/>
      <c r="Q484" s="461"/>
      <c r="R484" s="461"/>
      <c r="S484" s="461"/>
      <c r="T484" s="461"/>
      <c r="U484" s="461"/>
      <c r="V484" s="454"/>
      <c r="W484" s="454"/>
      <c r="X484" s="454"/>
      <c r="Y484" s="454"/>
      <c r="Z484" s="454"/>
      <c r="AA484" s="454"/>
      <c r="AB484" s="454"/>
      <c r="AC484" s="454"/>
      <c r="AD484" s="454"/>
      <c r="AE484" s="454"/>
      <c r="AF484" s="454"/>
      <c r="AG484" s="454"/>
      <c r="AH484" s="454"/>
      <c r="AI484" s="454"/>
      <c r="AJ484" s="454"/>
      <c r="AK484" s="454"/>
      <c r="AL484" s="454"/>
      <c r="AM484" s="454"/>
      <c r="AN484" s="454"/>
      <c r="AO484" s="454"/>
      <c r="AP484" s="454"/>
      <c r="AQ484" s="454"/>
      <c r="AR484" s="454"/>
      <c r="AS484" s="454"/>
      <c r="AT484" s="454"/>
      <c r="AU484" s="454"/>
      <c r="AV484" s="454"/>
      <c r="AW484" s="454"/>
      <c r="AX484" s="454"/>
      <c r="AY484" s="454"/>
      <c r="AZ484" s="454"/>
      <c r="BA484" s="454"/>
      <c r="BB484" s="454"/>
      <c r="BC484" s="454"/>
      <c r="BD484" s="454"/>
      <c r="BE484" s="454"/>
      <c r="BF484" s="454"/>
      <c r="BG484" s="454"/>
      <c r="BH484" s="454"/>
      <c r="BI484" s="454"/>
      <c r="BJ484" s="454"/>
      <c r="BK484" s="454"/>
      <c r="BL484" s="454"/>
      <c r="BM484" s="454"/>
      <c r="BN484" s="454"/>
      <c r="BO484" s="454"/>
      <c r="BP484" s="454"/>
      <c r="BQ484" s="454"/>
      <c r="BR484" s="454"/>
      <c r="BS484" s="454"/>
      <c r="BT484" s="454"/>
      <c r="BU484" s="454"/>
      <c r="BV484" s="454"/>
      <c r="BW484" s="454"/>
      <c r="BX484" s="454"/>
      <c r="BY484" s="454"/>
      <c r="BZ484" s="454"/>
      <c r="CA484" s="454"/>
      <c r="CB484" s="454"/>
      <c r="CC484" s="454"/>
      <c r="CD484" s="454"/>
      <c r="CE484" s="454"/>
      <c r="CF484" s="454"/>
      <c r="CG484" s="454"/>
      <c r="CH484" s="454"/>
      <c r="CI484" s="454"/>
      <c r="CJ484" s="454"/>
      <c r="CK484" s="454"/>
      <c r="CL484" s="454"/>
      <c r="CM484" s="454"/>
      <c r="CN484" s="454"/>
      <c r="CO484" s="454"/>
      <c r="CP484" s="454"/>
      <c r="CQ484" s="454"/>
      <c r="CR484" s="454"/>
      <c r="CS484" s="454"/>
      <c r="CT484" s="454"/>
      <c r="CU484" s="454"/>
      <c r="CV484" s="454"/>
      <c r="CW484" s="454"/>
      <c r="CX484" s="454"/>
      <c r="CY484" s="454"/>
      <c r="CZ484" s="454"/>
      <c r="DA484" s="454"/>
      <c r="DB484" s="454"/>
      <c r="DC484" s="454"/>
      <c r="DD484" s="454"/>
      <c r="DE484" s="454"/>
      <c r="DF484" s="454"/>
      <c r="DG484" s="454"/>
      <c r="DH484" s="454"/>
      <c r="DI484" s="454"/>
      <c r="DJ484" s="454"/>
      <c r="DK484" s="454"/>
      <c r="DL484" s="454"/>
      <c r="DM484" s="454"/>
      <c r="DN484" s="454"/>
      <c r="DO484" s="454"/>
      <c r="DP484" s="454"/>
      <c r="DQ484" s="454"/>
      <c r="DR484" s="454"/>
      <c r="DS484" s="454"/>
      <c r="DT484" s="454"/>
      <c r="DU484" s="454"/>
      <c r="DV484" s="454"/>
      <c r="DW484" s="454"/>
      <c r="DX484" s="454"/>
      <c r="DY484" s="454"/>
      <c r="DZ484" s="454"/>
      <c r="EA484" s="454"/>
      <c r="EB484" s="454"/>
      <c r="EC484" s="454"/>
      <c r="ED484" s="454"/>
      <c r="EE484" s="454"/>
      <c r="EF484" s="454"/>
      <c r="EG484" s="454"/>
      <c r="EH484" s="454"/>
      <c r="EI484" s="454"/>
      <c r="EJ484" s="454"/>
      <c r="EK484" s="454"/>
      <c r="EL484" s="454"/>
      <c r="EM484" s="454"/>
      <c r="EN484" s="454"/>
      <c r="EO484" s="454"/>
      <c r="EP484" s="454"/>
      <c r="EQ484" s="454"/>
      <c r="ER484" s="454"/>
      <c r="ES484" s="454"/>
      <c r="ET484" s="454"/>
      <c r="EU484" s="454"/>
      <c r="EV484" s="454"/>
      <c r="EW484" s="454"/>
      <c r="EX484" s="454"/>
      <c r="EY484" s="454"/>
      <c r="EZ484" s="454"/>
      <c r="FA484" s="454"/>
      <c r="FB484" s="454"/>
      <c r="FC484" s="454"/>
      <c r="FD484" s="454"/>
      <c r="FE484" s="454"/>
      <c r="FF484" s="454"/>
      <c r="FG484" s="454"/>
      <c r="FH484" s="454"/>
      <c r="FI484" s="454"/>
      <c r="FJ484" s="454"/>
      <c r="FK484" s="454"/>
      <c r="FL484" s="454"/>
      <c r="FM484" s="454"/>
      <c r="FN484" s="454"/>
      <c r="FO484" s="454"/>
      <c r="FP484" s="454"/>
      <c r="FQ484" s="454"/>
      <c r="FR484" s="454"/>
      <c r="FS484" s="454"/>
      <c r="FT484" s="454"/>
      <c r="FU484" s="454"/>
      <c r="FV484" s="454"/>
      <c r="FW484" s="454"/>
      <c r="FX484" s="454"/>
      <c r="FY484" s="454"/>
      <c r="FZ484" s="454"/>
      <c r="GA484" s="454"/>
      <c r="GB484" s="454"/>
      <c r="GC484" s="454"/>
      <c r="GD484" s="454"/>
      <c r="GE484" s="454"/>
      <c r="GF484" s="454"/>
      <c r="GG484" s="454"/>
      <c r="GH484" s="454"/>
      <c r="GI484" s="454"/>
      <c r="GJ484" s="454"/>
      <c r="GK484" s="454"/>
      <c r="GL484" s="454"/>
      <c r="GM484" s="454"/>
      <c r="GN484" s="454"/>
      <c r="GO484" s="454"/>
      <c r="GP484" s="454"/>
      <c r="GQ484" s="454"/>
      <c r="GR484" s="454"/>
      <c r="GS484" s="454"/>
      <c r="GT484" s="454"/>
      <c r="GU484" s="454"/>
      <c r="GV484" s="454"/>
      <c r="GW484" s="454"/>
      <c r="GX484" s="454"/>
      <c r="GY484" s="454"/>
      <c r="GZ484" s="454"/>
      <c r="HA484" s="454"/>
      <c r="HB484" s="454"/>
      <c r="HC484" s="454"/>
      <c r="HD484" s="454"/>
      <c r="HE484" s="454"/>
      <c r="HF484" s="454"/>
      <c r="HG484" s="454"/>
      <c r="HH484" s="454"/>
      <c r="HI484" s="454"/>
      <c r="HJ484" s="454"/>
      <c r="HK484" s="454"/>
      <c r="HL484" s="454"/>
      <c r="HM484" s="454"/>
      <c r="HN484" s="454"/>
      <c r="HO484" s="454"/>
      <c r="HP484" s="454"/>
      <c r="HQ484" s="454"/>
      <c r="HR484" s="454"/>
      <c r="HS484" s="454"/>
      <c r="HT484" s="454"/>
      <c r="HU484" s="454"/>
      <c r="HV484" s="454"/>
      <c r="HW484" s="454"/>
      <c r="HX484" s="454"/>
      <c r="HY484" s="454"/>
      <c r="HZ484" s="454"/>
      <c r="IA484" s="454"/>
      <c r="IB484" s="454"/>
      <c r="IC484" s="454"/>
      <c r="ID484" s="454"/>
      <c r="IE484" s="454"/>
      <c r="IF484" s="454"/>
      <c r="IG484" s="454"/>
      <c r="IH484" s="454"/>
      <c r="II484" s="454"/>
      <c r="IJ484" s="454"/>
      <c r="IK484" s="454"/>
      <c r="IL484" s="454"/>
      <c r="IM484" s="454"/>
      <c r="IN484" s="454"/>
      <c r="IO484" s="454"/>
      <c r="IP484" s="454"/>
      <c r="IQ484" s="454"/>
      <c r="IR484" s="454"/>
      <c r="IS484" s="454"/>
      <c r="IT484" s="454"/>
      <c r="IU484" s="454"/>
      <c r="IV484" s="454"/>
      <c r="IW484" s="454"/>
    </row>
    <row r="485" customFormat="false" ht="12.75" hidden="false" customHeight="false" outlineLevel="1" collapsed="false">
      <c r="A485" s="0"/>
      <c r="B485" s="0"/>
      <c r="C485" s="0"/>
      <c r="D485" s="0"/>
      <c r="E485" s="0"/>
      <c r="F485" s="0"/>
      <c r="G485" s="0"/>
      <c r="H485" s="461"/>
      <c r="I485" s="461"/>
      <c r="J485" s="461"/>
      <c r="K485" s="461"/>
      <c r="L485" s="461"/>
      <c r="M485" s="461"/>
      <c r="N485" s="461"/>
      <c r="O485" s="461"/>
      <c r="P485" s="461"/>
      <c r="Q485" s="461"/>
      <c r="R485" s="461"/>
      <c r="S485" s="461"/>
      <c r="T485" s="461"/>
      <c r="U485" s="461"/>
      <c r="V485" s="454"/>
      <c r="W485" s="454"/>
      <c r="X485" s="454"/>
      <c r="Y485" s="454"/>
      <c r="Z485" s="454"/>
      <c r="AA485" s="454"/>
      <c r="AB485" s="454"/>
      <c r="AC485" s="454"/>
      <c r="AD485" s="454"/>
      <c r="AE485" s="454"/>
      <c r="AF485" s="454"/>
      <c r="AG485" s="454"/>
      <c r="AH485" s="454"/>
      <c r="AI485" s="454"/>
      <c r="AJ485" s="454"/>
      <c r="AK485" s="454"/>
      <c r="AL485" s="454"/>
      <c r="AM485" s="454"/>
      <c r="AN485" s="454"/>
      <c r="AO485" s="454"/>
      <c r="AP485" s="454"/>
      <c r="AQ485" s="454"/>
      <c r="AR485" s="454"/>
      <c r="AS485" s="454"/>
      <c r="AT485" s="454"/>
      <c r="AU485" s="454"/>
      <c r="AV485" s="454"/>
      <c r="AW485" s="454"/>
      <c r="AX485" s="454"/>
      <c r="AY485" s="454"/>
      <c r="AZ485" s="454"/>
      <c r="BA485" s="454"/>
      <c r="BB485" s="454"/>
      <c r="BC485" s="454"/>
      <c r="BD485" s="454"/>
      <c r="BE485" s="454"/>
      <c r="BF485" s="454"/>
      <c r="BG485" s="454"/>
      <c r="BH485" s="454"/>
      <c r="BI485" s="454"/>
      <c r="BJ485" s="454"/>
      <c r="BK485" s="454"/>
      <c r="BL485" s="454"/>
      <c r="BM485" s="454"/>
      <c r="BN485" s="454"/>
      <c r="BO485" s="454"/>
      <c r="BP485" s="454"/>
      <c r="BQ485" s="454"/>
      <c r="BR485" s="454"/>
      <c r="BS485" s="454"/>
      <c r="BT485" s="454"/>
      <c r="BU485" s="454"/>
      <c r="BV485" s="454"/>
      <c r="BW485" s="454"/>
      <c r="BX485" s="454"/>
      <c r="BY485" s="454"/>
      <c r="BZ485" s="454"/>
      <c r="CA485" s="454"/>
      <c r="CB485" s="454"/>
      <c r="CC485" s="454"/>
      <c r="CD485" s="454"/>
      <c r="CE485" s="454"/>
      <c r="CF485" s="454"/>
      <c r="CG485" s="454"/>
      <c r="CH485" s="454"/>
      <c r="CI485" s="454"/>
      <c r="CJ485" s="454"/>
      <c r="CK485" s="454"/>
      <c r="CL485" s="454"/>
      <c r="CM485" s="454"/>
      <c r="CN485" s="454"/>
      <c r="CO485" s="454"/>
      <c r="CP485" s="454"/>
      <c r="CQ485" s="454"/>
      <c r="CR485" s="454"/>
      <c r="CS485" s="454"/>
      <c r="CT485" s="454"/>
      <c r="CU485" s="454"/>
      <c r="CV485" s="454"/>
      <c r="CW485" s="454"/>
      <c r="CX485" s="454"/>
      <c r="CY485" s="454"/>
      <c r="CZ485" s="454"/>
      <c r="DA485" s="454"/>
      <c r="DB485" s="454"/>
      <c r="DC485" s="454"/>
      <c r="DD485" s="454"/>
      <c r="DE485" s="454"/>
      <c r="DF485" s="454"/>
      <c r="DG485" s="454"/>
      <c r="DH485" s="454"/>
      <c r="DI485" s="454"/>
      <c r="DJ485" s="454"/>
      <c r="DK485" s="454"/>
      <c r="DL485" s="454"/>
      <c r="DM485" s="454"/>
      <c r="DN485" s="454"/>
      <c r="DO485" s="454"/>
      <c r="DP485" s="454"/>
      <c r="DQ485" s="454"/>
      <c r="DR485" s="454"/>
      <c r="DS485" s="454"/>
      <c r="DT485" s="454"/>
      <c r="DU485" s="454"/>
      <c r="DV485" s="454"/>
      <c r="DW485" s="454"/>
      <c r="DX485" s="454"/>
      <c r="DY485" s="454"/>
      <c r="DZ485" s="454"/>
      <c r="EA485" s="454"/>
      <c r="EB485" s="454"/>
      <c r="EC485" s="454"/>
      <c r="ED485" s="454"/>
      <c r="EE485" s="454"/>
      <c r="EF485" s="454"/>
      <c r="EG485" s="454"/>
      <c r="EH485" s="454"/>
      <c r="EI485" s="454"/>
      <c r="EJ485" s="454"/>
      <c r="EK485" s="454"/>
      <c r="EL485" s="454"/>
      <c r="EM485" s="454"/>
      <c r="EN485" s="454"/>
      <c r="EO485" s="454"/>
      <c r="EP485" s="454"/>
      <c r="EQ485" s="454"/>
      <c r="ER485" s="454"/>
      <c r="ES485" s="454"/>
      <c r="ET485" s="454"/>
      <c r="EU485" s="454"/>
      <c r="EV485" s="454"/>
      <c r="EW485" s="454"/>
      <c r="EX485" s="454"/>
      <c r="EY485" s="454"/>
      <c r="EZ485" s="454"/>
      <c r="FA485" s="454"/>
      <c r="FB485" s="454"/>
      <c r="FC485" s="454"/>
      <c r="FD485" s="454"/>
      <c r="FE485" s="454"/>
      <c r="FF485" s="454"/>
      <c r="FG485" s="454"/>
      <c r="FH485" s="454"/>
      <c r="FI485" s="454"/>
      <c r="FJ485" s="454"/>
      <c r="FK485" s="454"/>
      <c r="FL485" s="454"/>
      <c r="FM485" s="454"/>
      <c r="FN485" s="454"/>
      <c r="FO485" s="454"/>
      <c r="FP485" s="454"/>
      <c r="FQ485" s="454"/>
      <c r="FR485" s="454"/>
      <c r="FS485" s="454"/>
      <c r="FT485" s="454"/>
      <c r="FU485" s="454"/>
      <c r="FV485" s="454"/>
      <c r="FW485" s="454"/>
      <c r="FX485" s="454"/>
      <c r="FY485" s="454"/>
      <c r="FZ485" s="454"/>
      <c r="GA485" s="454"/>
      <c r="GB485" s="454"/>
      <c r="GC485" s="454"/>
      <c r="GD485" s="454"/>
      <c r="GE485" s="454"/>
      <c r="GF485" s="454"/>
      <c r="GG485" s="454"/>
      <c r="GH485" s="454"/>
      <c r="GI485" s="454"/>
      <c r="GJ485" s="454"/>
      <c r="GK485" s="454"/>
      <c r="GL485" s="454"/>
      <c r="GM485" s="454"/>
      <c r="GN485" s="454"/>
      <c r="GO485" s="454"/>
      <c r="GP485" s="454"/>
      <c r="GQ485" s="454"/>
      <c r="GR485" s="454"/>
      <c r="GS485" s="454"/>
      <c r="GT485" s="454"/>
      <c r="GU485" s="454"/>
      <c r="GV485" s="454"/>
      <c r="GW485" s="454"/>
      <c r="GX485" s="454"/>
      <c r="GY485" s="454"/>
      <c r="GZ485" s="454"/>
      <c r="HA485" s="454"/>
      <c r="HB485" s="454"/>
      <c r="HC485" s="454"/>
      <c r="HD485" s="454"/>
      <c r="HE485" s="454"/>
      <c r="HF485" s="454"/>
      <c r="HG485" s="454"/>
      <c r="HH485" s="454"/>
      <c r="HI485" s="454"/>
      <c r="HJ485" s="454"/>
      <c r="HK485" s="454"/>
      <c r="HL485" s="454"/>
      <c r="HM485" s="454"/>
      <c r="HN485" s="454"/>
      <c r="HO485" s="454"/>
      <c r="HP485" s="454"/>
      <c r="HQ485" s="454"/>
      <c r="HR485" s="454"/>
      <c r="HS485" s="454"/>
      <c r="HT485" s="454"/>
      <c r="HU485" s="454"/>
      <c r="HV485" s="454"/>
      <c r="HW485" s="454"/>
      <c r="HX485" s="454"/>
      <c r="HY485" s="454"/>
      <c r="HZ485" s="454"/>
      <c r="IA485" s="454"/>
      <c r="IB485" s="454"/>
      <c r="IC485" s="454"/>
      <c r="ID485" s="454"/>
      <c r="IE485" s="454"/>
      <c r="IF485" s="454"/>
      <c r="IG485" s="454"/>
      <c r="IH485" s="454"/>
      <c r="II485" s="454"/>
      <c r="IJ485" s="454"/>
      <c r="IK485" s="454"/>
      <c r="IL485" s="454"/>
      <c r="IM485" s="454"/>
      <c r="IN485" s="454"/>
      <c r="IO485" s="454"/>
      <c r="IP485" s="454"/>
      <c r="IQ485" s="454"/>
      <c r="IR485" s="454"/>
      <c r="IS485" s="454"/>
      <c r="IT485" s="454"/>
      <c r="IU485" s="454"/>
      <c r="IV485" s="454"/>
      <c r="IW485" s="454"/>
    </row>
    <row r="486" customFormat="false" ht="12.75" hidden="false" customHeight="false" outlineLevel="1" collapsed="false">
      <c r="A486" s="0"/>
      <c r="B486" s="0"/>
      <c r="C486" s="0"/>
      <c r="D486" s="0"/>
      <c r="E486" s="0"/>
      <c r="F486" s="0"/>
      <c r="G486" s="0"/>
      <c r="H486" s="461"/>
      <c r="I486" s="461"/>
      <c r="J486" s="461"/>
      <c r="K486" s="461"/>
      <c r="L486" s="461"/>
      <c r="M486" s="461"/>
      <c r="N486" s="461"/>
      <c r="O486" s="461"/>
      <c r="P486" s="461"/>
      <c r="Q486" s="461"/>
      <c r="R486" s="461"/>
      <c r="S486" s="461"/>
      <c r="T486" s="461"/>
      <c r="U486" s="461"/>
      <c r="V486" s="454"/>
      <c r="W486" s="454"/>
      <c r="X486" s="454"/>
      <c r="Y486" s="454"/>
      <c r="Z486" s="454"/>
      <c r="AA486" s="454"/>
      <c r="AB486" s="454"/>
      <c r="AC486" s="454"/>
      <c r="AD486" s="454"/>
      <c r="AE486" s="454"/>
      <c r="AF486" s="454"/>
      <c r="AG486" s="454"/>
      <c r="AH486" s="454"/>
      <c r="AI486" s="454"/>
      <c r="AJ486" s="454"/>
      <c r="AK486" s="454"/>
      <c r="AL486" s="454"/>
      <c r="AM486" s="454"/>
      <c r="AN486" s="454"/>
      <c r="AO486" s="454"/>
      <c r="AP486" s="454"/>
      <c r="AQ486" s="454"/>
      <c r="AR486" s="454"/>
      <c r="AS486" s="454"/>
      <c r="AT486" s="454"/>
      <c r="AU486" s="454"/>
      <c r="AV486" s="454"/>
      <c r="AW486" s="454"/>
      <c r="AX486" s="454"/>
      <c r="AY486" s="454"/>
      <c r="AZ486" s="454"/>
      <c r="BA486" s="454"/>
      <c r="BB486" s="454"/>
      <c r="BC486" s="454"/>
      <c r="BD486" s="454"/>
      <c r="BE486" s="454"/>
      <c r="BF486" s="454"/>
      <c r="BG486" s="454"/>
      <c r="BH486" s="454"/>
      <c r="BI486" s="454"/>
      <c r="BJ486" s="454"/>
      <c r="BK486" s="454"/>
      <c r="BL486" s="454"/>
      <c r="BM486" s="454"/>
      <c r="BN486" s="454"/>
      <c r="BO486" s="454"/>
      <c r="BP486" s="454"/>
      <c r="BQ486" s="454"/>
      <c r="BR486" s="454"/>
      <c r="BS486" s="454"/>
      <c r="BT486" s="454"/>
      <c r="BU486" s="454"/>
      <c r="BV486" s="454"/>
      <c r="BW486" s="454"/>
      <c r="BX486" s="454"/>
      <c r="BY486" s="454"/>
      <c r="BZ486" s="454"/>
      <c r="CA486" s="454"/>
      <c r="CB486" s="454"/>
      <c r="CC486" s="454"/>
      <c r="CD486" s="454"/>
      <c r="CE486" s="454"/>
      <c r="CF486" s="454"/>
      <c r="CG486" s="454"/>
      <c r="CH486" s="454"/>
      <c r="CI486" s="454"/>
      <c r="CJ486" s="454"/>
      <c r="CK486" s="454"/>
      <c r="CL486" s="454"/>
      <c r="CM486" s="454"/>
      <c r="CN486" s="454"/>
      <c r="CO486" s="454"/>
      <c r="CP486" s="454"/>
      <c r="CQ486" s="454"/>
      <c r="CR486" s="454"/>
      <c r="CS486" s="454"/>
      <c r="CT486" s="454"/>
      <c r="CU486" s="454"/>
      <c r="CV486" s="454"/>
      <c r="CW486" s="454"/>
      <c r="CX486" s="454"/>
      <c r="CY486" s="454"/>
      <c r="CZ486" s="454"/>
      <c r="DA486" s="454"/>
      <c r="DB486" s="454"/>
      <c r="DC486" s="454"/>
      <c r="DD486" s="454"/>
      <c r="DE486" s="454"/>
      <c r="DF486" s="454"/>
      <c r="DG486" s="454"/>
      <c r="DH486" s="454"/>
      <c r="DI486" s="454"/>
      <c r="DJ486" s="454"/>
      <c r="DK486" s="454"/>
      <c r="DL486" s="454"/>
      <c r="DM486" s="454"/>
      <c r="DN486" s="454"/>
      <c r="DO486" s="454"/>
      <c r="DP486" s="454"/>
      <c r="DQ486" s="454"/>
      <c r="DR486" s="454"/>
      <c r="DS486" s="454"/>
      <c r="DT486" s="454"/>
      <c r="DU486" s="454"/>
      <c r="DV486" s="454"/>
      <c r="DW486" s="454"/>
      <c r="DX486" s="454"/>
      <c r="DY486" s="454"/>
      <c r="DZ486" s="454"/>
      <c r="EA486" s="454"/>
      <c r="EB486" s="454"/>
      <c r="EC486" s="454"/>
      <c r="ED486" s="454"/>
      <c r="EE486" s="454"/>
      <c r="EF486" s="454"/>
      <c r="EG486" s="454"/>
      <c r="EH486" s="454"/>
      <c r="EI486" s="454"/>
      <c r="EJ486" s="454"/>
      <c r="EK486" s="454"/>
      <c r="EL486" s="454"/>
      <c r="EM486" s="454"/>
      <c r="EN486" s="454"/>
      <c r="EO486" s="454"/>
      <c r="EP486" s="454"/>
      <c r="EQ486" s="454"/>
      <c r="ER486" s="454"/>
      <c r="ES486" s="454"/>
      <c r="ET486" s="454"/>
      <c r="EU486" s="454"/>
      <c r="EV486" s="454"/>
      <c r="EW486" s="454"/>
      <c r="EX486" s="454"/>
      <c r="EY486" s="454"/>
      <c r="EZ486" s="454"/>
      <c r="FA486" s="454"/>
      <c r="FB486" s="454"/>
      <c r="FC486" s="454"/>
      <c r="FD486" s="454"/>
      <c r="FE486" s="454"/>
      <c r="FF486" s="454"/>
      <c r="FG486" s="454"/>
      <c r="FH486" s="454"/>
      <c r="FI486" s="454"/>
      <c r="FJ486" s="454"/>
      <c r="FK486" s="454"/>
      <c r="FL486" s="454"/>
      <c r="FM486" s="454"/>
      <c r="FN486" s="454"/>
      <c r="FO486" s="454"/>
      <c r="FP486" s="454"/>
      <c r="FQ486" s="454"/>
      <c r="FR486" s="454"/>
      <c r="FS486" s="454"/>
      <c r="FT486" s="454"/>
      <c r="FU486" s="454"/>
      <c r="FV486" s="454"/>
      <c r="FW486" s="454"/>
      <c r="FX486" s="454"/>
      <c r="FY486" s="454"/>
      <c r="FZ486" s="454"/>
      <c r="GA486" s="454"/>
      <c r="GB486" s="454"/>
      <c r="GC486" s="454"/>
      <c r="GD486" s="454"/>
      <c r="GE486" s="454"/>
      <c r="GF486" s="454"/>
      <c r="GG486" s="454"/>
      <c r="GH486" s="454"/>
      <c r="GI486" s="454"/>
      <c r="GJ486" s="454"/>
      <c r="GK486" s="454"/>
      <c r="GL486" s="454"/>
      <c r="GM486" s="454"/>
      <c r="GN486" s="454"/>
      <c r="GO486" s="454"/>
      <c r="GP486" s="454"/>
      <c r="GQ486" s="454"/>
      <c r="GR486" s="454"/>
      <c r="GS486" s="454"/>
      <c r="GT486" s="454"/>
      <c r="GU486" s="454"/>
      <c r="GV486" s="454"/>
      <c r="GW486" s="454"/>
      <c r="GX486" s="454"/>
      <c r="GY486" s="454"/>
      <c r="GZ486" s="454"/>
      <c r="HA486" s="454"/>
      <c r="HB486" s="454"/>
      <c r="HC486" s="454"/>
      <c r="HD486" s="454"/>
      <c r="HE486" s="454"/>
      <c r="HF486" s="454"/>
      <c r="HG486" s="454"/>
      <c r="HH486" s="454"/>
      <c r="HI486" s="454"/>
      <c r="HJ486" s="454"/>
      <c r="HK486" s="454"/>
      <c r="HL486" s="454"/>
      <c r="HM486" s="454"/>
      <c r="HN486" s="454"/>
      <c r="HO486" s="454"/>
      <c r="HP486" s="454"/>
      <c r="HQ486" s="454"/>
      <c r="HR486" s="454"/>
      <c r="HS486" s="454"/>
      <c r="HT486" s="454"/>
      <c r="HU486" s="454"/>
      <c r="HV486" s="454"/>
      <c r="HW486" s="454"/>
      <c r="HX486" s="454"/>
      <c r="HY486" s="454"/>
      <c r="HZ486" s="454"/>
      <c r="IA486" s="454"/>
      <c r="IB486" s="454"/>
      <c r="IC486" s="454"/>
      <c r="ID486" s="454"/>
      <c r="IE486" s="454"/>
      <c r="IF486" s="454"/>
      <c r="IG486" s="454"/>
      <c r="IH486" s="454"/>
      <c r="II486" s="454"/>
      <c r="IJ486" s="454"/>
      <c r="IK486" s="454"/>
      <c r="IL486" s="454"/>
      <c r="IM486" s="454"/>
      <c r="IN486" s="454"/>
      <c r="IO486" s="454"/>
      <c r="IP486" s="454"/>
      <c r="IQ486" s="454"/>
      <c r="IR486" s="454"/>
      <c r="IS486" s="454"/>
      <c r="IT486" s="454"/>
      <c r="IU486" s="454"/>
      <c r="IV486" s="454"/>
      <c r="IW486" s="454"/>
    </row>
    <row r="487" customFormat="false" ht="12.75" hidden="false" customHeight="false" outlineLevel="1" collapsed="false">
      <c r="A487" s="0"/>
      <c r="B487" s="0"/>
      <c r="C487" s="0"/>
      <c r="D487" s="0"/>
      <c r="E487" s="0"/>
      <c r="F487" s="0"/>
      <c r="G487" s="0"/>
      <c r="H487" s="142"/>
      <c r="I487" s="142"/>
      <c r="J487" s="142"/>
      <c r="K487" s="142"/>
      <c r="L487" s="142"/>
      <c r="M487" s="142"/>
      <c r="N487" s="142"/>
      <c r="O487" s="142"/>
      <c r="P487" s="142"/>
      <c r="Q487" s="142"/>
      <c r="R487" s="142"/>
      <c r="S487" s="142"/>
      <c r="T487" s="142"/>
      <c r="U487" s="142"/>
    </row>
    <row r="488" customFormat="false" ht="12.75" hidden="false" customHeight="false" outlineLevel="1" collapsed="false">
      <c r="A488" s="0"/>
      <c r="B488" s="0"/>
      <c r="C488" s="0"/>
      <c r="D488" s="0"/>
      <c r="E488" s="0"/>
      <c r="F488" s="0"/>
      <c r="G488" s="0"/>
      <c r="H488" s="142"/>
      <c r="I488" s="142"/>
      <c r="J488" s="142"/>
      <c r="K488" s="142"/>
      <c r="L488" s="142"/>
      <c r="M488" s="142"/>
      <c r="N488" s="142"/>
      <c r="O488" s="142"/>
      <c r="P488" s="142"/>
      <c r="Q488" s="142"/>
      <c r="R488" s="142"/>
      <c r="S488" s="142"/>
      <c r="T488" s="142"/>
      <c r="U488" s="142"/>
    </row>
    <row r="489" customFormat="false" ht="12.75" hidden="false" customHeight="false" outlineLevel="1" collapsed="false">
      <c r="A489" s="0"/>
      <c r="B489" s="0"/>
      <c r="C489" s="0"/>
      <c r="D489" s="0"/>
      <c r="E489" s="0"/>
      <c r="F489" s="0"/>
      <c r="G489" s="0"/>
      <c r="H489" s="142"/>
      <c r="I489" s="142"/>
      <c r="J489" s="142"/>
      <c r="K489" s="142"/>
      <c r="L489" s="142"/>
      <c r="M489" s="142"/>
      <c r="N489" s="142"/>
      <c r="O489" s="142"/>
      <c r="P489" s="142"/>
      <c r="Q489" s="142"/>
      <c r="R489" s="142"/>
      <c r="S489" s="142"/>
      <c r="T489" s="142"/>
      <c r="U489" s="142"/>
    </row>
    <row r="490" customFormat="false" ht="18.75" hidden="false" customHeight="false" outlineLevel="1" collapsed="false">
      <c r="A490" s="438"/>
      <c r="B490" s="142"/>
      <c r="C490" s="142"/>
      <c r="D490" s="142"/>
      <c r="E490" s="142"/>
      <c r="F490" s="142"/>
      <c r="G490" s="142"/>
      <c r="H490" s="142"/>
      <c r="I490" s="142"/>
      <c r="J490" s="142"/>
      <c r="K490" s="142"/>
      <c r="L490" s="142"/>
      <c r="M490" s="142"/>
      <c r="N490" s="142"/>
      <c r="O490" s="142"/>
      <c r="P490" s="142"/>
      <c r="Q490" s="142"/>
      <c r="R490" s="142"/>
      <c r="S490" s="142"/>
      <c r="T490" s="142"/>
      <c r="U490" s="142"/>
    </row>
    <row r="491" customFormat="false" ht="12.75" hidden="false" customHeight="false" outlineLevel="1" collapsed="false">
      <c r="A491" s="376"/>
      <c r="B491" s="142"/>
      <c r="C491" s="142"/>
      <c r="D491" s="142"/>
      <c r="E491" s="142"/>
      <c r="F491" s="142"/>
      <c r="G491" s="142"/>
      <c r="H491" s="142"/>
      <c r="I491" s="142"/>
      <c r="J491" s="142"/>
      <c r="K491" s="142"/>
      <c r="L491" s="142"/>
      <c r="M491" s="142"/>
      <c r="N491" s="142"/>
      <c r="O491" s="142"/>
      <c r="P491" s="142"/>
      <c r="Q491" s="142"/>
      <c r="R491" s="142"/>
      <c r="S491" s="142"/>
      <c r="T491" s="142"/>
      <c r="U491" s="142"/>
    </row>
    <row r="492" customFormat="false" ht="12.75" hidden="false" customHeight="false" outlineLevel="1" collapsed="false">
      <c r="A492" s="467"/>
      <c r="B492" s="468"/>
      <c r="C492" s="468"/>
      <c r="D492" s="468"/>
      <c r="E492" s="468"/>
      <c r="F492" s="468"/>
      <c r="G492" s="468"/>
      <c r="H492" s="468"/>
      <c r="I492" s="468"/>
      <c r="J492" s="468"/>
      <c r="K492" s="468"/>
      <c r="L492" s="468"/>
      <c r="M492" s="142"/>
      <c r="N492" s="142"/>
      <c r="O492" s="142"/>
      <c r="P492" s="142"/>
      <c r="Q492" s="142"/>
      <c r="R492" s="142"/>
      <c r="S492" s="142"/>
      <c r="T492" s="142"/>
      <c r="U492" s="142"/>
    </row>
    <row r="493" customFormat="false" ht="12.75" hidden="false" customHeight="false" outlineLevel="1" collapsed="false">
      <c r="A493" s="142"/>
      <c r="B493" s="142"/>
      <c r="C493" s="142"/>
      <c r="D493" s="142"/>
      <c r="E493" s="142"/>
      <c r="F493" s="142"/>
      <c r="G493" s="142"/>
      <c r="H493" s="142"/>
      <c r="I493" s="142"/>
      <c r="J493" s="142"/>
      <c r="K493" s="142"/>
      <c r="L493" s="142"/>
      <c r="M493" s="142"/>
      <c r="N493" s="142"/>
      <c r="O493" s="142"/>
      <c r="P493" s="142"/>
      <c r="Q493" s="142"/>
      <c r="R493" s="142"/>
      <c r="S493" s="142"/>
      <c r="T493" s="142"/>
      <c r="U493" s="142"/>
    </row>
    <row r="494" customFormat="false" ht="12.75" hidden="false" customHeight="false" outlineLevel="1" collapsed="false">
      <c r="A494" s="227"/>
      <c r="B494" s="226"/>
      <c r="C494" s="226"/>
      <c r="D494" s="226"/>
      <c r="E494" s="226"/>
      <c r="F494" s="226"/>
      <c r="G494" s="226"/>
      <c r="H494" s="226"/>
      <c r="I494" s="226"/>
      <c r="J494" s="226"/>
      <c r="K494" s="226"/>
      <c r="L494" s="226"/>
      <c r="M494" s="142"/>
      <c r="N494" s="142"/>
      <c r="O494" s="142"/>
      <c r="P494" s="142"/>
      <c r="Q494" s="142"/>
      <c r="R494" s="142"/>
      <c r="S494" s="142"/>
      <c r="T494" s="142"/>
      <c r="U494" s="142"/>
    </row>
    <row r="495" customFormat="false" ht="12.75" hidden="true" customHeight="false" outlineLevel="2" collapsed="false">
      <c r="A495" s="376"/>
      <c r="B495" s="142"/>
      <c r="C495" s="142"/>
      <c r="D495" s="142"/>
      <c r="E495" s="142"/>
      <c r="F495" s="142"/>
      <c r="G495" s="142"/>
      <c r="H495" s="142"/>
      <c r="I495" s="142"/>
      <c r="J495" s="142"/>
      <c r="K495" s="142"/>
      <c r="L495" s="142"/>
      <c r="M495" s="142"/>
      <c r="N495" s="142"/>
      <c r="O495" s="142"/>
      <c r="P495" s="142"/>
      <c r="Q495" s="142"/>
      <c r="R495" s="142"/>
      <c r="S495" s="142"/>
      <c r="T495" s="142"/>
      <c r="U495" s="142"/>
    </row>
    <row r="496" customFormat="false" ht="12.75" hidden="true" customHeight="false" outlineLevel="2" collapsed="false">
      <c r="A496" s="188"/>
      <c r="B496" s="439"/>
      <c r="C496" s="439"/>
      <c r="D496" s="439"/>
      <c r="E496" s="439"/>
      <c r="F496" s="439"/>
      <c r="G496" s="439"/>
      <c r="H496" s="439"/>
      <c r="I496" s="439"/>
      <c r="J496" s="439"/>
      <c r="K496" s="439"/>
      <c r="L496" s="439"/>
      <c r="M496" s="142"/>
      <c r="N496" s="142"/>
      <c r="O496" s="142"/>
      <c r="P496" s="142"/>
      <c r="Q496" s="142"/>
      <c r="R496" s="142"/>
      <c r="S496" s="142"/>
      <c r="T496" s="142"/>
      <c r="U496" s="142"/>
    </row>
    <row r="497" customFormat="false" ht="12.75" hidden="true" customHeight="false" outlineLevel="2" collapsed="false">
      <c r="A497" s="188"/>
      <c r="B497" s="439"/>
      <c r="C497" s="439"/>
      <c r="D497" s="439"/>
      <c r="E497" s="439"/>
      <c r="F497" s="439"/>
      <c r="G497" s="439"/>
      <c r="H497" s="439"/>
      <c r="I497" s="439"/>
      <c r="J497" s="439"/>
      <c r="K497" s="439"/>
      <c r="L497" s="439"/>
      <c r="M497" s="142"/>
      <c r="N497" s="142"/>
      <c r="O497" s="142"/>
      <c r="P497" s="142"/>
      <c r="Q497" s="142"/>
      <c r="R497" s="142"/>
      <c r="S497" s="142"/>
      <c r="T497" s="142"/>
      <c r="U497" s="142"/>
    </row>
    <row r="498" customFormat="false" ht="12.75" hidden="true" customHeight="false" outlineLevel="2" collapsed="false">
      <c r="A498" s="469"/>
      <c r="B498" s="439"/>
      <c r="C498" s="439"/>
      <c r="D498" s="439"/>
      <c r="E498" s="439"/>
      <c r="F498" s="439"/>
      <c r="G498" s="439"/>
      <c r="H498" s="439"/>
      <c r="I498" s="439"/>
      <c r="J498" s="439"/>
      <c r="K498" s="439"/>
      <c r="L498" s="439"/>
      <c r="M498" s="142"/>
      <c r="N498" s="142"/>
      <c r="O498" s="142"/>
      <c r="P498" s="142"/>
      <c r="Q498" s="142"/>
      <c r="R498" s="142"/>
      <c r="S498" s="142"/>
      <c r="T498" s="142"/>
      <c r="U498" s="142"/>
    </row>
    <row r="499" customFormat="false" ht="12.75" hidden="true" customHeight="false" outlineLevel="2" collapsed="false">
      <c r="A499" s="188"/>
      <c r="B499" s="439"/>
      <c r="C499" s="439"/>
      <c r="D499" s="439"/>
      <c r="E499" s="439"/>
      <c r="F499" s="439"/>
      <c r="G499" s="439"/>
      <c r="H499" s="439"/>
      <c r="I499" s="439"/>
      <c r="J499" s="439"/>
      <c r="K499" s="439"/>
      <c r="L499" s="439"/>
      <c r="M499" s="142"/>
      <c r="N499" s="142"/>
      <c r="O499" s="142"/>
      <c r="P499" s="142"/>
      <c r="Q499" s="142"/>
      <c r="R499" s="142"/>
      <c r="S499" s="142"/>
      <c r="T499" s="142"/>
      <c r="U499" s="142"/>
    </row>
    <row r="500" customFormat="false" ht="12.75" hidden="true" customHeight="false" outlineLevel="2" collapsed="false">
      <c r="A500" s="142"/>
      <c r="B500" s="439"/>
      <c r="C500" s="439"/>
      <c r="D500" s="439"/>
      <c r="E500" s="439"/>
      <c r="F500" s="439"/>
      <c r="G500" s="439"/>
      <c r="H500" s="439"/>
      <c r="I500" s="439"/>
      <c r="J500" s="439"/>
      <c r="K500" s="439"/>
      <c r="L500" s="439"/>
      <c r="M500" s="142"/>
      <c r="N500" s="142"/>
      <c r="O500" s="142"/>
      <c r="P500" s="142"/>
      <c r="Q500" s="142"/>
      <c r="R500" s="142"/>
      <c r="S500" s="142"/>
      <c r="T500" s="142"/>
      <c r="U500" s="142"/>
    </row>
    <row r="501" customFormat="false" ht="12.75" hidden="true" customHeight="false" outlineLevel="2" collapsed="false">
      <c r="A501" s="376"/>
      <c r="B501" s="439"/>
      <c r="C501" s="439"/>
      <c r="D501" s="439"/>
      <c r="E501" s="439"/>
      <c r="F501" s="439"/>
      <c r="G501" s="439"/>
      <c r="H501" s="439"/>
      <c r="I501" s="439"/>
      <c r="J501" s="439"/>
      <c r="K501" s="439"/>
      <c r="L501" s="439"/>
      <c r="M501" s="142"/>
      <c r="N501" s="142"/>
      <c r="O501" s="142"/>
      <c r="P501" s="142"/>
      <c r="Q501" s="142"/>
      <c r="R501" s="142"/>
      <c r="S501" s="142"/>
      <c r="T501" s="142"/>
      <c r="U501" s="142"/>
    </row>
    <row r="502" customFormat="false" ht="12.75" hidden="true" customHeight="false" outlineLevel="2" collapsed="false">
      <c r="A502" s="188"/>
      <c r="B502" s="439"/>
      <c r="C502" s="439"/>
      <c r="D502" s="439"/>
      <c r="E502" s="439"/>
      <c r="F502" s="439"/>
      <c r="G502" s="439"/>
      <c r="H502" s="439"/>
      <c r="I502" s="439"/>
      <c r="J502" s="439"/>
      <c r="K502" s="439"/>
      <c r="L502" s="439"/>
      <c r="M502" s="142"/>
      <c r="N502" s="142"/>
      <c r="O502" s="142"/>
      <c r="P502" s="142"/>
      <c r="Q502" s="142"/>
      <c r="R502" s="142"/>
      <c r="S502" s="142"/>
      <c r="T502" s="142"/>
      <c r="U502" s="142"/>
    </row>
    <row r="503" customFormat="false" ht="12.75" hidden="true" customHeight="false" outlineLevel="2" collapsed="false">
      <c r="A503" s="188"/>
      <c r="B503" s="439"/>
      <c r="C503" s="439"/>
      <c r="D503" s="439"/>
      <c r="E503" s="439"/>
      <c r="F503" s="439"/>
      <c r="G503" s="439"/>
      <c r="H503" s="439"/>
      <c r="I503" s="439"/>
      <c r="J503" s="439"/>
      <c r="K503" s="439"/>
      <c r="L503" s="439"/>
      <c r="M503" s="142"/>
      <c r="N503" s="142"/>
      <c r="O503" s="142"/>
      <c r="P503" s="142"/>
      <c r="Q503" s="142"/>
      <c r="R503" s="142"/>
      <c r="S503" s="142"/>
      <c r="T503" s="142"/>
      <c r="U503" s="142"/>
    </row>
    <row r="504" customFormat="false" ht="12.75" hidden="true" customHeight="false" outlineLevel="2" collapsed="false">
      <c r="A504" s="188"/>
      <c r="B504" s="439"/>
      <c r="C504" s="439"/>
      <c r="D504" s="439"/>
      <c r="E504" s="439"/>
      <c r="F504" s="439"/>
      <c r="G504" s="439"/>
      <c r="H504" s="439"/>
      <c r="I504" s="439"/>
      <c r="J504" s="439"/>
      <c r="K504" s="439"/>
      <c r="L504" s="439"/>
      <c r="M504" s="142"/>
      <c r="N504" s="142"/>
      <c r="O504" s="142"/>
      <c r="P504" s="142"/>
      <c r="Q504" s="142"/>
      <c r="R504" s="142"/>
      <c r="S504" s="142"/>
      <c r="T504" s="142"/>
      <c r="U504" s="142"/>
    </row>
    <row r="505" customFormat="false" ht="12.75" hidden="true" customHeight="false" outlineLevel="2" collapsed="false">
      <c r="A505" s="188"/>
      <c r="B505" s="439"/>
      <c r="C505" s="439"/>
      <c r="D505" s="439"/>
      <c r="E505" s="439"/>
      <c r="F505" s="439"/>
      <c r="G505" s="439"/>
      <c r="H505" s="439"/>
      <c r="I505" s="439"/>
      <c r="J505" s="439"/>
      <c r="K505" s="439"/>
      <c r="L505" s="439"/>
      <c r="M505" s="142"/>
      <c r="N505" s="142"/>
      <c r="O505" s="142"/>
      <c r="P505" s="142"/>
      <c r="Q505" s="142"/>
      <c r="R505" s="142"/>
      <c r="S505" s="142"/>
      <c r="T505" s="142"/>
      <c r="U505" s="142"/>
    </row>
    <row r="506" customFormat="false" ht="12.75" hidden="true" customHeight="false" outlineLevel="2" collapsed="false">
      <c r="A506" s="188"/>
      <c r="B506" s="439"/>
      <c r="C506" s="439"/>
      <c r="D506" s="439"/>
      <c r="E506" s="439"/>
      <c r="F506" s="439"/>
      <c r="G506" s="439"/>
      <c r="H506" s="439"/>
      <c r="I506" s="439"/>
      <c r="J506" s="439"/>
      <c r="K506" s="439"/>
      <c r="L506" s="439"/>
      <c r="M506" s="142"/>
      <c r="N506" s="142"/>
      <c r="O506" s="142"/>
      <c r="P506" s="142"/>
      <c r="Q506" s="142"/>
      <c r="R506" s="142"/>
      <c r="S506" s="142"/>
      <c r="T506" s="142"/>
      <c r="U506" s="142"/>
    </row>
    <row r="507" customFormat="false" ht="12.75" hidden="true" customHeight="false" outlineLevel="2" collapsed="false">
      <c r="A507" s="188"/>
      <c r="B507" s="439"/>
      <c r="C507" s="439"/>
      <c r="D507" s="439"/>
      <c r="E507" s="439"/>
      <c r="F507" s="439"/>
      <c r="G507" s="439"/>
      <c r="H507" s="439"/>
      <c r="I507" s="439"/>
      <c r="J507" s="439"/>
      <c r="K507" s="439"/>
      <c r="L507" s="439"/>
      <c r="M507" s="142"/>
      <c r="N507" s="142"/>
      <c r="O507" s="142"/>
      <c r="P507" s="142"/>
      <c r="Q507" s="142"/>
      <c r="R507" s="142"/>
      <c r="S507" s="142"/>
      <c r="T507" s="142"/>
      <c r="U507" s="142"/>
    </row>
    <row r="508" customFormat="false" ht="12.75" hidden="true" customHeight="false" outlineLevel="2" collapsed="false">
      <c r="A508" s="188"/>
      <c r="B508" s="439"/>
      <c r="C508" s="439"/>
      <c r="D508" s="439"/>
      <c r="E508" s="439"/>
      <c r="F508" s="439"/>
      <c r="G508" s="439"/>
      <c r="H508" s="439"/>
      <c r="I508" s="439"/>
      <c r="J508" s="439"/>
      <c r="K508" s="439"/>
      <c r="L508" s="439"/>
      <c r="M508" s="142"/>
      <c r="N508" s="142"/>
      <c r="O508" s="142"/>
      <c r="P508" s="142"/>
      <c r="Q508" s="142"/>
      <c r="R508" s="142"/>
      <c r="S508" s="142"/>
      <c r="T508" s="142"/>
      <c r="U508" s="142"/>
    </row>
    <row r="509" customFormat="false" ht="12.75" hidden="true" customHeight="false" outlineLevel="2" collapsed="false">
      <c r="A509" s="188"/>
      <c r="B509" s="439"/>
      <c r="C509" s="439"/>
      <c r="D509" s="439"/>
      <c r="E509" s="439"/>
      <c r="F509" s="439"/>
      <c r="G509" s="439"/>
      <c r="H509" s="439"/>
      <c r="I509" s="439"/>
      <c r="J509" s="439"/>
      <c r="K509" s="439"/>
      <c r="L509" s="439"/>
      <c r="M509" s="142"/>
      <c r="N509" s="142"/>
      <c r="O509" s="142"/>
      <c r="P509" s="142"/>
      <c r="Q509" s="142"/>
      <c r="R509" s="142"/>
      <c r="S509" s="142"/>
      <c r="T509" s="142"/>
      <c r="U509" s="142"/>
    </row>
    <row r="510" customFormat="false" ht="12.75" hidden="true" customHeight="false" outlineLevel="2" collapsed="false">
      <c r="A510" s="188"/>
      <c r="B510" s="439"/>
      <c r="C510" s="439"/>
      <c r="D510" s="439"/>
      <c r="E510" s="439"/>
      <c r="F510" s="439"/>
      <c r="G510" s="439"/>
      <c r="H510" s="439"/>
      <c r="I510" s="439"/>
      <c r="J510" s="439"/>
      <c r="K510" s="439"/>
      <c r="L510" s="439"/>
      <c r="M510" s="142"/>
      <c r="N510" s="142"/>
      <c r="O510" s="142"/>
      <c r="P510" s="142"/>
      <c r="Q510" s="142"/>
      <c r="R510" s="142"/>
      <c r="S510" s="142"/>
      <c r="T510" s="142"/>
      <c r="U510" s="142"/>
    </row>
    <row r="511" customFormat="false" ht="12.75" hidden="true" customHeight="false" outlineLevel="2" collapsed="false">
      <c r="A511" s="188"/>
      <c r="B511" s="439"/>
      <c r="C511" s="439"/>
      <c r="D511" s="439"/>
      <c r="E511" s="439"/>
      <c r="F511" s="439"/>
      <c r="G511" s="439"/>
      <c r="H511" s="439"/>
      <c r="I511" s="439"/>
      <c r="J511" s="439"/>
      <c r="K511" s="439"/>
      <c r="L511" s="439"/>
      <c r="M511" s="142"/>
      <c r="N511" s="142"/>
      <c r="O511" s="142"/>
      <c r="P511" s="142"/>
      <c r="Q511" s="142"/>
      <c r="R511" s="142"/>
      <c r="S511" s="142"/>
      <c r="T511" s="142"/>
      <c r="U511" s="142"/>
    </row>
    <row r="512" customFormat="false" ht="12.75" hidden="true" customHeight="false" outlineLevel="2" collapsed="false">
      <c r="A512" s="142"/>
      <c r="B512" s="439"/>
      <c r="C512" s="439"/>
      <c r="D512" s="439"/>
      <c r="E512" s="439"/>
      <c r="F512" s="439"/>
      <c r="G512" s="439"/>
      <c r="H512" s="439"/>
      <c r="I512" s="439"/>
      <c r="J512" s="439"/>
      <c r="K512" s="439"/>
      <c r="L512" s="439"/>
      <c r="M512" s="142"/>
      <c r="N512" s="142"/>
      <c r="O512" s="142"/>
      <c r="P512" s="142"/>
      <c r="Q512" s="142"/>
      <c r="R512" s="142"/>
      <c r="S512" s="142"/>
      <c r="T512" s="142"/>
      <c r="U512" s="142"/>
    </row>
    <row r="513" customFormat="false" ht="12.75" hidden="true" customHeight="false" outlineLevel="2" collapsed="false">
      <c r="A513" s="142"/>
      <c r="B513" s="439"/>
      <c r="C513" s="439"/>
      <c r="D513" s="439"/>
      <c r="E513" s="439"/>
      <c r="F513" s="439"/>
      <c r="G513" s="439"/>
      <c r="H513" s="439"/>
      <c r="I513" s="439"/>
      <c r="J513" s="439"/>
      <c r="K513" s="439"/>
      <c r="L513" s="439"/>
      <c r="M513" s="142"/>
      <c r="N513" s="142"/>
      <c r="O513" s="142"/>
      <c r="P513" s="142"/>
      <c r="Q513" s="142"/>
      <c r="R513" s="142"/>
      <c r="S513" s="142"/>
      <c r="T513" s="142"/>
      <c r="U513" s="142"/>
    </row>
    <row r="514" customFormat="false" ht="12.75" hidden="true" customHeight="false" outlineLevel="2" collapsed="false">
      <c r="A514" s="142"/>
      <c r="B514" s="439"/>
      <c r="C514" s="439"/>
      <c r="D514" s="439"/>
      <c r="E514" s="439"/>
      <c r="F514" s="439"/>
      <c r="G514" s="439"/>
      <c r="H514" s="439"/>
      <c r="I514" s="439"/>
      <c r="J514" s="439"/>
      <c r="K514" s="439"/>
      <c r="L514" s="439"/>
      <c r="M514" s="142"/>
      <c r="N514" s="142"/>
      <c r="O514" s="142"/>
      <c r="P514" s="142"/>
      <c r="Q514" s="142"/>
      <c r="R514" s="142"/>
      <c r="S514" s="142"/>
      <c r="T514" s="142"/>
      <c r="U514" s="142"/>
    </row>
    <row r="515" customFormat="false" ht="12.75" hidden="true" customHeight="false" outlineLevel="2" collapsed="false">
      <c r="A515" s="188"/>
      <c r="B515" s="439"/>
      <c r="C515" s="439"/>
      <c r="D515" s="439"/>
      <c r="E515" s="439"/>
      <c r="F515" s="439"/>
      <c r="G515" s="439"/>
      <c r="H515" s="439"/>
      <c r="I515" s="439"/>
      <c r="J515" s="439"/>
      <c r="K515" s="439"/>
      <c r="L515" s="439"/>
      <c r="M515" s="142"/>
      <c r="N515" s="142"/>
      <c r="O515" s="142"/>
      <c r="P515" s="142"/>
      <c r="Q515" s="142"/>
      <c r="R515" s="142"/>
      <c r="S515" s="142"/>
      <c r="T515" s="142"/>
      <c r="U515" s="142"/>
    </row>
    <row r="516" customFormat="false" ht="12.75" hidden="true" customHeight="false" outlineLevel="2" collapsed="false">
      <c r="A516" s="142"/>
      <c r="B516" s="439"/>
      <c r="C516" s="439"/>
      <c r="D516" s="439"/>
      <c r="E516" s="439"/>
      <c r="F516" s="439"/>
      <c r="G516" s="439"/>
      <c r="H516" s="439"/>
      <c r="I516" s="439"/>
      <c r="J516" s="439"/>
      <c r="K516" s="439"/>
      <c r="L516" s="439"/>
      <c r="M516" s="142"/>
      <c r="N516" s="142"/>
      <c r="O516" s="142"/>
      <c r="P516" s="142"/>
      <c r="Q516" s="142"/>
      <c r="R516" s="142"/>
      <c r="S516" s="142"/>
      <c r="T516" s="142"/>
      <c r="U516" s="142"/>
    </row>
    <row r="517" customFormat="false" ht="12.75" hidden="true" customHeight="false" outlineLevel="2" collapsed="false">
      <c r="A517" s="142"/>
      <c r="B517" s="439"/>
      <c r="C517" s="439"/>
      <c r="D517" s="439"/>
      <c r="E517" s="439"/>
      <c r="F517" s="439"/>
      <c r="G517" s="439"/>
      <c r="H517" s="439"/>
      <c r="I517" s="439"/>
      <c r="J517" s="439"/>
      <c r="K517" s="439"/>
      <c r="L517" s="439"/>
      <c r="M517" s="142"/>
      <c r="N517" s="142"/>
      <c r="O517" s="142"/>
      <c r="P517" s="142"/>
      <c r="Q517" s="142"/>
      <c r="R517" s="142"/>
      <c r="S517" s="142"/>
      <c r="T517" s="142"/>
      <c r="U517" s="142"/>
    </row>
    <row r="518" customFormat="false" ht="12.75" hidden="true" customHeight="false" outlineLevel="2" collapsed="false">
      <c r="A518" s="376"/>
      <c r="B518" s="439"/>
      <c r="C518" s="439"/>
      <c r="D518" s="439"/>
      <c r="E518" s="439"/>
      <c r="F518" s="439"/>
      <c r="G518" s="439"/>
      <c r="H518" s="439"/>
      <c r="I518" s="439"/>
      <c r="J518" s="439"/>
      <c r="K518" s="439"/>
      <c r="L518" s="439"/>
      <c r="M518" s="142"/>
      <c r="N518" s="142"/>
      <c r="O518" s="142"/>
      <c r="P518" s="142"/>
      <c r="Q518" s="142"/>
      <c r="R518" s="142"/>
      <c r="S518" s="142"/>
      <c r="T518" s="142"/>
      <c r="U518" s="142"/>
    </row>
    <row r="519" customFormat="false" ht="12.75" hidden="true" customHeight="false" outlineLevel="2" collapsed="false">
      <c r="A519" s="188"/>
      <c r="B519" s="439"/>
      <c r="C519" s="439"/>
      <c r="D519" s="439"/>
      <c r="E519" s="439"/>
      <c r="F519" s="439"/>
      <c r="G519" s="439"/>
      <c r="H519" s="439"/>
      <c r="I519" s="439"/>
      <c r="J519" s="439"/>
      <c r="K519" s="439"/>
      <c r="L519" s="439"/>
      <c r="M519" s="142"/>
      <c r="N519" s="142"/>
      <c r="O519" s="142"/>
      <c r="P519" s="142"/>
      <c r="Q519" s="142"/>
      <c r="R519" s="142"/>
      <c r="S519" s="142"/>
      <c r="T519" s="142"/>
      <c r="U519" s="142"/>
    </row>
    <row r="520" customFormat="false" ht="12.75" hidden="false" customHeight="false" outlineLevel="1" collapsed="true">
      <c r="A520" s="376"/>
      <c r="B520" s="439"/>
      <c r="C520" s="439"/>
      <c r="D520" s="439"/>
      <c r="E520" s="439"/>
      <c r="F520" s="439"/>
      <c r="G520" s="439"/>
      <c r="H520" s="439"/>
      <c r="I520" s="439"/>
      <c r="J520" s="439"/>
      <c r="K520" s="439"/>
      <c r="L520" s="439"/>
      <c r="M520" s="142"/>
      <c r="N520" s="142"/>
      <c r="O520" s="142"/>
      <c r="P520" s="142"/>
      <c r="Q520" s="142"/>
      <c r="R520" s="142"/>
      <c r="S520" s="142"/>
      <c r="T520" s="142"/>
      <c r="U520" s="142"/>
    </row>
    <row r="521" customFormat="false" ht="12.75" hidden="false" customHeight="false" outlineLevel="1" collapsed="false">
      <c r="A521" s="376"/>
      <c r="B521" s="439"/>
      <c r="C521" s="439"/>
      <c r="D521" s="439"/>
      <c r="E521" s="439"/>
      <c r="F521" s="439"/>
      <c r="G521" s="439"/>
      <c r="H521" s="439"/>
      <c r="I521" s="439"/>
      <c r="J521" s="439"/>
      <c r="K521" s="439"/>
      <c r="L521" s="439"/>
      <c r="M521" s="142"/>
      <c r="N521" s="142"/>
      <c r="O521" s="142"/>
      <c r="P521" s="142"/>
      <c r="Q521" s="142"/>
      <c r="R521" s="142"/>
      <c r="S521" s="142"/>
      <c r="T521" s="142"/>
      <c r="U521" s="142"/>
    </row>
    <row r="522" customFormat="false" ht="12.75" hidden="false" customHeight="false" outlineLevel="1" collapsed="false">
      <c r="A522" s="376"/>
      <c r="B522" s="439"/>
      <c r="C522" s="439"/>
      <c r="D522" s="439"/>
      <c r="E522" s="439"/>
      <c r="F522" s="439"/>
      <c r="G522" s="439"/>
      <c r="H522" s="439"/>
      <c r="I522" s="439"/>
      <c r="J522" s="439"/>
      <c r="K522" s="439"/>
      <c r="L522" s="439"/>
      <c r="M522" s="142"/>
      <c r="N522" s="142"/>
      <c r="O522" s="142"/>
      <c r="P522" s="142"/>
      <c r="Q522" s="142"/>
      <c r="R522" s="142"/>
      <c r="S522" s="142"/>
      <c r="T522" s="142"/>
      <c r="U522" s="142"/>
    </row>
    <row r="523" customFormat="false" ht="12.75" hidden="false" customHeight="false" outlineLevel="1" collapsed="false">
      <c r="A523" s="142"/>
      <c r="B523" s="439"/>
      <c r="C523" s="439"/>
      <c r="D523" s="439"/>
      <c r="E523" s="439"/>
      <c r="F523" s="439"/>
      <c r="G523" s="439"/>
      <c r="H523" s="439"/>
      <c r="I523" s="439"/>
      <c r="J523" s="439"/>
      <c r="K523" s="439"/>
      <c r="L523" s="439"/>
      <c r="M523" s="142"/>
      <c r="N523" s="142"/>
      <c r="O523" s="142"/>
      <c r="P523" s="142"/>
      <c r="Q523" s="142"/>
      <c r="R523" s="142"/>
      <c r="S523" s="142"/>
      <c r="T523" s="142"/>
      <c r="U523" s="142"/>
    </row>
    <row r="524" customFormat="false" ht="12.75" hidden="false" customHeight="false" outlineLevel="1" collapsed="false">
      <c r="A524" s="142"/>
      <c r="B524" s="439"/>
      <c r="C524" s="439"/>
      <c r="D524" s="439"/>
      <c r="E524" s="439"/>
      <c r="F524" s="439"/>
      <c r="G524" s="439"/>
      <c r="H524" s="439"/>
      <c r="I524" s="439"/>
      <c r="J524" s="439"/>
      <c r="K524" s="439"/>
      <c r="L524" s="439"/>
      <c r="M524" s="142"/>
      <c r="N524" s="142"/>
      <c r="O524" s="142"/>
      <c r="P524" s="142"/>
      <c r="Q524" s="142"/>
      <c r="R524" s="142"/>
      <c r="S524" s="142"/>
      <c r="T524" s="142"/>
      <c r="U524" s="142"/>
    </row>
    <row r="525" customFormat="false" ht="12.75" hidden="false" customHeight="false" outlineLevel="1" collapsed="false">
      <c r="A525" s="376"/>
      <c r="B525" s="439"/>
      <c r="C525" s="439"/>
      <c r="D525" s="439"/>
      <c r="E525" s="439"/>
      <c r="F525" s="439"/>
      <c r="G525" s="439"/>
      <c r="H525" s="439"/>
      <c r="I525" s="439"/>
      <c r="J525" s="439"/>
      <c r="K525" s="439"/>
      <c r="L525" s="439"/>
      <c r="M525" s="142"/>
      <c r="N525" s="142"/>
      <c r="O525" s="142"/>
      <c r="P525" s="142"/>
      <c r="Q525" s="142"/>
      <c r="R525" s="142"/>
      <c r="S525" s="142"/>
      <c r="T525" s="142"/>
      <c r="U525" s="142"/>
    </row>
    <row r="526" customFormat="false" ht="12.75" hidden="false" customHeight="false" outlineLevel="1" collapsed="false">
      <c r="A526" s="376"/>
      <c r="B526" s="439"/>
      <c r="C526" s="439"/>
      <c r="D526" s="439"/>
      <c r="E526" s="439"/>
      <c r="F526" s="439"/>
      <c r="G526" s="439"/>
      <c r="H526" s="439"/>
      <c r="I526" s="439"/>
      <c r="J526" s="439"/>
      <c r="K526" s="439"/>
      <c r="L526" s="439"/>
      <c r="M526" s="142"/>
      <c r="N526" s="142"/>
      <c r="O526" s="142"/>
      <c r="P526" s="142"/>
      <c r="Q526" s="142"/>
      <c r="R526" s="142"/>
      <c r="S526" s="142"/>
      <c r="T526" s="142"/>
      <c r="U526" s="142"/>
    </row>
    <row r="527" customFormat="false" ht="12.75" hidden="false" customHeight="false" outlineLevel="1" collapsed="false">
      <c r="A527" s="376"/>
      <c r="B527" s="439"/>
      <c r="C527" s="439"/>
      <c r="D527" s="439"/>
      <c r="E527" s="439"/>
      <c r="F527" s="439"/>
      <c r="G527" s="439"/>
      <c r="H527" s="439"/>
      <c r="I527" s="439"/>
      <c r="J527" s="439"/>
      <c r="K527" s="439"/>
      <c r="L527" s="439"/>
      <c r="M527" s="142"/>
      <c r="N527" s="142"/>
      <c r="O527" s="142"/>
      <c r="P527" s="142"/>
      <c r="Q527" s="142"/>
      <c r="R527" s="142"/>
      <c r="S527" s="142"/>
      <c r="T527" s="142"/>
      <c r="U527" s="142"/>
    </row>
    <row r="528" customFormat="false" ht="12.75" hidden="false" customHeight="false" outlineLevel="1" collapsed="false">
      <c r="A528" s="376"/>
      <c r="B528" s="439"/>
      <c r="C528" s="439"/>
      <c r="D528" s="439"/>
      <c r="E528" s="439"/>
      <c r="F528" s="439"/>
      <c r="G528" s="439"/>
      <c r="H528" s="439"/>
      <c r="I528" s="439"/>
      <c r="J528" s="439"/>
      <c r="K528" s="439"/>
      <c r="L528" s="439"/>
      <c r="M528" s="142"/>
      <c r="N528" s="142"/>
      <c r="O528" s="142"/>
      <c r="P528" s="142"/>
      <c r="Q528" s="142"/>
      <c r="R528" s="142"/>
      <c r="S528" s="142"/>
      <c r="T528" s="142"/>
      <c r="U528" s="142"/>
    </row>
    <row r="529" customFormat="false" ht="12.75" hidden="false" customHeight="false" outlineLevel="0" collapsed="false">
      <c r="A529" s="142"/>
      <c r="B529" s="142"/>
      <c r="C529" s="142"/>
      <c r="D529" s="439"/>
      <c r="E529" s="439"/>
      <c r="F529" s="439"/>
      <c r="G529" s="439"/>
      <c r="H529" s="439"/>
      <c r="I529" s="439"/>
      <c r="J529" s="439"/>
      <c r="K529" s="439"/>
      <c r="L529" s="439"/>
      <c r="M529" s="142"/>
      <c r="N529" s="142"/>
      <c r="O529" s="142"/>
      <c r="P529" s="142"/>
      <c r="Q529" s="142"/>
      <c r="R529" s="142"/>
      <c r="S529" s="142"/>
      <c r="T529" s="142"/>
      <c r="U529" s="142"/>
    </row>
    <row r="530" customFormat="false" ht="12.75" hidden="false" customHeight="false" outlineLevel="0" collapsed="false">
      <c r="A530" s="142"/>
      <c r="B530" s="142"/>
      <c r="C530" s="142"/>
      <c r="D530" s="439"/>
      <c r="E530" s="439"/>
      <c r="F530" s="439"/>
      <c r="G530" s="439"/>
      <c r="H530" s="439"/>
      <c r="I530" s="439"/>
      <c r="J530" s="439"/>
      <c r="K530" s="439"/>
      <c r="L530" s="439"/>
      <c r="M530" s="142"/>
      <c r="N530" s="142"/>
      <c r="O530" s="142"/>
      <c r="P530" s="142"/>
      <c r="Q530" s="142"/>
      <c r="R530" s="142"/>
      <c r="S530" s="142"/>
      <c r="T530" s="142"/>
      <c r="U530" s="142"/>
    </row>
    <row r="531" customFormat="false" ht="12.75" hidden="false" customHeight="false" outlineLevel="0" collapsed="false">
      <c r="A531" s="142"/>
      <c r="B531" s="142"/>
      <c r="C531" s="142"/>
      <c r="D531" s="439"/>
      <c r="E531" s="439"/>
      <c r="F531" s="439"/>
      <c r="G531" s="439"/>
      <c r="H531" s="439"/>
      <c r="I531" s="439"/>
      <c r="J531" s="439"/>
      <c r="K531" s="439"/>
      <c r="L531" s="439"/>
      <c r="M531" s="142"/>
      <c r="N531" s="142"/>
      <c r="O531" s="142"/>
      <c r="P531" s="142"/>
      <c r="Q531" s="142"/>
      <c r="R531" s="142"/>
      <c r="S531" s="142"/>
      <c r="T531" s="142"/>
      <c r="U531" s="142"/>
    </row>
    <row r="532" customFormat="false" ht="12.75" hidden="false" customHeight="false" outlineLevel="0" collapsed="false">
      <c r="A532" s="142"/>
      <c r="B532" s="142"/>
      <c r="C532" s="142"/>
      <c r="D532" s="439"/>
      <c r="E532" s="439"/>
      <c r="F532" s="439"/>
      <c r="G532" s="439"/>
      <c r="H532" s="439"/>
      <c r="I532" s="439"/>
      <c r="J532" s="439"/>
      <c r="K532" s="439"/>
      <c r="L532" s="439"/>
      <c r="M532" s="142"/>
      <c r="N532" s="142"/>
      <c r="O532" s="142"/>
      <c r="P532" s="142"/>
      <c r="Q532" s="142"/>
      <c r="R532" s="142"/>
      <c r="S532" s="142"/>
      <c r="T532" s="142"/>
      <c r="U532" s="142"/>
    </row>
    <row r="533" customFormat="false" ht="12.75" hidden="false" customHeight="false" outlineLevel="0" collapsed="false">
      <c r="A533" s="142"/>
      <c r="B533" s="142"/>
      <c r="C533" s="142"/>
      <c r="D533" s="439"/>
      <c r="E533" s="439"/>
      <c r="F533" s="439"/>
      <c r="G533" s="439"/>
      <c r="H533" s="439"/>
      <c r="I533" s="439"/>
      <c r="J533" s="439"/>
      <c r="K533" s="439"/>
      <c r="L533" s="439"/>
      <c r="M533" s="142"/>
      <c r="N533" s="142"/>
      <c r="O533" s="142"/>
      <c r="P533" s="142"/>
      <c r="Q533" s="142"/>
      <c r="R533" s="142"/>
      <c r="S533" s="142"/>
      <c r="T533" s="142"/>
      <c r="U533" s="142"/>
    </row>
    <row r="534" customFormat="false" ht="12.75" hidden="false" customHeight="false" outlineLevel="0" collapsed="false">
      <c r="A534" s="142"/>
      <c r="B534" s="142"/>
      <c r="C534" s="142"/>
      <c r="D534" s="142"/>
      <c r="E534" s="142"/>
      <c r="F534" s="142"/>
      <c r="G534" s="142"/>
      <c r="H534" s="142"/>
      <c r="I534" s="142"/>
      <c r="J534" s="142"/>
      <c r="K534" s="142"/>
      <c r="L534" s="142"/>
      <c r="M534" s="142"/>
      <c r="N534" s="142"/>
      <c r="O534" s="142"/>
      <c r="P534" s="142"/>
      <c r="Q534" s="142"/>
      <c r="R534" s="142"/>
      <c r="S534" s="142"/>
      <c r="T534" s="142"/>
      <c r="U534" s="142"/>
    </row>
    <row r="535" customFormat="false" ht="12.75" hidden="false" customHeight="false" outlineLevel="0" collapsed="false">
      <c r="A535" s="142"/>
      <c r="B535" s="142"/>
      <c r="C535" s="142"/>
      <c r="D535" s="142"/>
      <c r="E535" s="142"/>
      <c r="F535" s="142"/>
      <c r="G535" s="142"/>
      <c r="H535" s="142"/>
      <c r="I535" s="142"/>
      <c r="J535" s="142"/>
      <c r="K535" s="142"/>
      <c r="L535" s="142"/>
      <c r="M535" s="142"/>
      <c r="N535" s="142"/>
      <c r="O535" s="142"/>
      <c r="P535" s="142"/>
      <c r="Q535" s="142"/>
      <c r="R535" s="142"/>
      <c r="S535" s="142"/>
      <c r="T535" s="142"/>
      <c r="U535" s="142"/>
    </row>
    <row r="536" customFormat="false" ht="12.75" hidden="false" customHeight="false" outlineLevel="0" collapsed="false">
      <c r="A536" s="142"/>
      <c r="B536" s="142"/>
      <c r="C536" s="142"/>
      <c r="D536" s="142"/>
      <c r="E536" s="142"/>
      <c r="F536" s="142"/>
      <c r="G536" s="142"/>
      <c r="H536" s="142"/>
      <c r="I536" s="142"/>
      <c r="J536" s="142"/>
      <c r="K536" s="142"/>
      <c r="L536" s="142"/>
      <c r="M536" s="142"/>
      <c r="N536" s="142"/>
      <c r="O536" s="142"/>
      <c r="P536" s="142"/>
      <c r="Q536" s="142"/>
      <c r="R536" s="142"/>
      <c r="S536" s="142"/>
      <c r="T536" s="142"/>
      <c r="U536" s="142"/>
    </row>
    <row r="537" customFormat="false" ht="12.75" hidden="false" customHeight="false" outlineLevel="0" collapsed="false">
      <c r="A537" s="142"/>
      <c r="B537" s="142"/>
      <c r="C537" s="142"/>
      <c r="D537" s="142"/>
      <c r="E537" s="142"/>
      <c r="F537" s="142"/>
      <c r="G537" s="142"/>
      <c r="H537" s="142"/>
      <c r="I537" s="142"/>
      <c r="J537" s="142"/>
      <c r="K537" s="142"/>
      <c r="L537" s="142"/>
      <c r="M537" s="142"/>
      <c r="N537" s="142"/>
      <c r="O537" s="142"/>
      <c r="P537" s="142"/>
      <c r="Q537" s="142"/>
      <c r="R537" s="142"/>
      <c r="S537" s="142"/>
      <c r="T537" s="142"/>
      <c r="U537" s="142"/>
    </row>
    <row r="538" customFormat="false" ht="12.75" hidden="false" customHeight="false" outlineLevel="0" collapsed="false">
      <c r="A538" s="142"/>
      <c r="B538" s="142"/>
      <c r="C538" s="142"/>
      <c r="D538" s="142"/>
      <c r="E538" s="142"/>
      <c r="F538" s="142"/>
      <c r="G538" s="142"/>
      <c r="H538" s="142"/>
      <c r="I538" s="142"/>
      <c r="J538" s="142"/>
      <c r="K538" s="142"/>
      <c r="L538" s="142"/>
      <c r="M538" s="142"/>
      <c r="N538" s="142"/>
      <c r="O538" s="142"/>
      <c r="P538" s="142"/>
      <c r="Q538" s="142"/>
      <c r="R538" s="142"/>
      <c r="S538" s="142"/>
      <c r="T538" s="142"/>
      <c r="U538" s="142"/>
    </row>
    <row r="539" customFormat="false" ht="12.75" hidden="false" customHeight="false" outlineLevel="0" collapsed="false">
      <c r="A539" s="142"/>
      <c r="B539" s="142"/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</row>
    <row r="540" customFormat="false" ht="12.75" hidden="false" customHeight="false" outlineLevel="0" collapsed="false">
      <c r="A540" s="142"/>
      <c r="B540" s="142"/>
      <c r="C540" s="142"/>
      <c r="D540" s="142"/>
      <c r="E540" s="142"/>
      <c r="F540" s="142"/>
      <c r="G540" s="142"/>
      <c r="H540" s="142"/>
      <c r="I540" s="142"/>
      <c r="J540" s="142"/>
      <c r="K540" s="142"/>
      <c r="L540" s="142"/>
      <c r="M540" s="142"/>
      <c r="N540" s="142"/>
      <c r="O540" s="142"/>
      <c r="P540" s="142"/>
      <c r="Q540" s="142"/>
      <c r="R540" s="142"/>
      <c r="S540" s="142"/>
      <c r="T540" s="142"/>
      <c r="U540" s="142"/>
    </row>
    <row r="541" customFormat="false" ht="12.75" hidden="false" customHeight="false" outlineLevel="0" collapsed="false">
      <c r="A541" s="142"/>
      <c r="B541" s="142"/>
      <c r="C541" s="142"/>
      <c r="D541" s="142"/>
      <c r="E541" s="142"/>
      <c r="F541" s="142"/>
      <c r="G541" s="142"/>
      <c r="H541" s="142"/>
      <c r="I541" s="142"/>
      <c r="J541" s="142"/>
      <c r="K541" s="142"/>
      <c r="L541" s="142"/>
      <c r="M541" s="142"/>
      <c r="N541" s="142"/>
      <c r="O541" s="142"/>
      <c r="P541" s="142"/>
      <c r="Q541" s="142"/>
      <c r="R541" s="142"/>
      <c r="S541" s="142"/>
      <c r="T541" s="142"/>
      <c r="U541" s="142"/>
    </row>
    <row r="542" customFormat="false" ht="12.75" hidden="false" customHeight="false" outlineLevel="0" collapsed="false">
      <c r="A542" s="142"/>
      <c r="B542" s="142"/>
      <c r="C542" s="142"/>
      <c r="D542" s="142"/>
      <c r="E542" s="142"/>
      <c r="F542" s="142"/>
      <c r="G542" s="142"/>
      <c r="H542" s="142"/>
      <c r="I542" s="142"/>
      <c r="J542" s="142"/>
      <c r="K542" s="142"/>
      <c r="L542" s="142"/>
      <c r="M542" s="142"/>
      <c r="N542" s="142"/>
      <c r="O542" s="142"/>
      <c r="P542" s="142"/>
      <c r="Q542" s="142"/>
      <c r="R542" s="142"/>
      <c r="S542" s="142"/>
      <c r="T542" s="142"/>
      <c r="U542" s="142"/>
    </row>
    <row r="543" customFormat="false" ht="12.75" hidden="false" customHeight="false" outlineLevel="0" collapsed="false">
      <c r="A543" s="142"/>
      <c r="B543" s="142"/>
      <c r="C543" s="142"/>
      <c r="D543" s="142"/>
      <c r="E543" s="142"/>
      <c r="F543" s="142"/>
      <c r="G543" s="142"/>
      <c r="H543" s="142"/>
      <c r="I543" s="142"/>
      <c r="J543" s="142"/>
      <c r="K543" s="142"/>
      <c r="L543" s="142"/>
      <c r="M543" s="142"/>
      <c r="N543" s="142"/>
      <c r="O543" s="142"/>
      <c r="P543" s="142"/>
      <c r="Q543" s="142"/>
      <c r="R543" s="142"/>
      <c r="S543" s="142"/>
      <c r="T543" s="142"/>
      <c r="U543" s="142"/>
    </row>
    <row r="544" customFormat="false" ht="12.75" hidden="false" customHeight="false" outlineLevel="0" collapsed="false">
      <c r="A544" s="142"/>
      <c r="B544" s="142"/>
      <c r="C544" s="142"/>
      <c r="D544" s="142"/>
      <c r="E544" s="142"/>
      <c r="F544" s="142"/>
      <c r="G544" s="142"/>
      <c r="H544" s="142"/>
      <c r="I544" s="142"/>
      <c r="J544" s="142"/>
      <c r="K544" s="142"/>
      <c r="L544" s="142"/>
      <c r="M544" s="142"/>
      <c r="N544" s="142"/>
      <c r="O544" s="142"/>
      <c r="P544" s="142"/>
      <c r="Q544" s="142"/>
      <c r="R544" s="142"/>
      <c r="S544" s="142"/>
      <c r="T544" s="142"/>
      <c r="U544" s="142"/>
    </row>
    <row r="545" customFormat="false" ht="12.75" hidden="false" customHeight="false" outlineLevel="0" collapsed="false">
      <c r="A545" s="142"/>
      <c r="B545" s="142"/>
      <c r="C545" s="142"/>
      <c r="D545" s="142"/>
      <c r="E545" s="142"/>
      <c r="F545" s="142"/>
      <c r="G545" s="142"/>
      <c r="H545" s="142"/>
      <c r="I545" s="142"/>
      <c r="J545" s="142"/>
      <c r="K545" s="142"/>
      <c r="L545" s="142"/>
      <c r="M545" s="142"/>
      <c r="N545" s="142"/>
      <c r="O545" s="142"/>
      <c r="P545" s="142"/>
      <c r="Q545" s="142"/>
      <c r="R545" s="142"/>
      <c r="S545" s="142"/>
      <c r="T545" s="142"/>
      <c r="U545" s="142"/>
    </row>
    <row r="546" customFormat="false" ht="12.75" hidden="false" customHeight="false" outlineLevel="0" collapsed="false">
      <c r="A546" s="142"/>
      <c r="B546" s="142"/>
      <c r="C546" s="142"/>
      <c r="D546" s="142"/>
      <c r="E546" s="142"/>
      <c r="F546" s="142"/>
      <c r="G546" s="142"/>
      <c r="H546" s="142"/>
      <c r="I546" s="142"/>
      <c r="J546" s="142"/>
      <c r="K546" s="142"/>
      <c r="L546" s="142"/>
      <c r="M546" s="142"/>
      <c r="N546" s="142"/>
      <c r="O546" s="142"/>
      <c r="P546" s="142"/>
      <c r="Q546" s="142"/>
      <c r="R546" s="142"/>
      <c r="S546" s="142"/>
      <c r="T546" s="142"/>
      <c r="U546" s="142"/>
    </row>
    <row r="547" customFormat="false" ht="12.75" hidden="false" customHeight="false" outlineLevel="0" collapsed="false">
      <c r="A547" s="142"/>
      <c r="B547" s="142"/>
      <c r="C547" s="142"/>
      <c r="D547" s="142"/>
      <c r="E547" s="142"/>
      <c r="F547" s="142"/>
      <c r="G547" s="142"/>
      <c r="H547" s="142"/>
      <c r="I547" s="142"/>
      <c r="J547" s="142"/>
      <c r="K547" s="142"/>
      <c r="L547" s="142"/>
      <c r="M547" s="142"/>
      <c r="N547" s="142"/>
      <c r="O547" s="142"/>
      <c r="P547" s="142"/>
      <c r="Q547" s="142"/>
      <c r="R547" s="142"/>
      <c r="S547" s="142"/>
      <c r="T547" s="142"/>
      <c r="U547" s="142"/>
    </row>
    <row r="548" customFormat="false" ht="12.75" hidden="false" customHeight="false" outlineLevel="0" collapsed="false">
      <c r="A548" s="142"/>
      <c r="B548" s="142"/>
      <c r="C548" s="142"/>
      <c r="D548" s="142"/>
      <c r="E548" s="142"/>
      <c r="F548" s="142"/>
      <c r="G548" s="142"/>
      <c r="H548" s="142"/>
      <c r="I548" s="142"/>
      <c r="J548" s="142"/>
      <c r="K548" s="142"/>
      <c r="L548" s="142"/>
      <c r="M548" s="142"/>
      <c r="N548" s="142"/>
      <c r="O548" s="142"/>
      <c r="P548" s="142"/>
      <c r="Q548" s="142"/>
      <c r="R548" s="142"/>
      <c r="S548" s="142"/>
      <c r="T548" s="142"/>
      <c r="U548" s="142"/>
    </row>
    <row r="549" customFormat="false" ht="12.75" hidden="false" customHeight="false" outlineLevel="0" collapsed="false">
      <c r="A549" s="142"/>
      <c r="B549" s="142"/>
      <c r="C549" s="142"/>
      <c r="D549" s="142"/>
      <c r="E549" s="142"/>
      <c r="F549" s="142"/>
      <c r="G549" s="142"/>
      <c r="H549" s="142"/>
      <c r="I549" s="142"/>
      <c r="J549" s="142"/>
      <c r="K549" s="142"/>
      <c r="L549" s="142"/>
      <c r="M549" s="142"/>
      <c r="N549" s="142"/>
      <c r="O549" s="142"/>
      <c r="P549" s="142"/>
      <c r="Q549" s="142"/>
      <c r="R549" s="142"/>
      <c r="S549" s="142"/>
      <c r="T549" s="142"/>
      <c r="U549" s="142"/>
    </row>
    <row r="550" customFormat="false" ht="12.75" hidden="false" customHeight="false" outlineLevel="0" collapsed="false">
      <c r="A550" s="142"/>
      <c r="B550" s="142"/>
      <c r="C550" s="142"/>
      <c r="D550" s="142"/>
      <c r="E550" s="142"/>
      <c r="F550" s="142"/>
      <c r="G550" s="142"/>
      <c r="H550" s="142"/>
      <c r="I550" s="142"/>
      <c r="J550" s="142"/>
      <c r="K550" s="142"/>
      <c r="L550" s="142"/>
      <c r="M550" s="142"/>
      <c r="N550" s="142"/>
      <c r="O550" s="142"/>
      <c r="P550" s="142"/>
      <c r="Q550" s="142"/>
      <c r="R550" s="142"/>
      <c r="S550" s="142"/>
      <c r="T550" s="142"/>
      <c r="U550" s="142"/>
    </row>
    <row r="551" customFormat="false" ht="12.75" hidden="false" customHeight="false" outlineLevel="0" collapsed="false">
      <c r="A551" s="142"/>
      <c r="B551" s="142"/>
      <c r="C551" s="142"/>
      <c r="D551" s="142"/>
      <c r="E551" s="142"/>
      <c r="F551" s="142"/>
      <c r="G551" s="142"/>
      <c r="H551" s="142"/>
      <c r="I551" s="142"/>
      <c r="J551" s="142"/>
      <c r="K551" s="142"/>
      <c r="L551" s="142"/>
      <c r="M551" s="142"/>
      <c r="N551" s="142"/>
      <c r="O551" s="142"/>
      <c r="P551" s="142"/>
      <c r="Q551" s="142"/>
      <c r="R551" s="142"/>
      <c r="S551" s="142"/>
      <c r="T551" s="142"/>
      <c r="U551" s="142"/>
    </row>
    <row r="552" customFormat="false" ht="12.75" hidden="false" customHeight="false" outlineLevel="0" collapsed="false">
      <c r="A552" s="142"/>
      <c r="B552" s="142"/>
      <c r="C552" s="142"/>
      <c r="D552" s="142"/>
      <c r="E552" s="142"/>
      <c r="F552" s="142"/>
      <c r="G552" s="142"/>
      <c r="H552" s="142"/>
      <c r="I552" s="142"/>
      <c r="J552" s="142"/>
      <c r="K552" s="142"/>
      <c r="L552" s="142"/>
      <c r="M552" s="142"/>
      <c r="N552" s="142"/>
      <c r="O552" s="142"/>
      <c r="P552" s="142"/>
      <c r="Q552" s="142"/>
      <c r="R552" s="142"/>
      <c r="S552" s="142"/>
      <c r="T552" s="142"/>
      <c r="U552" s="142"/>
    </row>
    <row r="553" customFormat="false" ht="12.75" hidden="false" customHeight="false" outlineLevel="0" collapsed="false">
      <c r="A553" s="142"/>
      <c r="B553" s="142"/>
      <c r="C553" s="142"/>
      <c r="D553" s="142"/>
      <c r="E553" s="142"/>
      <c r="F553" s="142"/>
      <c r="G553" s="142"/>
      <c r="H553" s="142"/>
      <c r="I553" s="142"/>
      <c r="J553" s="142"/>
      <c r="K553" s="142"/>
      <c r="L553" s="142"/>
      <c r="M553" s="142"/>
      <c r="N553" s="142"/>
      <c r="O553" s="142"/>
      <c r="P553" s="142"/>
      <c r="Q553" s="142"/>
      <c r="R553" s="142"/>
      <c r="S553" s="142"/>
      <c r="T553" s="142"/>
      <c r="U553" s="142"/>
    </row>
    <row r="554" customFormat="false" ht="12.75" hidden="false" customHeight="false" outlineLevel="0" collapsed="false">
      <c r="A554" s="142"/>
      <c r="B554" s="142"/>
      <c r="C554" s="142"/>
      <c r="D554" s="142"/>
      <c r="E554" s="142"/>
      <c r="F554" s="142"/>
      <c r="G554" s="142"/>
      <c r="H554" s="142"/>
      <c r="I554" s="142"/>
      <c r="J554" s="142"/>
      <c r="K554" s="142"/>
      <c r="L554" s="142"/>
      <c r="M554" s="142"/>
      <c r="N554" s="142"/>
      <c r="O554" s="142"/>
      <c r="P554" s="142"/>
      <c r="Q554" s="142"/>
      <c r="R554" s="142"/>
      <c r="S554" s="142"/>
      <c r="T554" s="142"/>
      <c r="U554" s="142"/>
    </row>
    <row r="555" customFormat="false" ht="12.75" hidden="false" customHeight="false" outlineLevel="0" collapsed="false">
      <c r="A555" s="142"/>
      <c r="B555" s="142"/>
      <c r="C555" s="142"/>
      <c r="D555" s="142"/>
      <c r="E555" s="142"/>
      <c r="F555" s="142"/>
      <c r="G555" s="142"/>
      <c r="H555" s="142"/>
      <c r="I555" s="142"/>
      <c r="J555" s="142"/>
      <c r="K555" s="142"/>
      <c r="L555" s="142"/>
      <c r="M555" s="142"/>
      <c r="N555" s="142"/>
      <c r="O555" s="142"/>
      <c r="P555" s="142"/>
      <c r="Q555" s="142"/>
      <c r="R555" s="142"/>
      <c r="S555" s="142"/>
      <c r="T555" s="142"/>
      <c r="U555" s="142"/>
    </row>
    <row r="556" customFormat="false" ht="12.75" hidden="false" customHeight="false" outlineLevel="0" collapsed="false">
      <c r="A556" s="142"/>
      <c r="B556" s="142"/>
      <c r="C556" s="142"/>
      <c r="D556" s="142"/>
      <c r="E556" s="142"/>
      <c r="F556" s="142"/>
      <c r="G556" s="142"/>
      <c r="H556" s="142"/>
      <c r="I556" s="142"/>
      <c r="J556" s="142"/>
      <c r="K556" s="142"/>
      <c r="L556" s="142"/>
      <c r="M556" s="142"/>
      <c r="N556" s="142"/>
      <c r="O556" s="142"/>
      <c r="P556" s="142"/>
      <c r="Q556" s="142"/>
      <c r="R556" s="142"/>
      <c r="S556" s="142"/>
      <c r="T556" s="142"/>
      <c r="U556" s="142"/>
    </row>
    <row r="557" customFormat="false" ht="12.75" hidden="false" customHeight="false" outlineLevel="0" collapsed="false">
      <c r="A557" s="142"/>
      <c r="B557" s="142"/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</row>
    <row r="558" customFormat="false" ht="12.75" hidden="false" customHeight="false" outlineLevel="0" collapsed="false">
      <c r="A558" s="142"/>
      <c r="B558" s="142"/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</row>
    <row r="559" customFormat="false" ht="12.75" hidden="false" customHeight="false" outlineLevel="0" collapsed="false">
      <c r="A559" s="142"/>
      <c r="B559" s="142"/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</row>
    <row r="560" customFormat="false" ht="12.75" hidden="false" customHeight="false" outlineLevel="0" collapsed="false">
      <c r="A560" s="142"/>
      <c r="B560" s="142"/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</row>
    <row r="561" customFormat="false" ht="12.75" hidden="false" customHeight="false" outlineLevel="0" collapsed="false">
      <c r="A561" s="142"/>
      <c r="B561" s="142"/>
      <c r="C561" s="142"/>
      <c r="D561" s="142"/>
      <c r="E561" s="142"/>
      <c r="F561" s="142"/>
      <c r="G561" s="142"/>
      <c r="H561" s="142"/>
      <c r="I561" s="142"/>
      <c r="J561" s="142"/>
      <c r="K561" s="142"/>
      <c r="L561" s="142"/>
      <c r="M561" s="142"/>
      <c r="N561" s="142"/>
      <c r="O561" s="142"/>
      <c r="P561" s="142"/>
      <c r="Q561" s="142"/>
      <c r="R561" s="142"/>
      <c r="S561" s="142"/>
      <c r="T561" s="142"/>
      <c r="U561" s="142"/>
    </row>
    <row r="562" customFormat="false" ht="12.75" hidden="false" customHeight="false" outlineLevel="0" collapsed="false">
      <c r="A562" s="142"/>
      <c r="B562" s="142"/>
      <c r="C562" s="142"/>
      <c r="D562" s="142"/>
      <c r="E562" s="142"/>
      <c r="F562" s="142"/>
      <c r="G562" s="142"/>
      <c r="H562" s="142"/>
      <c r="I562" s="142"/>
      <c r="J562" s="142"/>
      <c r="K562" s="142"/>
      <c r="L562" s="142"/>
      <c r="M562" s="142"/>
      <c r="N562" s="142"/>
      <c r="O562" s="142"/>
      <c r="P562" s="142"/>
      <c r="Q562" s="142"/>
      <c r="R562" s="142"/>
      <c r="S562" s="142"/>
      <c r="T562" s="142"/>
      <c r="U562" s="142"/>
    </row>
    <row r="563" customFormat="false" ht="12.75" hidden="false" customHeight="false" outlineLevel="0" collapsed="false">
      <c r="A563" s="142"/>
      <c r="B563" s="142"/>
      <c r="C563" s="142"/>
      <c r="D563" s="142"/>
      <c r="E563" s="142"/>
      <c r="F563" s="142"/>
      <c r="G563" s="142"/>
      <c r="H563" s="142"/>
      <c r="I563" s="142"/>
      <c r="J563" s="142"/>
      <c r="K563" s="142"/>
      <c r="L563" s="142"/>
      <c r="M563" s="142"/>
      <c r="N563" s="142"/>
      <c r="O563" s="142"/>
      <c r="P563" s="142"/>
      <c r="Q563" s="142"/>
      <c r="R563" s="142"/>
      <c r="S563" s="142"/>
      <c r="T563" s="142"/>
      <c r="U563" s="142"/>
    </row>
    <row r="564" customFormat="false" ht="12.75" hidden="false" customHeight="false" outlineLevel="0" collapsed="false">
      <c r="A564" s="142"/>
      <c r="B564" s="142"/>
      <c r="C564" s="142"/>
      <c r="D564" s="142"/>
      <c r="E564" s="142"/>
      <c r="F564" s="142"/>
      <c r="G564" s="142"/>
      <c r="H564" s="142"/>
      <c r="I564" s="142"/>
      <c r="J564" s="142"/>
      <c r="K564" s="142"/>
      <c r="L564" s="142"/>
      <c r="M564" s="142"/>
      <c r="N564" s="142"/>
      <c r="O564" s="142"/>
      <c r="P564" s="142"/>
      <c r="Q564" s="142"/>
      <c r="R564" s="142"/>
      <c r="S564" s="142"/>
      <c r="T564" s="142"/>
      <c r="U564" s="142"/>
    </row>
    <row r="565" customFormat="false" ht="12.75" hidden="false" customHeight="false" outlineLevel="0" collapsed="false">
      <c r="A565" s="142"/>
      <c r="B565" s="142"/>
      <c r="C565" s="142"/>
      <c r="D565" s="142"/>
      <c r="E565" s="142"/>
      <c r="F565" s="142"/>
      <c r="G565" s="142"/>
      <c r="H565" s="142"/>
      <c r="I565" s="142"/>
      <c r="J565" s="142"/>
      <c r="K565" s="142"/>
      <c r="L565" s="142"/>
      <c r="M565" s="142"/>
      <c r="N565" s="142"/>
      <c r="O565" s="142"/>
      <c r="P565" s="142"/>
      <c r="Q565" s="142"/>
      <c r="R565" s="142"/>
      <c r="S565" s="142"/>
      <c r="T565" s="142"/>
      <c r="U565" s="142"/>
    </row>
    <row r="566" customFormat="false" ht="12.75" hidden="false" customHeight="false" outlineLevel="0" collapsed="false">
      <c r="A566" s="142"/>
      <c r="B566" s="142"/>
      <c r="C566" s="142"/>
      <c r="D566" s="142"/>
      <c r="E566" s="142"/>
      <c r="F566" s="142"/>
      <c r="G566" s="142"/>
      <c r="H566" s="142"/>
      <c r="I566" s="142"/>
      <c r="J566" s="142"/>
      <c r="K566" s="142"/>
      <c r="L566" s="142"/>
      <c r="M566" s="142"/>
      <c r="N566" s="142"/>
      <c r="O566" s="142"/>
      <c r="P566" s="142"/>
      <c r="Q566" s="142"/>
      <c r="R566" s="142"/>
      <c r="S566" s="142"/>
      <c r="T566" s="142"/>
      <c r="U566" s="142"/>
    </row>
    <row r="567" customFormat="false" ht="12.75" hidden="false" customHeight="false" outlineLevel="0" collapsed="false">
      <c r="A567" s="142"/>
      <c r="B567" s="142"/>
      <c r="C567" s="142"/>
      <c r="D567" s="142"/>
      <c r="E567" s="142"/>
      <c r="F567" s="142"/>
      <c r="G567" s="142"/>
      <c r="H567" s="142"/>
      <c r="I567" s="142"/>
      <c r="J567" s="142"/>
      <c r="K567" s="142"/>
      <c r="L567" s="142"/>
      <c r="M567" s="142"/>
      <c r="N567" s="142"/>
      <c r="O567" s="142"/>
      <c r="P567" s="142"/>
      <c r="Q567" s="142"/>
      <c r="R567" s="142"/>
      <c r="S567" s="142"/>
      <c r="T567" s="142"/>
      <c r="U567" s="142"/>
    </row>
    <row r="568" customFormat="false" ht="12.75" hidden="false" customHeight="false" outlineLevel="0" collapsed="false">
      <c r="A568" s="142"/>
      <c r="B568" s="142"/>
      <c r="C568" s="142"/>
      <c r="D568" s="142"/>
      <c r="E568" s="142"/>
      <c r="F568" s="142"/>
      <c r="G568" s="142"/>
      <c r="H568" s="142"/>
      <c r="I568" s="142"/>
      <c r="J568" s="142"/>
      <c r="K568" s="142"/>
      <c r="L568" s="142"/>
      <c r="M568" s="142"/>
      <c r="N568" s="142"/>
      <c r="O568" s="142"/>
      <c r="P568" s="142"/>
      <c r="Q568" s="142"/>
      <c r="R568" s="142"/>
      <c r="S568" s="142"/>
      <c r="T568" s="142"/>
      <c r="U568" s="142"/>
    </row>
    <row r="569" customFormat="false" ht="12.75" hidden="false" customHeight="false" outlineLevel="0" collapsed="false">
      <c r="A569" s="142"/>
      <c r="B569" s="142"/>
      <c r="C569" s="142"/>
      <c r="D569" s="142"/>
      <c r="E569" s="142"/>
      <c r="F569" s="142"/>
      <c r="G569" s="142"/>
      <c r="H569" s="142"/>
      <c r="I569" s="142"/>
      <c r="J569" s="142"/>
      <c r="K569" s="142"/>
      <c r="L569" s="142"/>
      <c r="M569" s="142"/>
      <c r="N569" s="142"/>
      <c r="O569" s="142"/>
      <c r="P569" s="142"/>
      <c r="Q569" s="142"/>
      <c r="R569" s="142"/>
      <c r="S569" s="142"/>
      <c r="T569" s="142"/>
      <c r="U569" s="142"/>
    </row>
    <row r="570" customFormat="false" ht="12.75" hidden="false" customHeight="false" outlineLevel="0" collapsed="false">
      <c r="A570" s="142"/>
      <c r="B570" s="142"/>
      <c r="C570" s="142"/>
      <c r="D570" s="142"/>
      <c r="E570" s="142"/>
      <c r="F570" s="142"/>
      <c r="G570" s="142"/>
      <c r="H570" s="142"/>
      <c r="I570" s="142"/>
      <c r="J570" s="142"/>
      <c r="K570" s="142"/>
      <c r="L570" s="142"/>
      <c r="M570" s="142"/>
      <c r="N570" s="142"/>
      <c r="O570" s="142"/>
      <c r="P570" s="142"/>
      <c r="Q570" s="142"/>
      <c r="R570" s="142"/>
      <c r="S570" s="142"/>
      <c r="T570" s="142"/>
      <c r="U570" s="142"/>
    </row>
    <row r="571" customFormat="false" ht="12.75" hidden="false" customHeight="false" outlineLevel="0" collapsed="false">
      <c r="A571" s="142"/>
      <c r="B571" s="142"/>
      <c r="C571" s="142"/>
      <c r="D571" s="142"/>
      <c r="E571" s="142"/>
      <c r="F571" s="142"/>
      <c r="G571" s="142"/>
      <c r="H571" s="142"/>
      <c r="I571" s="142"/>
      <c r="J571" s="142"/>
      <c r="K571" s="142"/>
      <c r="L571" s="142"/>
      <c r="M571" s="142"/>
      <c r="N571" s="142"/>
      <c r="O571" s="142"/>
      <c r="P571" s="142"/>
      <c r="Q571" s="142"/>
      <c r="R571" s="142"/>
      <c r="S571" s="142"/>
      <c r="T571" s="142"/>
      <c r="U571" s="142"/>
    </row>
    <row r="572" customFormat="false" ht="12.75" hidden="false" customHeight="false" outlineLevel="0" collapsed="false">
      <c r="A572" s="142"/>
      <c r="B572" s="142"/>
      <c r="C572" s="142"/>
      <c r="D572" s="142"/>
      <c r="E572" s="142"/>
      <c r="F572" s="142"/>
      <c r="G572" s="142"/>
      <c r="H572" s="142"/>
      <c r="I572" s="142"/>
      <c r="J572" s="142"/>
      <c r="K572" s="142"/>
      <c r="L572" s="142"/>
      <c r="M572" s="142"/>
      <c r="N572" s="142"/>
      <c r="O572" s="142"/>
      <c r="P572" s="142"/>
      <c r="Q572" s="142"/>
      <c r="R572" s="142"/>
      <c r="S572" s="142"/>
      <c r="T572" s="142"/>
      <c r="U572" s="142"/>
    </row>
    <row r="573" customFormat="false" ht="12.75" hidden="false" customHeight="false" outlineLevel="0" collapsed="false">
      <c r="A573" s="142"/>
      <c r="B573" s="142"/>
      <c r="C573" s="142"/>
      <c r="D573" s="142"/>
      <c r="E573" s="142"/>
      <c r="F573" s="142"/>
      <c r="G573" s="142"/>
      <c r="H573" s="142"/>
      <c r="I573" s="142"/>
      <c r="J573" s="142"/>
      <c r="K573" s="142"/>
      <c r="L573" s="142"/>
      <c r="M573" s="142"/>
      <c r="N573" s="142"/>
      <c r="O573" s="142"/>
      <c r="P573" s="142"/>
      <c r="Q573" s="142"/>
      <c r="R573" s="142"/>
      <c r="S573" s="142"/>
      <c r="T573" s="142"/>
      <c r="U573" s="142"/>
    </row>
    <row r="574" customFormat="false" ht="12.75" hidden="false" customHeight="false" outlineLevel="0" collapsed="false">
      <c r="A574" s="142"/>
      <c r="B574" s="142"/>
      <c r="C574" s="142"/>
      <c r="D574" s="142"/>
      <c r="E574" s="142"/>
      <c r="F574" s="142"/>
      <c r="G574" s="142"/>
      <c r="H574" s="142"/>
      <c r="I574" s="142"/>
      <c r="J574" s="142"/>
      <c r="K574" s="142"/>
      <c r="L574" s="142"/>
      <c r="M574" s="142"/>
      <c r="N574" s="142"/>
      <c r="O574" s="142"/>
      <c r="P574" s="142"/>
      <c r="Q574" s="142"/>
      <c r="R574" s="142"/>
      <c r="S574" s="142"/>
      <c r="T574" s="142"/>
      <c r="U574" s="142"/>
    </row>
    <row r="575" customFormat="false" ht="12.75" hidden="false" customHeight="false" outlineLevel="0" collapsed="false">
      <c r="A575" s="142"/>
      <c r="B575" s="142"/>
      <c r="C575" s="142"/>
      <c r="D575" s="142"/>
      <c r="E575" s="142"/>
      <c r="F575" s="142"/>
      <c r="G575" s="142"/>
      <c r="H575" s="142"/>
      <c r="I575" s="142"/>
      <c r="J575" s="142"/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</row>
    <row r="576" customFormat="false" ht="12.75" hidden="false" customHeight="false" outlineLevel="0" collapsed="false">
      <c r="A576" s="142"/>
      <c r="B576" s="142"/>
      <c r="C576" s="142"/>
      <c r="D576" s="142"/>
      <c r="E576" s="142"/>
      <c r="F576" s="142"/>
      <c r="G576" s="142"/>
      <c r="H576" s="142"/>
      <c r="I576" s="142"/>
      <c r="J576" s="142"/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</row>
    <row r="577" customFormat="false" ht="12.75" hidden="false" customHeight="false" outlineLevel="0" collapsed="false">
      <c r="A577" s="142"/>
      <c r="B577" s="142"/>
      <c r="C577" s="142"/>
      <c r="D577" s="142"/>
      <c r="E577" s="142"/>
      <c r="F577" s="142"/>
      <c r="G577" s="142"/>
      <c r="H577" s="142"/>
      <c r="I577" s="142"/>
      <c r="J577" s="142"/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</row>
    <row r="578" customFormat="false" ht="12.75" hidden="false" customHeight="false" outlineLevel="0" collapsed="false">
      <c r="A578" s="142"/>
      <c r="B578" s="142"/>
      <c r="C578" s="142"/>
      <c r="D578" s="142"/>
      <c r="E578" s="142"/>
      <c r="F578" s="142"/>
      <c r="G578" s="142"/>
      <c r="H578" s="142"/>
      <c r="I578" s="142"/>
      <c r="J578" s="142"/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</row>
    <row r="579" customFormat="false" ht="12.75" hidden="false" customHeight="false" outlineLevel="0" collapsed="false">
      <c r="A579" s="142"/>
      <c r="B579" s="142"/>
      <c r="C579" s="142"/>
      <c r="D579" s="142"/>
      <c r="E579" s="142"/>
      <c r="F579" s="142"/>
      <c r="G579" s="142"/>
      <c r="H579" s="142"/>
      <c r="I579" s="142"/>
      <c r="J579" s="142"/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</row>
    <row r="580" customFormat="false" ht="12.75" hidden="false" customHeight="false" outlineLevel="0" collapsed="false">
      <c r="A580" s="142"/>
      <c r="B580" s="142"/>
      <c r="C580" s="142"/>
      <c r="D580" s="142"/>
      <c r="E580" s="142"/>
      <c r="F580" s="142"/>
      <c r="G580" s="142"/>
      <c r="H580" s="142"/>
      <c r="I580" s="142"/>
      <c r="J580" s="142"/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</row>
    <row r="581" customFormat="false" ht="12.75" hidden="false" customHeight="false" outlineLevel="0" collapsed="false">
      <c r="A581" s="142"/>
      <c r="B581" s="142"/>
      <c r="C581" s="142"/>
      <c r="D581" s="142"/>
      <c r="E581" s="142"/>
      <c r="F581" s="142"/>
      <c r="G581" s="142"/>
      <c r="H581" s="142"/>
      <c r="I581" s="142"/>
      <c r="J581" s="142"/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</row>
    <row r="582" customFormat="false" ht="12.75" hidden="false" customHeight="false" outlineLevel="0" collapsed="false">
      <c r="A582" s="142"/>
      <c r="B582" s="142"/>
      <c r="C582" s="142"/>
      <c r="D582" s="142"/>
      <c r="E582" s="142"/>
      <c r="F582" s="142"/>
      <c r="G582" s="142"/>
      <c r="H582" s="142"/>
      <c r="I582" s="142"/>
      <c r="J582" s="142"/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</row>
    <row r="583" customFormat="false" ht="12.75" hidden="false" customHeight="false" outlineLevel="0" collapsed="false">
      <c r="A583" s="142"/>
      <c r="B583" s="142"/>
      <c r="C583" s="142"/>
      <c r="D583" s="142"/>
      <c r="E583" s="142"/>
      <c r="F583" s="142"/>
      <c r="G583" s="142"/>
      <c r="H583" s="142"/>
      <c r="I583" s="142"/>
      <c r="J583" s="142"/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</row>
    <row r="584" customFormat="false" ht="12.75" hidden="false" customHeight="false" outlineLevel="0" collapsed="false">
      <c r="A584" s="142"/>
      <c r="B584" s="142"/>
      <c r="C584" s="142"/>
      <c r="D584" s="142"/>
      <c r="E584" s="142"/>
      <c r="F584" s="142"/>
      <c r="G584" s="142"/>
      <c r="H584" s="142"/>
      <c r="I584" s="142"/>
      <c r="J584" s="142"/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</row>
    <row r="585" customFormat="false" ht="12.75" hidden="false" customHeight="false" outlineLevel="0" collapsed="false">
      <c r="A585" s="142"/>
      <c r="B585" s="142"/>
      <c r="C585" s="142"/>
      <c r="D585" s="142"/>
      <c r="E585" s="142"/>
      <c r="F585" s="142"/>
      <c r="G585" s="142"/>
      <c r="H585" s="142"/>
      <c r="I585" s="142"/>
      <c r="J585" s="142"/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</row>
    <row r="586" customFormat="false" ht="12.75" hidden="false" customHeight="false" outlineLevel="0" collapsed="false">
      <c r="A586" s="142"/>
      <c r="B586" s="142"/>
      <c r="C586" s="142"/>
      <c r="D586" s="142"/>
      <c r="E586" s="142"/>
      <c r="F586" s="142"/>
      <c r="G586" s="142"/>
      <c r="H586" s="142"/>
      <c r="I586" s="142"/>
      <c r="J586" s="142"/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</row>
    <row r="587" customFormat="false" ht="12.75" hidden="false" customHeight="false" outlineLevel="0" collapsed="false">
      <c r="A587" s="142"/>
      <c r="B587" s="142"/>
      <c r="C587" s="142"/>
      <c r="D587" s="142"/>
      <c r="E587" s="142"/>
      <c r="F587" s="142"/>
      <c r="G587" s="142"/>
      <c r="H587" s="142"/>
      <c r="I587" s="142"/>
      <c r="J587" s="142"/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</row>
    <row r="588" customFormat="false" ht="12.75" hidden="false" customHeight="false" outlineLevel="0" collapsed="false">
      <c r="A588" s="142"/>
      <c r="B588" s="142"/>
      <c r="C588" s="142"/>
      <c r="D588" s="142"/>
      <c r="E588" s="142"/>
      <c r="F588" s="142"/>
      <c r="G588" s="142"/>
      <c r="H588" s="142"/>
      <c r="I588" s="142"/>
      <c r="J588" s="142"/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</row>
    <row r="589" customFormat="false" ht="12.75" hidden="false" customHeight="false" outlineLevel="0" collapsed="false">
      <c r="A589" s="142"/>
      <c r="B589" s="142"/>
      <c r="C589" s="142"/>
      <c r="D589" s="142"/>
      <c r="E589" s="142"/>
      <c r="F589" s="142"/>
      <c r="G589" s="142"/>
      <c r="H589" s="142"/>
      <c r="I589" s="142"/>
      <c r="J589" s="142"/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</row>
    <row r="590" customFormat="false" ht="12.75" hidden="false" customHeight="false" outlineLevel="0" collapsed="false">
      <c r="A590" s="142"/>
      <c r="B590" s="142"/>
      <c r="C590" s="142"/>
      <c r="D590" s="142"/>
      <c r="E590" s="142"/>
      <c r="F590" s="142"/>
      <c r="G590" s="142"/>
      <c r="H590" s="142"/>
      <c r="I590" s="142"/>
      <c r="J590" s="142"/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</row>
    <row r="591" customFormat="false" ht="12.75" hidden="false" customHeight="false" outlineLevel="0" collapsed="false">
      <c r="A591" s="142"/>
      <c r="B591" s="142"/>
      <c r="C591" s="142"/>
      <c r="D591" s="142"/>
      <c r="E591" s="142"/>
      <c r="F591" s="142"/>
      <c r="G591" s="142"/>
      <c r="H591" s="142"/>
      <c r="I591" s="142"/>
      <c r="J591" s="142"/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</row>
    <row r="592" customFormat="false" ht="12.75" hidden="false" customHeight="false" outlineLevel="0" collapsed="false">
      <c r="A592" s="142"/>
      <c r="B592" s="142"/>
      <c r="C592" s="142"/>
      <c r="D592" s="142"/>
      <c r="E592" s="142"/>
      <c r="F592" s="142"/>
      <c r="G592" s="142"/>
      <c r="H592" s="142"/>
      <c r="I592" s="142"/>
      <c r="J592" s="142"/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</row>
    <row r="593" customFormat="false" ht="12.75" hidden="false" customHeight="false" outlineLevel="0" collapsed="false">
      <c r="A593" s="142"/>
      <c r="B593" s="142"/>
      <c r="C593" s="142"/>
      <c r="D593" s="142"/>
      <c r="E593" s="142"/>
      <c r="F593" s="142"/>
      <c r="G593" s="142"/>
      <c r="H593" s="142"/>
      <c r="I593" s="142"/>
      <c r="J593" s="142"/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</row>
    <row r="594" customFormat="false" ht="12.75" hidden="false" customHeight="false" outlineLevel="0" collapsed="false">
      <c r="A594" s="142"/>
      <c r="B594" s="142"/>
      <c r="C594" s="142"/>
      <c r="D594" s="142"/>
      <c r="E594" s="142"/>
      <c r="F594" s="142"/>
      <c r="G594" s="142"/>
      <c r="H594" s="142"/>
      <c r="I594" s="142"/>
      <c r="J594" s="142"/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</row>
    <row r="595" customFormat="false" ht="12.75" hidden="false" customHeight="false" outlineLevel="0" collapsed="false">
      <c r="A595" s="142"/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</row>
    <row r="596" customFormat="false" ht="12.75" hidden="false" customHeight="false" outlineLevel="0" collapsed="false">
      <c r="A596" s="142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</row>
    <row r="597" customFormat="false" ht="12.75" hidden="false" customHeight="false" outlineLevel="0" collapsed="false">
      <c r="A597" s="142"/>
      <c r="B597" s="142"/>
      <c r="C597" s="142"/>
      <c r="D597" s="142"/>
      <c r="E597" s="142"/>
      <c r="F597" s="142"/>
      <c r="G597" s="142"/>
      <c r="H597" s="142"/>
      <c r="I597" s="142"/>
      <c r="J597" s="142"/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</row>
    <row r="598" customFormat="false" ht="12.75" hidden="false" customHeight="false" outlineLevel="0" collapsed="false">
      <c r="A598" s="142"/>
      <c r="B598" s="142"/>
      <c r="C598" s="142"/>
      <c r="D598" s="142"/>
      <c r="E598" s="142"/>
      <c r="F598" s="142"/>
      <c r="G598" s="142"/>
      <c r="H598" s="142"/>
      <c r="I598" s="142"/>
      <c r="J598" s="142"/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</row>
    <row r="599" customFormat="false" ht="12.75" hidden="false" customHeight="false" outlineLevel="0" collapsed="false">
      <c r="A599" s="142"/>
      <c r="B599" s="142"/>
      <c r="C599" s="142"/>
      <c r="D599" s="142"/>
      <c r="E599" s="142"/>
      <c r="F599" s="142"/>
      <c r="G599" s="142"/>
      <c r="H599" s="142"/>
      <c r="I599" s="142"/>
      <c r="J599" s="142"/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</row>
    <row r="600" customFormat="false" ht="12.75" hidden="false" customHeight="false" outlineLevel="0" collapsed="false">
      <c r="A600" s="142"/>
      <c r="B600" s="142"/>
      <c r="C600" s="142"/>
      <c r="D600" s="142"/>
      <c r="E600" s="142"/>
      <c r="F600" s="142"/>
      <c r="G600" s="142"/>
      <c r="H600" s="142"/>
      <c r="I600" s="142"/>
      <c r="J600" s="142"/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</row>
    <row r="601" customFormat="false" ht="12.75" hidden="false" customHeight="false" outlineLevel="0" collapsed="false">
      <c r="A601" s="142"/>
      <c r="B601" s="142"/>
      <c r="C601" s="142"/>
      <c r="D601" s="142"/>
      <c r="E601" s="142"/>
      <c r="F601" s="142"/>
      <c r="G601" s="142"/>
      <c r="H601" s="142"/>
      <c r="I601" s="142"/>
      <c r="J601" s="142"/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</row>
    <row r="602" customFormat="false" ht="12.75" hidden="false" customHeight="false" outlineLevel="0" collapsed="false">
      <c r="A602" s="142"/>
      <c r="B602" s="142"/>
      <c r="C602" s="142"/>
      <c r="D602" s="142"/>
      <c r="E602" s="142"/>
      <c r="F602" s="142"/>
      <c r="G602" s="142"/>
      <c r="H602" s="142"/>
      <c r="I602" s="142"/>
      <c r="J602" s="142"/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</row>
    <row r="603" customFormat="false" ht="12.75" hidden="false" customHeight="false" outlineLevel="0" collapsed="false">
      <c r="A603" s="142"/>
      <c r="B603" s="142"/>
      <c r="C603" s="142"/>
      <c r="D603" s="142"/>
      <c r="E603" s="142"/>
      <c r="F603" s="142"/>
      <c r="G603" s="142"/>
      <c r="H603" s="142"/>
      <c r="I603" s="142"/>
      <c r="J603" s="142"/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</row>
    <row r="604" customFormat="false" ht="12.75" hidden="false" customHeight="false" outlineLevel="0" collapsed="false">
      <c r="A604" s="142"/>
      <c r="B604" s="142"/>
      <c r="C604" s="142"/>
      <c r="D604" s="142"/>
      <c r="E604" s="142"/>
      <c r="F604" s="142"/>
      <c r="G604" s="142"/>
      <c r="H604" s="142"/>
      <c r="I604" s="142"/>
      <c r="J604" s="142"/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</row>
    <row r="605" customFormat="false" ht="12.75" hidden="false" customHeight="false" outlineLevel="0" collapsed="false">
      <c r="A605" s="142"/>
      <c r="B605" s="142"/>
      <c r="C605" s="142"/>
      <c r="D605" s="142"/>
      <c r="E605" s="142"/>
      <c r="F605" s="142"/>
      <c r="G605" s="142"/>
      <c r="H605" s="142"/>
      <c r="I605" s="142"/>
      <c r="J605" s="142"/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</row>
    <row r="606" customFormat="false" ht="12.75" hidden="false" customHeight="false" outlineLevel="0" collapsed="false">
      <c r="A606" s="142"/>
      <c r="B606" s="142"/>
      <c r="C606" s="142"/>
      <c r="D606" s="142"/>
      <c r="E606" s="142"/>
      <c r="F606" s="142"/>
      <c r="G606" s="142"/>
      <c r="H606" s="142"/>
      <c r="I606" s="142"/>
      <c r="J606" s="142"/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</row>
    <row r="607" customFormat="false" ht="12.75" hidden="false" customHeight="false" outlineLevel="0" collapsed="false">
      <c r="A607" s="142"/>
      <c r="B607" s="142"/>
      <c r="C607" s="142"/>
      <c r="D607" s="142"/>
      <c r="E607" s="142"/>
      <c r="F607" s="142"/>
      <c r="G607" s="142"/>
      <c r="H607" s="142"/>
      <c r="I607" s="142"/>
      <c r="J607" s="142"/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</row>
    <row r="608" customFormat="false" ht="12.75" hidden="false" customHeight="false" outlineLevel="0" collapsed="false">
      <c r="A608" s="142"/>
      <c r="B608" s="142"/>
      <c r="C608" s="142"/>
      <c r="D608" s="142"/>
      <c r="E608" s="142"/>
      <c r="F608" s="142"/>
      <c r="G608" s="142"/>
      <c r="H608" s="142"/>
      <c r="I608" s="142"/>
      <c r="J608" s="142"/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</row>
    <row r="609" customFormat="false" ht="12.75" hidden="false" customHeight="false" outlineLevel="0" collapsed="false">
      <c r="A609" s="142"/>
      <c r="B609" s="142"/>
      <c r="C609" s="142"/>
      <c r="D609" s="142"/>
      <c r="E609" s="142"/>
      <c r="F609" s="142"/>
      <c r="G609" s="142"/>
      <c r="H609" s="142"/>
      <c r="I609" s="142"/>
      <c r="J609" s="142"/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</row>
    <row r="610" customFormat="false" ht="12.75" hidden="false" customHeight="false" outlineLevel="0" collapsed="false">
      <c r="A610" s="142"/>
      <c r="B610" s="142"/>
      <c r="C610" s="142"/>
      <c r="D610" s="142"/>
      <c r="E610" s="142"/>
      <c r="F610" s="142"/>
      <c r="G610" s="142"/>
      <c r="H610" s="142"/>
      <c r="I610" s="142"/>
      <c r="J610" s="142"/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</row>
    <row r="611" customFormat="false" ht="12.75" hidden="false" customHeight="false" outlineLevel="0" collapsed="false">
      <c r="A611" s="142"/>
      <c r="B611" s="142"/>
      <c r="C611" s="142"/>
      <c r="D611" s="142"/>
      <c r="E611" s="142"/>
      <c r="F611" s="142"/>
      <c r="G611" s="142"/>
      <c r="H611" s="142"/>
      <c r="I611" s="142"/>
      <c r="J611" s="142"/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</row>
    <row r="612" customFormat="false" ht="12.75" hidden="false" customHeight="false" outlineLevel="0" collapsed="false">
      <c r="A612" s="142"/>
      <c r="B612" s="142"/>
      <c r="C612" s="142"/>
      <c r="D612" s="142"/>
      <c r="E612" s="142"/>
      <c r="F612" s="142"/>
      <c r="G612" s="142"/>
      <c r="H612" s="142"/>
      <c r="I612" s="142"/>
      <c r="J612" s="142"/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</row>
    <row r="613" customFormat="false" ht="12.75" hidden="false" customHeight="false" outlineLevel="0" collapsed="false">
      <c r="A613" s="142"/>
      <c r="B613" s="142"/>
      <c r="C613" s="142"/>
      <c r="D613" s="142"/>
      <c r="E613" s="142"/>
      <c r="F613" s="142"/>
      <c r="G613" s="142"/>
      <c r="H613" s="142"/>
      <c r="I613" s="142"/>
      <c r="J613" s="142"/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</row>
    <row r="614" customFormat="false" ht="12.75" hidden="false" customHeight="false" outlineLevel="0" collapsed="false">
      <c r="A614" s="142"/>
      <c r="B614" s="142"/>
      <c r="C614" s="142"/>
      <c r="D614" s="142"/>
      <c r="E614" s="142"/>
      <c r="F614" s="142"/>
      <c r="G614" s="142"/>
      <c r="H614" s="142"/>
      <c r="I614" s="142"/>
      <c r="J614" s="142"/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</row>
    <row r="615" customFormat="false" ht="12.75" hidden="false" customHeight="false" outlineLevel="0" collapsed="false">
      <c r="A615" s="142"/>
      <c r="B615" s="142"/>
      <c r="C615" s="142"/>
      <c r="D615" s="142"/>
      <c r="E615" s="142"/>
      <c r="F615" s="142"/>
      <c r="G615" s="142"/>
      <c r="H615" s="142"/>
      <c r="I615" s="142"/>
      <c r="J615" s="142"/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</row>
    <row r="616" customFormat="false" ht="12.75" hidden="false" customHeight="false" outlineLevel="0" collapsed="false">
      <c r="A616" s="142"/>
      <c r="B616" s="142"/>
      <c r="C616" s="142"/>
      <c r="D616" s="142"/>
      <c r="E616" s="142"/>
      <c r="F616" s="142"/>
      <c r="G616" s="142"/>
      <c r="H616" s="142"/>
      <c r="I616" s="142"/>
      <c r="J616" s="142"/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</row>
    <row r="617" customFormat="false" ht="12.75" hidden="false" customHeight="false" outlineLevel="0" collapsed="false">
      <c r="A617" s="142"/>
      <c r="B617" s="142"/>
      <c r="C617" s="142"/>
      <c r="D617" s="142"/>
      <c r="E617" s="142"/>
      <c r="F617" s="142"/>
      <c r="G617" s="142"/>
      <c r="H617" s="142"/>
      <c r="I617" s="142"/>
      <c r="J617" s="142"/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</row>
    <row r="618" customFormat="false" ht="12.75" hidden="false" customHeight="false" outlineLevel="0" collapsed="false">
      <c r="A618" s="142"/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</row>
    <row r="619" customFormat="false" ht="12.75" hidden="false" customHeight="false" outlineLevel="0" collapsed="false">
      <c r="A619" s="142"/>
      <c r="B619" s="142"/>
      <c r="C619" s="142"/>
      <c r="D619" s="142"/>
      <c r="E619" s="142"/>
      <c r="F619" s="142"/>
      <c r="G619" s="142"/>
      <c r="H619" s="142"/>
      <c r="I619" s="142"/>
      <c r="J619" s="142"/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</row>
    <row r="620" customFormat="false" ht="12.75" hidden="false" customHeight="false" outlineLevel="0" collapsed="false">
      <c r="A620" s="142"/>
      <c r="B620" s="142"/>
      <c r="C620" s="142"/>
      <c r="D620" s="142"/>
      <c r="E620" s="142"/>
      <c r="F620" s="142"/>
      <c r="G620" s="142"/>
      <c r="H620" s="142"/>
      <c r="I620" s="142"/>
      <c r="J620" s="142"/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</row>
    <row r="621" customFormat="false" ht="12.75" hidden="false" customHeight="false" outlineLevel="0" collapsed="false">
      <c r="A621" s="142"/>
      <c r="B621" s="142"/>
      <c r="C621" s="142"/>
      <c r="D621" s="142"/>
      <c r="E621" s="142"/>
      <c r="F621" s="142"/>
      <c r="G621" s="142"/>
      <c r="H621" s="142"/>
      <c r="I621" s="142"/>
      <c r="J621" s="142"/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</row>
    <row r="622" customFormat="false" ht="12.75" hidden="false" customHeight="false" outlineLevel="0" collapsed="false">
      <c r="A622" s="142"/>
      <c r="B622" s="142"/>
      <c r="C622" s="142"/>
      <c r="D622" s="142"/>
      <c r="E622" s="142"/>
      <c r="F622" s="142"/>
      <c r="G622" s="142"/>
      <c r="H622" s="142"/>
      <c r="I622" s="142"/>
      <c r="J622" s="142"/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</row>
    <row r="623" customFormat="false" ht="12.75" hidden="false" customHeight="false" outlineLevel="0" collapsed="false">
      <c r="A623" s="142"/>
      <c r="B623" s="142"/>
      <c r="C623" s="142"/>
      <c r="D623" s="142"/>
      <c r="E623" s="142"/>
      <c r="F623" s="142"/>
      <c r="G623" s="142"/>
      <c r="H623" s="142"/>
      <c r="I623" s="142"/>
      <c r="J623" s="142"/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</row>
    <row r="624" customFormat="false" ht="12.75" hidden="false" customHeight="false" outlineLevel="0" collapsed="false">
      <c r="A624" s="142"/>
      <c r="B624" s="142"/>
      <c r="C624" s="142"/>
      <c r="D624" s="142"/>
      <c r="E624" s="142"/>
      <c r="F624" s="142"/>
      <c r="G624" s="142"/>
      <c r="H624" s="142"/>
      <c r="I624" s="142"/>
      <c r="J624" s="142"/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</row>
    <row r="625" customFormat="false" ht="12.75" hidden="false" customHeight="false" outlineLevel="0" collapsed="false">
      <c r="A625" s="142"/>
      <c r="B625" s="142"/>
      <c r="C625" s="142"/>
      <c r="D625" s="142"/>
      <c r="E625" s="142"/>
      <c r="F625" s="142"/>
      <c r="G625" s="142"/>
      <c r="H625" s="142"/>
      <c r="I625" s="142"/>
      <c r="J625" s="142"/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</row>
    <row r="626" customFormat="false" ht="12.75" hidden="false" customHeight="false" outlineLevel="0" collapsed="false">
      <c r="A626" s="142"/>
      <c r="B626" s="142"/>
      <c r="C626" s="142"/>
      <c r="D626" s="142"/>
      <c r="E626" s="142"/>
      <c r="F626" s="142"/>
      <c r="G626" s="142"/>
      <c r="H626" s="142"/>
      <c r="I626" s="142"/>
      <c r="J626" s="142"/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</row>
    <row r="627" customFormat="false" ht="12.75" hidden="false" customHeight="false" outlineLevel="0" collapsed="false">
      <c r="A627" s="142"/>
      <c r="B627" s="142"/>
      <c r="C627" s="142"/>
      <c r="D627" s="142"/>
      <c r="E627" s="142"/>
      <c r="F627" s="142"/>
      <c r="G627" s="142"/>
      <c r="H627" s="142"/>
      <c r="I627" s="142"/>
      <c r="J627" s="142"/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</row>
    <row r="628" customFormat="false" ht="12.75" hidden="false" customHeight="false" outlineLevel="0" collapsed="false">
      <c r="A628" s="142"/>
      <c r="B628" s="142"/>
      <c r="C628" s="142"/>
      <c r="D628" s="142"/>
      <c r="E628" s="142"/>
      <c r="F628" s="142"/>
      <c r="G628" s="142"/>
      <c r="H628" s="142"/>
      <c r="I628" s="142"/>
      <c r="J628" s="142"/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</row>
    <row r="629" customFormat="false" ht="12.75" hidden="false" customHeight="false" outlineLevel="0" collapsed="false">
      <c r="A629" s="142"/>
      <c r="B629" s="142"/>
      <c r="C629" s="142"/>
      <c r="D629" s="142"/>
      <c r="E629" s="142"/>
      <c r="F629" s="142"/>
      <c r="G629" s="142"/>
      <c r="H629" s="142"/>
      <c r="I629" s="142"/>
      <c r="J629" s="142"/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</row>
    <row r="630" customFormat="false" ht="12.75" hidden="false" customHeight="false" outlineLevel="0" collapsed="false">
      <c r="A630" s="142"/>
      <c r="B630" s="142"/>
      <c r="C630" s="142"/>
      <c r="D630" s="142"/>
      <c r="E630" s="142"/>
      <c r="F630" s="142"/>
      <c r="G630" s="142"/>
      <c r="H630" s="142"/>
      <c r="I630" s="142"/>
      <c r="J630" s="142"/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</row>
    <row r="631" customFormat="false" ht="12.75" hidden="false" customHeight="false" outlineLevel="0" collapsed="false">
      <c r="A631" s="142"/>
      <c r="B631" s="142"/>
      <c r="C631" s="142"/>
      <c r="D631" s="142"/>
      <c r="E631" s="142"/>
      <c r="F631" s="142"/>
      <c r="G631" s="142"/>
      <c r="H631" s="142"/>
      <c r="I631" s="142"/>
      <c r="J631" s="142"/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</row>
    <row r="632" customFormat="false" ht="12.75" hidden="false" customHeight="false" outlineLevel="0" collapsed="false">
      <c r="A632" s="142"/>
      <c r="B632" s="142"/>
      <c r="C632" s="142"/>
      <c r="D632" s="142"/>
      <c r="E632" s="142"/>
      <c r="F632" s="142"/>
      <c r="G632" s="142"/>
      <c r="H632" s="142"/>
      <c r="I632" s="142"/>
      <c r="J632" s="142"/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</row>
    <row r="633" customFormat="false" ht="12.75" hidden="false" customHeight="false" outlineLevel="0" collapsed="false">
      <c r="A633" s="142"/>
      <c r="B633" s="142"/>
      <c r="C633" s="142"/>
      <c r="D633" s="142"/>
      <c r="E633" s="142"/>
      <c r="F633" s="142"/>
      <c r="G633" s="142"/>
      <c r="H633" s="142"/>
      <c r="I633" s="142"/>
      <c r="J633" s="142"/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</row>
    <row r="634" customFormat="false" ht="12.75" hidden="false" customHeight="false" outlineLevel="0" collapsed="false">
      <c r="A634" s="142"/>
      <c r="B634" s="142"/>
      <c r="C634" s="142"/>
      <c r="D634" s="142"/>
      <c r="E634" s="142"/>
      <c r="F634" s="142"/>
      <c r="G634" s="142"/>
      <c r="H634" s="142"/>
      <c r="I634" s="142"/>
      <c r="J634" s="142"/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</row>
    <row r="635" customFormat="false" ht="12.75" hidden="false" customHeight="false" outlineLevel="0" collapsed="false">
      <c r="A635" s="142"/>
      <c r="B635" s="142"/>
      <c r="C635" s="142"/>
      <c r="D635" s="142"/>
      <c r="E635" s="142"/>
      <c r="F635" s="142"/>
      <c r="G635" s="142"/>
      <c r="H635" s="142"/>
      <c r="I635" s="142"/>
      <c r="J635" s="142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</row>
    <row r="636" customFormat="false" ht="12.75" hidden="false" customHeight="false" outlineLevel="0" collapsed="false">
      <c r="A636" s="142"/>
      <c r="B636" s="142"/>
      <c r="C636" s="142"/>
      <c r="D636" s="142"/>
      <c r="E636" s="142"/>
      <c r="F636" s="142"/>
      <c r="G636" s="142"/>
      <c r="H636" s="142"/>
      <c r="I636" s="142"/>
      <c r="J636" s="142"/>
      <c r="K636" s="142"/>
      <c r="L636" s="142"/>
      <c r="M636" s="142"/>
      <c r="N636" s="142"/>
      <c r="O636" s="142"/>
      <c r="P636" s="142"/>
      <c r="Q636" s="142"/>
      <c r="R636" s="142"/>
      <c r="S636" s="142"/>
      <c r="T636" s="142"/>
      <c r="U636" s="142"/>
    </row>
    <row r="637" customFormat="false" ht="12.75" hidden="false" customHeight="false" outlineLevel="0" collapsed="false">
      <c r="A637" s="142"/>
      <c r="B637" s="142"/>
      <c r="C637" s="142"/>
      <c r="D637" s="142"/>
      <c r="E637" s="142"/>
      <c r="F637" s="142"/>
      <c r="G637" s="142"/>
      <c r="H637" s="142"/>
      <c r="I637" s="142"/>
      <c r="J637" s="142"/>
      <c r="K637" s="142"/>
      <c r="L637" s="142"/>
      <c r="M637" s="142"/>
      <c r="N637" s="142"/>
      <c r="O637" s="142"/>
      <c r="P637" s="142"/>
      <c r="Q637" s="142"/>
      <c r="R637" s="142"/>
      <c r="S637" s="142"/>
      <c r="T637" s="142"/>
      <c r="U637" s="142"/>
    </row>
    <row r="638" customFormat="false" ht="12.75" hidden="false" customHeight="false" outlineLevel="0" collapsed="false">
      <c r="A638" s="142"/>
      <c r="B638" s="142"/>
      <c r="C638" s="142"/>
      <c r="D638" s="142"/>
      <c r="E638" s="142"/>
      <c r="F638" s="142"/>
      <c r="G638" s="142"/>
      <c r="H638" s="142"/>
      <c r="I638" s="142"/>
      <c r="J638" s="142"/>
      <c r="K638" s="142"/>
      <c r="L638" s="142"/>
      <c r="M638" s="142"/>
      <c r="N638" s="142"/>
      <c r="O638" s="142"/>
      <c r="P638" s="142"/>
      <c r="Q638" s="142"/>
      <c r="R638" s="142"/>
      <c r="S638" s="142"/>
      <c r="T638" s="142"/>
      <c r="U638" s="142"/>
    </row>
    <row r="639" customFormat="false" ht="12.75" hidden="false" customHeight="false" outlineLevel="0" collapsed="false">
      <c r="A639" s="142"/>
      <c r="B639" s="142"/>
      <c r="C639" s="142"/>
      <c r="D639" s="142"/>
      <c r="E639" s="142"/>
      <c r="F639" s="142"/>
      <c r="G639" s="142"/>
      <c r="H639" s="142"/>
      <c r="I639" s="142"/>
      <c r="J639" s="142"/>
      <c r="K639" s="142"/>
      <c r="L639" s="142"/>
      <c r="M639" s="142"/>
      <c r="N639" s="142"/>
      <c r="O639" s="142"/>
      <c r="P639" s="142"/>
      <c r="Q639" s="142"/>
      <c r="R639" s="142"/>
      <c r="S639" s="142"/>
      <c r="T639" s="142"/>
      <c r="U639" s="142"/>
    </row>
    <row r="640" customFormat="false" ht="12.75" hidden="false" customHeight="false" outlineLevel="0" collapsed="false">
      <c r="A640" s="142"/>
      <c r="B640" s="142"/>
      <c r="C640" s="142"/>
      <c r="D640" s="142"/>
      <c r="E640" s="142"/>
      <c r="F640" s="142"/>
      <c r="G640" s="142"/>
      <c r="H640" s="142"/>
      <c r="I640" s="142"/>
      <c r="J640" s="142"/>
      <c r="K640" s="142"/>
      <c r="L640" s="142"/>
      <c r="M640" s="142"/>
      <c r="N640" s="142"/>
      <c r="O640" s="142"/>
      <c r="P640" s="142"/>
      <c r="Q640" s="142"/>
      <c r="R640" s="142"/>
      <c r="S640" s="142"/>
      <c r="T640" s="142"/>
      <c r="U640" s="142"/>
    </row>
    <row r="641" customFormat="false" ht="12.75" hidden="false" customHeight="false" outlineLevel="0" collapsed="false">
      <c r="A641" s="142"/>
      <c r="B641" s="142"/>
      <c r="C641" s="142"/>
      <c r="D641" s="142"/>
      <c r="E641" s="142"/>
      <c r="F641" s="142"/>
      <c r="G641" s="142"/>
      <c r="H641" s="142"/>
      <c r="I641" s="142"/>
      <c r="J641" s="142"/>
      <c r="K641" s="142"/>
      <c r="L641" s="142"/>
      <c r="M641" s="142"/>
      <c r="N641" s="142"/>
      <c r="O641" s="142"/>
      <c r="P641" s="142"/>
      <c r="Q641" s="142"/>
      <c r="R641" s="142"/>
      <c r="S641" s="142"/>
      <c r="T641" s="142"/>
      <c r="U641" s="142"/>
    </row>
    <row r="642" customFormat="false" ht="12.75" hidden="false" customHeight="false" outlineLevel="0" collapsed="false">
      <c r="A642" s="142"/>
      <c r="B642" s="142"/>
      <c r="C642" s="142"/>
      <c r="D642" s="142"/>
      <c r="E642" s="142"/>
      <c r="F642" s="142"/>
      <c r="G642" s="142"/>
      <c r="H642" s="142"/>
      <c r="I642" s="142"/>
      <c r="J642" s="142"/>
      <c r="K642" s="142"/>
      <c r="L642" s="142"/>
      <c r="M642" s="142"/>
      <c r="N642" s="142"/>
      <c r="O642" s="142"/>
      <c r="P642" s="142"/>
      <c r="Q642" s="142"/>
      <c r="R642" s="142"/>
      <c r="S642" s="142"/>
      <c r="T642" s="142"/>
      <c r="U642" s="142"/>
    </row>
    <row r="643" customFormat="false" ht="12.75" hidden="false" customHeight="false" outlineLevel="0" collapsed="false">
      <c r="A643" s="142"/>
      <c r="B643" s="142"/>
      <c r="C643" s="142"/>
      <c r="D643" s="142"/>
      <c r="E643" s="142"/>
      <c r="F643" s="142"/>
      <c r="G643" s="142"/>
      <c r="H643" s="142"/>
      <c r="I643" s="142"/>
      <c r="J643" s="142"/>
      <c r="K643" s="142"/>
      <c r="L643" s="142"/>
      <c r="M643" s="142"/>
      <c r="N643" s="142"/>
      <c r="O643" s="142"/>
      <c r="P643" s="142"/>
      <c r="Q643" s="142"/>
      <c r="R643" s="142"/>
      <c r="S643" s="142"/>
      <c r="T643" s="142"/>
      <c r="U643" s="142"/>
    </row>
    <row r="644" customFormat="false" ht="12.75" hidden="false" customHeight="false" outlineLevel="0" collapsed="false">
      <c r="A644" s="142"/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142"/>
      <c r="M644" s="142"/>
      <c r="N644" s="142"/>
      <c r="O644" s="142"/>
      <c r="P644" s="142"/>
      <c r="Q644" s="142"/>
      <c r="R644" s="142"/>
      <c r="S644" s="142"/>
      <c r="T644" s="142"/>
      <c r="U644" s="142"/>
    </row>
    <row r="645" customFormat="false" ht="12.75" hidden="false" customHeight="false" outlineLevel="0" collapsed="false">
      <c r="A645" s="142"/>
      <c r="B645" s="142"/>
      <c r="C645" s="142"/>
      <c r="D645" s="142"/>
      <c r="E645" s="142"/>
      <c r="F645" s="142"/>
      <c r="G645" s="142"/>
      <c r="H645" s="142"/>
      <c r="I645" s="142"/>
      <c r="J645" s="142"/>
      <c r="K645" s="142"/>
      <c r="L645" s="142"/>
      <c r="M645" s="142"/>
      <c r="N645" s="142"/>
      <c r="O645" s="142"/>
      <c r="P645" s="142"/>
      <c r="Q645" s="142"/>
      <c r="R645" s="142"/>
      <c r="S645" s="142"/>
      <c r="T645" s="142"/>
      <c r="U645" s="142"/>
    </row>
    <row r="646" customFormat="false" ht="12.75" hidden="false" customHeight="false" outlineLevel="0" collapsed="false">
      <c r="A646" s="142"/>
      <c r="B646" s="142"/>
      <c r="C646" s="142"/>
      <c r="D646" s="142"/>
      <c r="E646" s="142"/>
      <c r="F646" s="142"/>
      <c r="G646" s="142"/>
      <c r="H646" s="142"/>
      <c r="I646" s="142"/>
      <c r="J646" s="142"/>
      <c r="K646" s="142"/>
      <c r="L646" s="142"/>
      <c r="M646" s="142"/>
      <c r="N646" s="142"/>
      <c r="O646" s="142"/>
      <c r="P646" s="142"/>
      <c r="Q646" s="142"/>
      <c r="R646" s="142"/>
      <c r="S646" s="142"/>
      <c r="T646" s="142"/>
      <c r="U646" s="142"/>
    </row>
    <row r="647" customFormat="false" ht="12.75" hidden="false" customHeight="false" outlineLevel="0" collapsed="false">
      <c r="A647" s="142"/>
      <c r="B647" s="142"/>
      <c r="C647" s="142"/>
      <c r="D647" s="142"/>
      <c r="E647" s="142"/>
      <c r="F647" s="142"/>
      <c r="G647" s="142"/>
      <c r="H647" s="142"/>
      <c r="I647" s="142"/>
      <c r="J647" s="142"/>
      <c r="K647" s="142"/>
      <c r="L647" s="142"/>
      <c r="M647" s="142"/>
      <c r="N647" s="142"/>
      <c r="O647" s="142"/>
      <c r="P647" s="142"/>
      <c r="Q647" s="142"/>
      <c r="R647" s="142"/>
      <c r="S647" s="142"/>
      <c r="T647" s="142"/>
      <c r="U647" s="142"/>
    </row>
    <row r="648" customFormat="false" ht="12.75" hidden="false" customHeight="false" outlineLevel="0" collapsed="false">
      <c r="A648" s="142"/>
      <c r="B648" s="142"/>
      <c r="C648" s="142"/>
      <c r="D648" s="142"/>
      <c r="E648" s="142"/>
      <c r="F648" s="142"/>
      <c r="G648" s="142"/>
      <c r="H648" s="142"/>
      <c r="I648" s="142"/>
      <c r="J648" s="142"/>
      <c r="K648" s="142"/>
      <c r="L648" s="142"/>
      <c r="M648" s="142"/>
      <c r="N648" s="142"/>
      <c r="O648" s="142"/>
      <c r="P648" s="142"/>
      <c r="Q648" s="142"/>
      <c r="R648" s="142"/>
      <c r="S648" s="142"/>
      <c r="T648" s="142"/>
      <c r="U648" s="142"/>
    </row>
    <row r="649" customFormat="false" ht="12.75" hidden="false" customHeight="false" outlineLevel="0" collapsed="false">
      <c r="A649" s="142"/>
      <c r="B649" s="142"/>
      <c r="C649" s="142"/>
      <c r="D649" s="142"/>
      <c r="E649" s="142"/>
      <c r="F649" s="142"/>
      <c r="G649" s="142"/>
      <c r="H649" s="142"/>
      <c r="I649" s="142"/>
      <c r="J649" s="142"/>
      <c r="K649" s="142"/>
      <c r="L649" s="142"/>
      <c r="M649" s="142"/>
      <c r="N649" s="142"/>
      <c r="O649" s="142"/>
      <c r="P649" s="142"/>
      <c r="Q649" s="142"/>
      <c r="R649" s="142"/>
      <c r="S649" s="142"/>
      <c r="T649" s="142"/>
      <c r="U649" s="142"/>
    </row>
    <row r="650" customFormat="false" ht="12.75" hidden="false" customHeight="false" outlineLevel="0" collapsed="false">
      <c r="A650" s="142"/>
      <c r="B650" s="142"/>
      <c r="C650" s="142"/>
      <c r="D650" s="142"/>
      <c r="E650" s="142"/>
      <c r="F650" s="142"/>
      <c r="G650" s="142"/>
      <c r="H650" s="142"/>
      <c r="I650" s="142"/>
      <c r="J650" s="142"/>
      <c r="K650" s="142"/>
      <c r="L650" s="142"/>
      <c r="M650" s="142"/>
      <c r="N650" s="142"/>
      <c r="O650" s="142"/>
      <c r="P650" s="142"/>
      <c r="Q650" s="142"/>
      <c r="R650" s="142"/>
      <c r="S650" s="142"/>
      <c r="T650" s="142"/>
      <c r="U650" s="142"/>
    </row>
    <row r="651" customFormat="false" ht="12.75" hidden="false" customHeight="false" outlineLevel="0" collapsed="false">
      <c r="A651" s="142"/>
      <c r="B651" s="142"/>
      <c r="C651" s="142"/>
      <c r="D651" s="142"/>
      <c r="E651" s="142"/>
      <c r="F651" s="142"/>
      <c r="G651" s="142"/>
      <c r="H651" s="142"/>
      <c r="I651" s="142"/>
      <c r="J651" s="142"/>
      <c r="K651" s="142"/>
      <c r="L651" s="142"/>
      <c r="M651" s="142"/>
      <c r="N651" s="142"/>
      <c r="O651" s="142"/>
      <c r="P651" s="142"/>
      <c r="Q651" s="142"/>
      <c r="R651" s="142"/>
      <c r="S651" s="142"/>
      <c r="T651" s="142"/>
      <c r="U651" s="142"/>
    </row>
    <row r="652" customFormat="false" ht="12.75" hidden="false" customHeight="false" outlineLevel="0" collapsed="false">
      <c r="A652" s="142"/>
      <c r="B652" s="142"/>
      <c r="C652" s="142"/>
      <c r="D652" s="142"/>
      <c r="E652" s="142"/>
      <c r="F652" s="142"/>
      <c r="G652" s="142"/>
      <c r="H652" s="142"/>
      <c r="I652" s="142"/>
      <c r="J652" s="142"/>
      <c r="K652" s="142"/>
      <c r="L652" s="142"/>
      <c r="M652" s="142"/>
      <c r="N652" s="142"/>
      <c r="O652" s="142"/>
      <c r="P652" s="142"/>
      <c r="Q652" s="142"/>
      <c r="R652" s="142"/>
      <c r="S652" s="142"/>
      <c r="T652" s="142"/>
      <c r="U652" s="142"/>
    </row>
    <row r="653" customFormat="false" ht="12.75" hidden="false" customHeight="false" outlineLevel="0" collapsed="false">
      <c r="A653" s="142"/>
      <c r="B653" s="142"/>
      <c r="C653" s="142"/>
      <c r="D653" s="142"/>
      <c r="E653" s="142"/>
      <c r="F653" s="142"/>
      <c r="G653" s="142"/>
      <c r="H653" s="142"/>
      <c r="I653" s="142"/>
      <c r="J653" s="142"/>
      <c r="K653" s="142"/>
      <c r="L653" s="142"/>
      <c r="M653" s="142"/>
      <c r="N653" s="142"/>
      <c r="O653" s="142"/>
      <c r="P653" s="142"/>
      <c r="Q653" s="142"/>
      <c r="R653" s="142"/>
      <c r="S653" s="142"/>
      <c r="T653" s="142"/>
      <c r="U653" s="142"/>
    </row>
    <row r="654" customFormat="false" ht="12.75" hidden="false" customHeight="false" outlineLevel="0" collapsed="false">
      <c r="A654" s="142"/>
      <c r="B654" s="142"/>
      <c r="C654" s="142"/>
      <c r="D654" s="142"/>
      <c r="E654" s="142"/>
      <c r="F654" s="142"/>
      <c r="G654" s="142"/>
      <c r="H654" s="142"/>
      <c r="I654" s="142"/>
      <c r="J654" s="142"/>
      <c r="K654" s="142"/>
      <c r="L654" s="142"/>
      <c r="M654" s="142"/>
      <c r="N654" s="142"/>
      <c r="O654" s="142"/>
      <c r="P654" s="142"/>
      <c r="Q654" s="142"/>
      <c r="R654" s="142"/>
      <c r="S654" s="142"/>
      <c r="T654" s="142"/>
      <c r="U654" s="142"/>
    </row>
    <row r="655" customFormat="false" ht="12.75" hidden="false" customHeight="false" outlineLevel="0" collapsed="false">
      <c r="A655" s="142"/>
      <c r="B655" s="142"/>
      <c r="C655" s="142"/>
      <c r="D655" s="142"/>
      <c r="E655" s="142"/>
      <c r="F655" s="142"/>
      <c r="G655" s="142"/>
      <c r="H655" s="142"/>
      <c r="I655" s="142"/>
      <c r="J655" s="142"/>
      <c r="K655" s="142"/>
      <c r="L655" s="142"/>
      <c r="M655" s="142"/>
      <c r="N655" s="142"/>
      <c r="O655" s="142"/>
      <c r="P655" s="142"/>
      <c r="Q655" s="142"/>
      <c r="R655" s="142"/>
      <c r="S655" s="142"/>
      <c r="T655" s="142"/>
      <c r="U655" s="142"/>
    </row>
    <row r="656" customFormat="false" ht="12.75" hidden="false" customHeight="false" outlineLevel="0" collapsed="false">
      <c r="A656" s="142"/>
      <c r="B656" s="142"/>
      <c r="C656" s="142"/>
      <c r="D656" s="142"/>
      <c r="E656" s="142"/>
      <c r="F656" s="142"/>
      <c r="G656" s="142"/>
      <c r="H656" s="142"/>
      <c r="I656" s="142"/>
      <c r="J656" s="142"/>
      <c r="K656" s="142"/>
      <c r="L656" s="142"/>
      <c r="M656" s="142"/>
      <c r="N656" s="142"/>
      <c r="O656" s="142"/>
      <c r="P656" s="142"/>
      <c r="Q656" s="142"/>
      <c r="R656" s="142"/>
      <c r="S656" s="142"/>
      <c r="T656" s="142"/>
      <c r="U656" s="142"/>
    </row>
    <row r="657" customFormat="false" ht="12.75" hidden="false" customHeight="false" outlineLevel="0" collapsed="false">
      <c r="A657" s="142"/>
      <c r="B657" s="142"/>
      <c r="C657" s="142"/>
      <c r="D657" s="142"/>
      <c r="E657" s="142"/>
      <c r="F657" s="142"/>
      <c r="G657" s="142"/>
      <c r="H657" s="142"/>
      <c r="I657" s="142"/>
      <c r="J657" s="142"/>
      <c r="K657" s="142"/>
      <c r="L657" s="142"/>
      <c r="M657" s="142"/>
      <c r="N657" s="142"/>
      <c r="O657" s="142"/>
      <c r="P657" s="142"/>
      <c r="Q657" s="142"/>
      <c r="R657" s="142"/>
      <c r="S657" s="142"/>
      <c r="T657" s="142"/>
      <c r="U657" s="142"/>
    </row>
    <row r="658" customFormat="false" ht="12.75" hidden="false" customHeight="false" outlineLevel="0" collapsed="false">
      <c r="A658" s="142"/>
      <c r="B658" s="142"/>
      <c r="C658" s="142"/>
      <c r="D658" s="142"/>
      <c r="E658" s="142"/>
      <c r="F658" s="142"/>
      <c r="G658" s="142"/>
      <c r="H658" s="142"/>
      <c r="I658" s="142"/>
      <c r="J658" s="142"/>
      <c r="K658" s="142"/>
      <c r="L658" s="142"/>
      <c r="M658" s="142"/>
      <c r="N658" s="142"/>
      <c r="O658" s="142"/>
      <c r="P658" s="142"/>
      <c r="Q658" s="142"/>
      <c r="R658" s="142"/>
      <c r="S658" s="142"/>
      <c r="T658" s="142"/>
      <c r="U658" s="142"/>
    </row>
    <row r="659" customFormat="false" ht="12.75" hidden="false" customHeight="false" outlineLevel="0" collapsed="false">
      <c r="A659" s="142"/>
      <c r="B659" s="142"/>
      <c r="C659" s="142"/>
      <c r="D659" s="142"/>
      <c r="E659" s="142"/>
      <c r="F659" s="142"/>
      <c r="G659" s="142"/>
      <c r="H659" s="142"/>
      <c r="I659" s="142"/>
      <c r="J659" s="142"/>
      <c r="K659" s="142"/>
      <c r="L659" s="142"/>
      <c r="M659" s="142"/>
      <c r="N659" s="142"/>
      <c r="O659" s="142"/>
      <c r="P659" s="142"/>
      <c r="Q659" s="142"/>
      <c r="R659" s="142"/>
      <c r="S659" s="142"/>
      <c r="T659" s="142"/>
      <c r="U659" s="142"/>
    </row>
    <row r="660" customFormat="false" ht="12.75" hidden="false" customHeight="false" outlineLevel="0" collapsed="false">
      <c r="A660" s="142"/>
      <c r="B660" s="142"/>
      <c r="C660" s="142"/>
      <c r="D660" s="142"/>
      <c r="E660" s="142"/>
      <c r="F660" s="142"/>
      <c r="G660" s="142"/>
      <c r="H660" s="142"/>
      <c r="I660" s="142"/>
      <c r="J660" s="142"/>
      <c r="K660" s="142"/>
      <c r="L660" s="142"/>
      <c r="M660" s="142"/>
      <c r="N660" s="142"/>
      <c r="O660" s="142"/>
      <c r="P660" s="142"/>
      <c r="Q660" s="142"/>
      <c r="R660" s="142"/>
      <c r="S660" s="142"/>
      <c r="T660" s="142"/>
      <c r="U660" s="142"/>
    </row>
    <row r="661" customFormat="false" ht="12.75" hidden="false" customHeight="false" outlineLevel="0" collapsed="false">
      <c r="A661" s="142"/>
      <c r="B661" s="142"/>
      <c r="C661" s="142"/>
      <c r="D661" s="142"/>
      <c r="E661" s="142"/>
      <c r="F661" s="142"/>
      <c r="G661" s="142"/>
      <c r="H661" s="142"/>
      <c r="I661" s="142"/>
      <c r="J661" s="142"/>
      <c r="K661" s="142"/>
      <c r="L661" s="142"/>
      <c r="M661" s="142"/>
      <c r="N661" s="142"/>
      <c r="O661" s="142"/>
      <c r="P661" s="142"/>
      <c r="Q661" s="142"/>
      <c r="R661" s="142"/>
      <c r="S661" s="142"/>
      <c r="T661" s="142"/>
      <c r="U661" s="142"/>
    </row>
    <row r="662" customFormat="false" ht="12.75" hidden="false" customHeight="false" outlineLevel="0" collapsed="false">
      <c r="A662" s="142"/>
      <c r="B662" s="142"/>
      <c r="C662" s="142"/>
      <c r="D662" s="142"/>
      <c r="E662" s="142"/>
      <c r="F662" s="142"/>
      <c r="G662" s="142"/>
      <c r="H662" s="142"/>
      <c r="I662" s="142"/>
      <c r="J662" s="142"/>
      <c r="K662" s="142"/>
      <c r="L662" s="142"/>
      <c r="M662" s="142"/>
      <c r="N662" s="142"/>
      <c r="O662" s="142"/>
      <c r="P662" s="142"/>
      <c r="Q662" s="142"/>
      <c r="R662" s="142"/>
      <c r="S662" s="142"/>
      <c r="T662" s="142"/>
      <c r="U662" s="142"/>
    </row>
    <row r="663" customFormat="false" ht="12.75" hidden="false" customHeight="false" outlineLevel="0" collapsed="false">
      <c r="A663" s="142"/>
      <c r="B663" s="142"/>
      <c r="C663" s="142"/>
      <c r="D663" s="142"/>
      <c r="E663" s="142"/>
      <c r="F663" s="142"/>
      <c r="G663" s="142"/>
      <c r="H663" s="142"/>
      <c r="I663" s="142"/>
      <c r="J663" s="142"/>
      <c r="K663" s="142"/>
      <c r="L663" s="142"/>
      <c r="M663" s="142"/>
      <c r="N663" s="142"/>
      <c r="O663" s="142"/>
      <c r="P663" s="142"/>
      <c r="Q663" s="142"/>
      <c r="R663" s="142"/>
      <c r="S663" s="142"/>
      <c r="T663" s="142"/>
      <c r="U663" s="142"/>
    </row>
    <row r="664" customFormat="false" ht="12.75" hidden="false" customHeight="false" outlineLevel="0" collapsed="false">
      <c r="A664" s="142"/>
      <c r="B664" s="142"/>
      <c r="C664" s="142"/>
      <c r="D664" s="142"/>
      <c r="E664" s="142"/>
      <c r="F664" s="142"/>
      <c r="G664" s="142"/>
      <c r="H664" s="142"/>
      <c r="I664" s="142"/>
      <c r="J664" s="142"/>
      <c r="K664" s="142"/>
      <c r="L664" s="142"/>
      <c r="M664" s="142"/>
      <c r="N664" s="142"/>
      <c r="O664" s="142"/>
      <c r="P664" s="142"/>
      <c r="Q664" s="142"/>
      <c r="R664" s="142"/>
      <c r="S664" s="142"/>
      <c r="T664" s="142"/>
      <c r="U664" s="142"/>
    </row>
    <row r="665" customFormat="false" ht="12.75" hidden="false" customHeight="false" outlineLevel="0" collapsed="false">
      <c r="A665" s="142"/>
      <c r="B665" s="142"/>
      <c r="C665" s="142"/>
      <c r="D665" s="142"/>
      <c r="E665" s="142"/>
      <c r="F665" s="142"/>
      <c r="G665" s="142"/>
      <c r="H665" s="142"/>
      <c r="I665" s="142"/>
      <c r="J665" s="142"/>
      <c r="K665" s="142"/>
      <c r="L665" s="142"/>
      <c r="M665" s="142"/>
      <c r="N665" s="142"/>
      <c r="O665" s="142"/>
      <c r="P665" s="142"/>
      <c r="Q665" s="142"/>
      <c r="R665" s="142"/>
      <c r="S665" s="142"/>
      <c r="T665" s="142"/>
      <c r="U665" s="142"/>
    </row>
    <row r="666" customFormat="false" ht="12.75" hidden="false" customHeight="false" outlineLevel="0" collapsed="false">
      <c r="A666" s="142"/>
      <c r="B666" s="142"/>
      <c r="C666" s="142"/>
      <c r="D666" s="142"/>
      <c r="E666" s="142"/>
      <c r="F666" s="142"/>
      <c r="G666" s="142"/>
      <c r="H666" s="142"/>
      <c r="I666" s="142"/>
      <c r="J666" s="142"/>
      <c r="K666" s="142"/>
      <c r="L666" s="142"/>
      <c r="M666" s="142"/>
      <c r="N666" s="142"/>
      <c r="O666" s="142"/>
      <c r="P666" s="142"/>
      <c r="Q666" s="142"/>
      <c r="R666" s="142"/>
      <c r="S666" s="142"/>
      <c r="T666" s="142"/>
      <c r="U666" s="142"/>
    </row>
    <row r="667" customFormat="false" ht="12.75" hidden="false" customHeight="false" outlineLevel="0" collapsed="false">
      <c r="A667" s="142"/>
      <c r="B667" s="142"/>
      <c r="C667" s="142"/>
      <c r="D667" s="142"/>
      <c r="E667" s="142"/>
      <c r="F667" s="142"/>
      <c r="G667" s="142"/>
      <c r="H667" s="142"/>
      <c r="I667" s="142"/>
      <c r="J667" s="142"/>
      <c r="K667" s="142"/>
      <c r="L667" s="142"/>
      <c r="M667" s="142"/>
      <c r="N667" s="142"/>
      <c r="O667" s="142"/>
      <c r="P667" s="142"/>
      <c r="Q667" s="142"/>
      <c r="R667" s="142"/>
      <c r="S667" s="142"/>
      <c r="T667" s="142"/>
      <c r="U667" s="142"/>
    </row>
    <row r="668" customFormat="false" ht="12.75" hidden="false" customHeight="false" outlineLevel="0" collapsed="false">
      <c r="A668" s="142"/>
      <c r="B668" s="142"/>
      <c r="C668" s="142"/>
      <c r="D668" s="142"/>
      <c r="E668" s="142"/>
      <c r="F668" s="142"/>
      <c r="G668" s="142"/>
      <c r="H668" s="142"/>
      <c r="I668" s="142"/>
      <c r="J668" s="142"/>
      <c r="K668" s="142"/>
      <c r="L668" s="142"/>
      <c r="M668" s="142"/>
      <c r="N668" s="142"/>
      <c r="O668" s="142"/>
      <c r="P668" s="142"/>
      <c r="Q668" s="142"/>
      <c r="R668" s="142"/>
      <c r="S668" s="142"/>
      <c r="T668" s="142"/>
      <c r="U668" s="142"/>
    </row>
    <row r="669" customFormat="false" ht="12.75" hidden="false" customHeight="false" outlineLevel="0" collapsed="false">
      <c r="A669" s="142"/>
      <c r="B669" s="142"/>
      <c r="C669" s="142"/>
      <c r="D669" s="142"/>
      <c r="E669" s="142"/>
      <c r="F669" s="142"/>
      <c r="G669" s="142"/>
      <c r="H669" s="142"/>
      <c r="I669" s="142"/>
      <c r="J669" s="142"/>
      <c r="K669" s="142"/>
      <c r="L669" s="142"/>
      <c r="M669" s="142"/>
      <c r="N669" s="142"/>
      <c r="O669" s="142"/>
      <c r="P669" s="142"/>
      <c r="Q669" s="142"/>
      <c r="R669" s="142"/>
      <c r="S669" s="142"/>
      <c r="T669" s="142"/>
      <c r="U669" s="142"/>
    </row>
    <row r="670" customFormat="false" ht="12.75" hidden="false" customHeight="false" outlineLevel="0" collapsed="false">
      <c r="A670" s="142"/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142"/>
      <c r="M670" s="142"/>
      <c r="N670" s="142"/>
      <c r="O670" s="142"/>
      <c r="P670" s="142"/>
      <c r="Q670" s="142"/>
      <c r="R670" s="142"/>
      <c r="S670" s="142"/>
      <c r="T670" s="142"/>
      <c r="U670" s="142"/>
    </row>
    <row r="671" customFormat="false" ht="12.75" hidden="false" customHeight="false" outlineLevel="0" collapsed="false">
      <c r="A671" s="142"/>
      <c r="B671" s="142"/>
      <c r="C671" s="142"/>
      <c r="D671" s="142"/>
      <c r="E671" s="142"/>
      <c r="F671" s="142"/>
      <c r="G671" s="142"/>
      <c r="H671" s="142"/>
      <c r="I671" s="142"/>
      <c r="J671" s="142"/>
      <c r="K671" s="142"/>
      <c r="L671" s="142"/>
      <c r="M671" s="142"/>
      <c r="N671" s="142"/>
      <c r="O671" s="142"/>
      <c r="P671" s="142"/>
      <c r="Q671" s="142"/>
      <c r="R671" s="142"/>
      <c r="S671" s="142"/>
      <c r="T671" s="142"/>
      <c r="U671" s="142"/>
    </row>
    <row r="672" customFormat="false" ht="12.75" hidden="false" customHeight="false" outlineLevel="0" collapsed="false">
      <c r="A672" s="142"/>
      <c r="B672" s="142"/>
      <c r="C672" s="142"/>
      <c r="D672" s="142"/>
      <c r="E672" s="142"/>
      <c r="F672" s="142"/>
      <c r="G672" s="142"/>
      <c r="H672" s="142"/>
      <c r="I672" s="142"/>
      <c r="J672" s="142"/>
      <c r="K672" s="142"/>
      <c r="L672" s="142"/>
      <c r="M672" s="142"/>
      <c r="N672" s="142"/>
      <c r="O672" s="142"/>
      <c r="P672" s="142"/>
      <c r="Q672" s="142"/>
      <c r="R672" s="142"/>
      <c r="S672" s="142"/>
      <c r="T672" s="142"/>
      <c r="U672" s="142"/>
    </row>
    <row r="673" customFormat="false" ht="12.75" hidden="false" customHeight="false" outlineLevel="0" collapsed="false">
      <c r="A673" s="142"/>
      <c r="B673" s="142"/>
      <c r="C673" s="142"/>
      <c r="D673" s="142"/>
      <c r="E673" s="142"/>
      <c r="F673" s="142"/>
      <c r="G673" s="142"/>
      <c r="H673" s="142"/>
      <c r="I673" s="142"/>
      <c r="J673" s="142"/>
      <c r="K673" s="142"/>
      <c r="L673" s="142"/>
      <c r="M673" s="142"/>
      <c r="N673" s="142"/>
      <c r="O673" s="142"/>
      <c r="P673" s="142"/>
      <c r="Q673" s="142"/>
      <c r="R673" s="142"/>
      <c r="S673" s="142"/>
      <c r="T673" s="142"/>
      <c r="U673" s="142"/>
    </row>
    <row r="674" customFormat="false" ht="12.75" hidden="false" customHeight="false" outlineLevel="0" collapsed="false">
      <c r="A674" s="142"/>
      <c r="B674" s="142"/>
      <c r="C674" s="142"/>
      <c r="D674" s="142"/>
      <c r="E674" s="142"/>
      <c r="F674" s="142"/>
      <c r="G674" s="142"/>
      <c r="H674" s="142"/>
      <c r="I674" s="142"/>
      <c r="J674" s="142"/>
      <c r="K674" s="142"/>
      <c r="L674" s="142"/>
      <c r="M674" s="142"/>
      <c r="N674" s="142"/>
      <c r="O674" s="142"/>
      <c r="P674" s="142"/>
      <c r="Q674" s="142"/>
      <c r="R674" s="142"/>
      <c r="S674" s="142"/>
      <c r="T674" s="142"/>
      <c r="U674" s="142"/>
    </row>
    <row r="675" customFormat="false" ht="12.75" hidden="false" customHeight="false" outlineLevel="0" collapsed="false">
      <c r="A675" s="142"/>
      <c r="B675" s="142"/>
      <c r="C675" s="142"/>
      <c r="D675" s="142"/>
      <c r="E675" s="142"/>
      <c r="F675" s="142"/>
      <c r="G675" s="142"/>
      <c r="H675" s="142"/>
      <c r="I675" s="142"/>
      <c r="J675" s="142"/>
      <c r="K675" s="142"/>
      <c r="L675" s="142"/>
      <c r="M675" s="142"/>
      <c r="N675" s="142"/>
      <c r="O675" s="142"/>
      <c r="P675" s="142"/>
      <c r="Q675" s="142"/>
      <c r="R675" s="142"/>
      <c r="S675" s="142"/>
      <c r="T675" s="142"/>
      <c r="U675" s="142"/>
    </row>
    <row r="676" customFormat="false" ht="12.75" hidden="false" customHeight="false" outlineLevel="0" collapsed="false">
      <c r="A676" s="142"/>
      <c r="B676" s="142"/>
      <c r="C676" s="142"/>
      <c r="D676" s="142"/>
      <c r="E676" s="142"/>
      <c r="F676" s="142"/>
      <c r="G676" s="142"/>
      <c r="H676" s="142"/>
      <c r="I676" s="142"/>
      <c r="J676" s="142"/>
      <c r="K676" s="142"/>
      <c r="L676" s="142"/>
      <c r="M676" s="142"/>
      <c r="N676" s="142"/>
      <c r="O676" s="142"/>
      <c r="P676" s="142"/>
      <c r="Q676" s="142"/>
      <c r="R676" s="142"/>
      <c r="S676" s="142"/>
      <c r="T676" s="142"/>
      <c r="U676" s="142"/>
    </row>
    <row r="677" customFormat="false" ht="12.75" hidden="false" customHeight="false" outlineLevel="0" collapsed="false">
      <c r="A677" s="142"/>
      <c r="B677" s="142"/>
      <c r="C677" s="142"/>
      <c r="D677" s="142"/>
      <c r="E677" s="142"/>
      <c r="F677" s="142"/>
      <c r="G677" s="142"/>
      <c r="H677" s="142"/>
      <c r="I677" s="142"/>
      <c r="J677" s="142"/>
      <c r="K677" s="142"/>
      <c r="L677" s="142"/>
      <c r="M677" s="142"/>
      <c r="N677" s="142"/>
      <c r="O677" s="142"/>
      <c r="P677" s="142"/>
      <c r="Q677" s="142"/>
      <c r="R677" s="142"/>
      <c r="S677" s="142"/>
      <c r="T677" s="142"/>
      <c r="U677" s="142"/>
    </row>
    <row r="678" customFormat="false" ht="12.75" hidden="false" customHeight="false" outlineLevel="0" collapsed="false">
      <c r="A678" s="142"/>
      <c r="B678" s="142"/>
      <c r="C678" s="142"/>
      <c r="D678" s="142"/>
      <c r="E678" s="142"/>
      <c r="F678" s="142"/>
      <c r="G678" s="142"/>
      <c r="H678" s="142"/>
      <c r="I678" s="142"/>
      <c r="J678" s="142"/>
      <c r="K678" s="142"/>
      <c r="L678" s="142"/>
      <c r="M678" s="142"/>
      <c r="N678" s="142"/>
      <c r="O678" s="142"/>
      <c r="P678" s="142"/>
      <c r="Q678" s="142"/>
      <c r="R678" s="142"/>
      <c r="S678" s="142"/>
      <c r="T678" s="142"/>
      <c r="U678" s="142"/>
    </row>
    <row r="679" customFormat="false" ht="12.75" hidden="false" customHeight="false" outlineLevel="0" collapsed="false">
      <c r="A679" s="142"/>
      <c r="B679" s="142"/>
      <c r="C679" s="142"/>
      <c r="D679" s="142"/>
      <c r="E679" s="142"/>
      <c r="F679" s="142"/>
      <c r="G679" s="142"/>
      <c r="H679" s="142"/>
      <c r="I679" s="142"/>
      <c r="J679" s="142"/>
      <c r="K679" s="142"/>
      <c r="L679" s="142"/>
      <c r="M679" s="142"/>
      <c r="N679" s="142"/>
      <c r="O679" s="142"/>
      <c r="P679" s="142"/>
      <c r="Q679" s="142"/>
      <c r="R679" s="142"/>
      <c r="S679" s="142"/>
      <c r="T679" s="142"/>
      <c r="U679" s="142"/>
    </row>
    <row r="680" customFormat="false" ht="12.75" hidden="false" customHeight="false" outlineLevel="0" collapsed="false">
      <c r="A680" s="142"/>
      <c r="B680" s="142"/>
      <c r="C680" s="142"/>
      <c r="D680" s="142"/>
      <c r="E680" s="142"/>
      <c r="F680" s="142"/>
      <c r="G680" s="142"/>
      <c r="H680" s="142"/>
      <c r="I680" s="142"/>
      <c r="J680" s="142"/>
      <c r="K680" s="142"/>
      <c r="L680" s="142"/>
      <c r="M680" s="142"/>
      <c r="N680" s="142"/>
      <c r="O680" s="142"/>
      <c r="P680" s="142"/>
      <c r="Q680" s="142"/>
      <c r="R680" s="142"/>
      <c r="S680" s="142"/>
      <c r="T680" s="142"/>
      <c r="U680" s="142"/>
    </row>
    <row r="681" customFormat="false" ht="12.75" hidden="false" customHeight="false" outlineLevel="0" collapsed="false">
      <c r="A681" s="142"/>
      <c r="B681" s="142"/>
      <c r="C681" s="142"/>
      <c r="D681" s="142"/>
      <c r="E681" s="142"/>
      <c r="F681" s="142"/>
      <c r="G681" s="142"/>
      <c r="H681" s="142"/>
      <c r="I681" s="142"/>
      <c r="J681" s="142"/>
      <c r="K681" s="142"/>
      <c r="L681" s="142"/>
      <c r="M681" s="142"/>
      <c r="N681" s="142"/>
      <c r="O681" s="142"/>
      <c r="P681" s="142"/>
      <c r="Q681" s="142"/>
      <c r="R681" s="142"/>
      <c r="S681" s="142"/>
      <c r="T681" s="142"/>
      <c r="U681" s="142"/>
    </row>
    <row r="682" customFormat="false" ht="12.75" hidden="false" customHeight="false" outlineLevel="0" collapsed="false">
      <c r="A682" s="142"/>
      <c r="B682" s="142"/>
      <c r="C682" s="142"/>
      <c r="D682" s="142"/>
      <c r="E682" s="142"/>
      <c r="F682" s="142"/>
      <c r="G682" s="142"/>
      <c r="H682" s="142"/>
      <c r="I682" s="142"/>
      <c r="J682" s="142"/>
      <c r="K682" s="142"/>
      <c r="L682" s="142"/>
      <c r="M682" s="142"/>
      <c r="N682" s="142"/>
      <c r="O682" s="142"/>
      <c r="P682" s="142"/>
      <c r="Q682" s="142"/>
      <c r="R682" s="142"/>
      <c r="S682" s="142"/>
      <c r="T682" s="142"/>
      <c r="U682" s="142"/>
    </row>
    <row r="683" customFormat="false" ht="12.75" hidden="false" customHeight="false" outlineLevel="0" collapsed="false">
      <c r="A683" s="142"/>
      <c r="B683" s="142"/>
      <c r="C683" s="142"/>
      <c r="D683" s="142"/>
      <c r="E683" s="142"/>
      <c r="F683" s="142"/>
      <c r="G683" s="142"/>
      <c r="H683" s="142"/>
      <c r="I683" s="142"/>
      <c r="J683" s="142"/>
      <c r="K683" s="142"/>
      <c r="L683" s="142"/>
      <c r="M683" s="142"/>
      <c r="N683" s="142"/>
      <c r="O683" s="142"/>
      <c r="P683" s="142"/>
      <c r="Q683" s="142"/>
      <c r="R683" s="142"/>
      <c r="S683" s="142"/>
      <c r="T683" s="142"/>
      <c r="U683" s="142"/>
    </row>
    <row r="684" customFormat="false" ht="12.75" hidden="false" customHeight="false" outlineLevel="0" collapsed="false">
      <c r="A684" s="142"/>
      <c r="B684" s="142"/>
      <c r="C684" s="142"/>
      <c r="D684" s="142"/>
      <c r="E684" s="142"/>
      <c r="F684" s="142"/>
      <c r="G684" s="142"/>
      <c r="H684" s="142"/>
      <c r="I684" s="142"/>
      <c r="J684" s="142"/>
      <c r="K684" s="142"/>
      <c r="L684" s="142"/>
      <c r="M684" s="142"/>
      <c r="N684" s="142"/>
      <c r="O684" s="142"/>
      <c r="P684" s="142"/>
      <c r="Q684" s="142"/>
      <c r="R684" s="142"/>
      <c r="S684" s="142"/>
      <c r="T684" s="142"/>
      <c r="U684" s="142"/>
    </row>
    <row r="685" customFormat="false" ht="12.75" hidden="false" customHeight="false" outlineLevel="0" collapsed="false">
      <c r="A685" s="142"/>
      <c r="B685" s="142"/>
      <c r="C685" s="142"/>
      <c r="D685" s="142"/>
      <c r="E685" s="142"/>
      <c r="F685" s="142"/>
      <c r="G685" s="142"/>
      <c r="H685" s="142"/>
      <c r="I685" s="142"/>
      <c r="J685" s="142"/>
      <c r="K685" s="142"/>
      <c r="L685" s="142"/>
      <c r="M685" s="142"/>
      <c r="N685" s="142"/>
      <c r="O685" s="142"/>
      <c r="P685" s="142"/>
      <c r="Q685" s="142"/>
      <c r="R685" s="142"/>
      <c r="S685" s="142"/>
      <c r="T685" s="142"/>
      <c r="U685" s="142"/>
    </row>
    <row r="686" customFormat="false" ht="12.75" hidden="false" customHeight="false" outlineLevel="0" collapsed="false">
      <c r="A686" s="142"/>
      <c r="B686" s="142"/>
      <c r="C686" s="142"/>
      <c r="D686" s="142"/>
      <c r="E686" s="142"/>
      <c r="F686" s="142"/>
      <c r="G686" s="142"/>
      <c r="H686" s="142"/>
      <c r="I686" s="142"/>
      <c r="J686" s="142"/>
      <c r="K686" s="142"/>
      <c r="L686" s="142"/>
      <c r="M686" s="142"/>
      <c r="N686" s="142"/>
      <c r="O686" s="142"/>
      <c r="P686" s="142"/>
      <c r="Q686" s="142"/>
      <c r="R686" s="142"/>
      <c r="S686" s="142"/>
      <c r="T686" s="142"/>
      <c r="U686" s="142"/>
    </row>
    <row r="687" customFormat="false" ht="12.75" hidden="false" customHeight="false" outlineLevel="0" collapsed="false">
      <c r="A687" s="142"/>
      <c r="B687" s="142"/>
      <c r="C687" s="142"/>
      <c r="D687" s="142"/>
      <c r="E687" s="142"/>
      <c r="F687" s="142"/>
      <c r="G687" s="142"/>
      <c r="H687" s="142"/>
      <c r="I687" s="142"/>
      <c r="J687" s="142"/>
      <c r="K687" s="142"/>
      <c r="L687" s="142"/>
      <c r="M687" s="142"/>
      <c r="N687" s="142"/>
      <c r="O687" s="142"/>
      <c r="P687" s="142"/>
      <c r="Q687" s="142"/>
      <c r="R687" s="142"/>
      <c r="S687" s="142"/>
      <c r="T687" s="142"/>
      <c r="U687" s="142"/>
    </row>
    <row r="688" customFormat="false" ht="12.75" hidden="false" customHeight="false" outlineLevel="0" collapsed="false">
      <c r="A688" s="142"/>
      <c r="B688" s="142"/>
      <c r="C688" s="142"/>
      <c r="D688" s="142"/>
      <c r="E688" s="142"/>
      <c r="F688" s="142"/>
      <c r="G688" s="142"/>
      <c r="H688" s="142"/>
      <c r="I688" s="142"/>
      <c r="J688" s="142"/>
      <c r="K688" s="142"/>
      <c r="L688" s="142"/>
      <c r="M688" s="142"/>
      <c r="N688" s="142"/>
      <c r="O688" s="142"/>
      <c r="P688" s="142"/>
      <c r="Q688" s="142"/>
      <c r="R688" s="142"/>
      <c r="S688" s="142"/>
      <c r="T688" s="142"/>
      <c r="U688" s="142"/>
    </row>
    <row r="689" customFormat="false" ht="12.75" hidden="false" customHeight="false" outlineLevel="0" collapsed="false">
      <c r="A689" s="142"/>
      <c r="B689" s="142"/>
      <c r="C689" s="142"/>
      <c r="D689" s="142"/>
      <c r="E689" s="142"/>
      <c r="F689" s="142"/>
      <c r="G689" s="142"/>
      <c r="H689" s="142"/>
      <c r="I689" s="142"/>
      <c r="J689" s="142"/>
      <c r="K689" s="142"/>
      <c r="L689" s="142"/>
      <c r="M689" s="142"/>
      <c r="N689" s="142"/>
      <c r="O689" s="142"/>
      <c r="P689" s="142"/>
      <c r="Q689" s="142"/>
      <c r="R689" s="142"/>
      <c r="S689" s="142"/>
      <c r="T689" s="142"/>
      <c r="U689" s="142"/>
    </row>
    <row r="690" customFormat="false" ht="12.75" hidden="false" customHeight="false" outlineLevel="0" collapsed="false">
      <c r="A690" s="142"/>
      <c r="B690" s="142"/>
      <c r="C690" s="142"/>
      <c r="D690" s="142"/>
      <c r="E690" s="142"/>
      <c r="F690" s="142"/>
      <c r="G690" s="142"/>
      <c r="H690" s="142"/>
      <c r="I690" s="142"/>
      <c r="J690" s="142"/>
      <c r="K690" s="142"/>
      <c r="L690" s="142"/>
      <c r="M690" s="142"/>
      <c r="N690" s="142"/>
      <c r="O690" s="142"/>
      <c r="P690" s="142"/>
      <c r="Q690" s="142"/>
      <c r="R690" s="142"/>
      <c r="S690" s="142"/>
      <c r="T690" s="142"/>
      <c r="U690" s="142"/>
    </row>
    <row r="691" customFormat="false" ht="12.75" hidden="false" customHeight="false" outlineLevel="0" collapsed="false">
      <c r="A691" s="142"/>
      <c r="B691" s="142"/>
      <c r="C691" s="142"/>
      <c r="D691" s="142"/>
      <c r="E691" s="142"/>
      <c r="F691" s="142"/>
      <c r="G691" s="142"/>
      <c r="H691" s="142"/>
      <c r="I691" s="142"/>
      <c r="J691" s="142"/>
      <c r="K691" s="142"/>
      <c r="L691" s="142"/>
      <c r="M691" s="142"/>
      <c r="N691" s="142"/>
      <c r="O691" s="142"/>
      <c r="P691" s="142"/>
      <c r="Q691" s="142"/>
      <c r="R691" s="142"/>
      <c r="S691" s="142"/>
      <c r="T691" s="142"/>
      <c r="U691" s="142"/>
    </row>
    <row r="692" customFormat="false" ht="12.75" hidden="false" customHeight="false" outlineLevel="0" collapsed="false">
      <c r="A692" s="142"/>
      <c r="B692" s="142"/>
      <c r="C692" s="142"/>
      <c r="D692" s="142"/>
      <c r="E692" s="142"/>
      <c r="F692" s="142"/>
      <c r="G692" s="142"/>
      <c r="H692" s="142"/>
      <c r="I692" s="142"/>
      <c r="J692" s="142"/>
      <c r="K692" s="142"/>
      <c r="L692" s="142"/>
      <c r="M692" s="142"/>
      <c r="N692" s="142"/>
      <c r="O692" s="142"/>
      <c r="P692" s="142"/>
      <c r="Q692" s="142"/>
      <c r="R692" s="142"/>
      <c r="S692" s="142"/>
      <c r="T692" s="142"/>
      <c r="U692" s="142"/>
    </row>
    <row r="693" customFormat="false" ht="12.75" hidden="false" customHeight="false" outlineLevel="0" collapsed="false">
      <c r="A693" s="142"/>
      <c r="B693" s="142"/>
      <c r="C693" s="142"/>
      <c r="D693" s="142"/>
      <c r="E693" s="142"/>
      <c r="F693" s="142"/>
      <c r="G693" s="142"/>
      <c r="H693" s="142"/>
      <c r="I693" s="142"/>
      <c r="J693" s="142"/>
      <c r="K693" s="142"/>
      <c r="L693" s="142"/>
      <c r="M693" s="142"/>
      <c r="N693" s="142"/>
      <c r="O693" s="142"/>
      <c r="P693" s="142"/>
      <c r="Q693" s="142"/>
      <c r="R693" s="142"/>
      <c r="S693" s="142"/>
      <c r="T693" s="142"/>
      <c r="U693" s="142"/>
    </row>
    <row r="694" customFormat="false" ht="12.75" hidden="false" customHeight="false" outlineLevel="0" collapsed="false">
      <c r="A694" s="142"/>
      <c r="B694" s="142"/>
      <c r="C694" s="142"/>
      <c r="D694" s="142"/>
      <c r="E694" s="142"/>
      <c r="F694" s="142"/>
      <c r="G694" s="142"/>
      <c r="H694" s="142"/>
      <c r="I694" s="142"/>
      <c r="J694" s="142"/>
      <c r="K694" s="142"/>
      <c r="L694" s="142"/>
      <c r="M694" s="142"/>
      <c r="N694" s="142"/>
      <c r="O694" s="142"/>
      <c r="P694" s="142"/>
      <c r="Q694" s="142"/>
      <c r="R694" s="142"/>
      <c r="S694" s="142"/>
      <c r="T694" s="142"/>
      <c r="U694" s="142"/>
    </row>
    <row r="695" customFormat="false" ht="12.75" hidden="false" customHeight="false" outlineLevel="0" collapsed="false">
      <c r="A695" s="142"/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142"/>
      <c r="M695" s="142"/>
      <c r="N695" s="142"/>
      <c r="O695" s="142"/>
      <c r="P695" s="142"/>
      <c r="Q695" s="142"/>
      <c r="R695" s="142"/>
      <c r="S695" s="142"/>
      <c r="T695" s="142"/>
      <c r="U695" s="142"/>
    </row>
    <row r="696" customFormat="false" ht="12.75" hidden="false" customHeight="false" outlineLevel="0" collapsed="false">
      <c r="A696" s="142"/>
      <c r="B696" s="142"/>
      <c r="C696" s="142"/>
      <c r="D696" s="142"/>
      <c r="E696" s="142"/>
      <c r="F696" s="142"/>
      <c r="G696" s="142"/>
      <c r="H696" s="142"/>
      <c r="I696" s="142"/>
      <c r="J696" s="142"/>
      <c r="K696" s="142"/>
      <c r="L696" s="142"/>
      <c r="M696" s="142"/>
      <c r="N696" s="142"/>
      <c r="O696" s="142"/>
      <c r="P696" s="142"/>
      <c r="Q696" s="142"/>
      <c r="R696" s="142"/>
      <c r="S696" s="142"/>
      <c r="T696" s="142"/>
      <c r="U696" s="142"/>
    </row>
    <row r="697" customFormat="false" ht="12.75" hidden="false" customHeight="false" outlineLevel="0" collapsed="false">
      <c r="A697" s="142"/>
      <c r="B697" s="142"/>
      <c r="C697" s="142"/>
      <c r="D697" s="142"/>
      <c r="E697" s="142"/>
      <c r="F697" s="142"/>
      <c r="G697" s="142"/>
      <c r="H697" s="142"/>
      <c r="I697" s="142"/>
      <c r="J697" s="142"/>
      <c r="K697" s="142"/>
      <c r="L697" s="142"/>
      <c r="M697" s="142"/>
      <c r="N697" s="142"/>
      <c r="O697" s="142"/>
      <c r="P697" s="142"/>
      <c r="Q697" s="142"/>
      <c r="R697" s="142"/>
      <c r="S697" s="142"/>
      <c r="T697" s="142"/>
      <c r="U697" s="142"/>
    </row>
    <row r="698" customFormat="false" ht="12.75" hidden="false" customHeight="false" outlineLevel="0" collapsed="false">
      <c r="A698" s="142"/>
      <c r="B698" s="142"/>
      <c r="C698" s="142"/>
      <c r="D698" s="142"/>
      <c r="E698" s="142"/>
      <c r="F698" s="142"/>
      <c r="G698" s="142"/>
      <c r="H698" s="142"/>
      <c r="I698" s="142"/>
      <c r="J698" s="142"/>
      <c r="K698" s="142"/>
      <c r="L698" s="142"/>
      <c r="M698" s="142"/>
      <c r="N698" s="142"/>
      <c r="O698" s="142"/>
      <c r="P698" s="142"/>
      <c r="Q698" s="142"/>
      <c r="R698" s="142"/>
      <c r="S698" s="142"/>
      <c r="T698" s="142"/>
      <c r="U698" s="142"/>
    </row>
    <row r="699" customFormat="false" ht="12.75" hidden="false" customHeight="false" outlineLevel="0" collapsed="false">
      <c r="A699" s="142"/>
      <c r="B699" s="142"/>
      <c r="C699" s="142"/>
      <c r="D699" s="142"/>
      <c r="E699" s="142"/>
      <c r="F699" s="142"/>
      <c r="G699" s="142"/>
      <c r="H699" s="142"/>
      <c r="I699" s="142"/>
      <c r="J699" s="142"/>
      <c r="K699" s="142"/>
      <c r="L699" s="142"/>
      <c r="M699" s="142"/>
      <c r="N699" s="142"/>
      <c r="O699" s="142"/>
      <c r="P699" s="142"/>
      <c r="Q699" s="142"/>
      <c r="R699" s="142"/>
      <c r="S699" s="142"/>
      <c r="T699" s="142"/>
      <c r="U699" s="142"/>
    </row>
    <row r="700" customFormat="false" ht="12.75" hidden="false" customHeight="false" outlineLevel="0" collapsed="false">
      <c r="A700" s="142"/>
      <c r="B700" s="142"/>
      <c r="C700" s="142"/>
      <c r="D700" s="142"/>
      <c r="E700" s="142"/>
      <c r="F700" s="142"/>
      <c r="G700" s="142"/>
      <c r="H700" s="142"/>
      <c r="I700" s="142"/>
      <c r="J700" s="142"/>
      <c r="K700" s="142"/>
      <c r="L700" s="142"/>
      <c r="M700" s="142"/>
      <c r="N700" s="142"/>
      <c r="O700" s="142"/>
      <c r="P700" s="142"/>
      <c r="Q700" s="142"/>
      <c r="R700" s="142"/>
      <c r="S700" s="142"/>
      <c r="T700" s="142"/>
      <c r="U700" s="142"/>
    </row>
    <row r="701" customFormat="false" ht="12.75" hidden="false" customHeight="false" outlineLevel="0" collapsed="false">
      <c r="A701" s="142"/>
      <c r="B701" s="142"/>
      <c r="C701" s="142"/>
      <c r="D701" s="142"/>
      <c r="E701" s="142"/>
      <c r="F701" s="142"/>
      <c r="G701" s="142"/>
      <c r="H701" s="142"/>
      <c r="I701" s="142"/>
      <c r="J701" s="142"/>
      <c r="K701" s="142"/>
      <c r="L701" s="142"/>
      <c r="M701" s="142"/>
      <c r="N701" s="142"/>
      <c r="O701" s="142"/>
      <c r="P701" s="142"/>
      <c r="Q701" s="142"/>
      <c r="R701" s="142"/>
      <c r="S701" s="142"/>
      <c r="T701" s="142"/>
      <c r="U701" s="142"/>
    </row>
    <row r="702" customFormat="false" ht="12.75" hidden="false" customHeight="false" outlineLevel="0" collapsed="false">
      <c r="A702" s="142"/>
      <c r="B702" s="142"/>
      <c r="C702" s="142"/>
      <c r="D702" s="142"/>
      <c r="E702" s="142"/>
      <c r="F702" s="142"/>
      <c r="G702" s="142"/>
      <c r="H702" s="142"/>
      <c r="I702" s="142"/>
      <c r="J702" s="142"/>
      <c r="K702" s="142"/>
      <c r="L702" s="142"/>
      <c r="M702" s="142"/>
      <c r="N702" s="142"/>
      <c r="O702" s="142"/>
      <c r="P702" s="142"/>
      <c r="Q702" s="142"/>
      <c r="R702" s="142"/>
      <c r="S702" s="142"/>
      <c r="T702" s="142"/>
      <c r="U702" s="142"/>
    </row>
    <row r="703" customFormat="false" ht="12.75" hidden="false" customHeight="false" outlineLevel="0" collapsed="false">
      <c r="A703" s="142"/>
      <c r="B703" s="142"/>
      <c r="C703" s="142"/>
      <c r="D703" s="142"/>
      <c r="E703" s="142"/>
      <c r="F703" s="142"/>
      <c r="G703" s="142"/>
      <c r="H703" s="142"/>
      <c r="I703" s="142"/>
      <c r="J703" s="142"/>
      <c r="K703" s="142"/>
      <c r="L703" s="142"/>
      <c r="M703" s="142"/>
      <c r="N703" s="142"/>
      <c r="O703" s="142"/>
      <c r="P703" s="142"/>
      <c r="Q703" s="142"/>
      <c r="R703" s="142"/>
      <c r="S703" s="142"/>
      <c r="T703" s="142"/>
      <c r="U703" s="142"/>
    </row>
    <row r="704" customFormat="false" ht="12.75" hidden="false" customHeight="false" outlineLevel="0" collapsed="false">
      <c r="A704" s="142"/>
      <c r="B704" s="142"/>
      <c r="C704" s="142"/>
      <c r="D704" s="142"/>
      <c r="E704" s="142"/>
      <c r="F704" s="142"/>
      <c r="G704" s="142"/>
      <c r="H704" s="142"/>
      <c r="I704" s="142"/>
      <c r="J704" s="142"/>
      <c r="K704" s="142"/>
      <c r="L704" s="142"/>
      <c r="M704" s="142"/>
      <c r="N704" s="142"/>
      <c r="O704" s="142"/>
      <c r="P704" s="142"/>
      <c r="Q704" s="142"/>
      <c r="R704" s="142"/>
      <c r="S704" s="142"/>
      <c r="T704" s="142"/>
      <c r="U704" s="142"/>
    </row>
    <row r="705" customFormat="false" ht="12.75" hidden="false" customHeight="false" outlineLevel="0" collapsed="false">
      <c r="A705" s="142"/>
      <c r="B705" s="142"/>
      <c r="C705" s="142"/>
      <c r="D705" s="142"/>
      <c r="E705" s="142"/>
      <c r="F705" s="142"/>
      <c r="G705" s="142"/>
      <c r="H705" s="142"/>
      <c r="I705" s="142"/>
      <c r="J705" s="142"/>
      <c r="K705" s="142"/>
      <c r="L705" s="142"/>
      <c r="M705" s="142"/>
      <c r="N705" s="142"/>
      <c r="O705" s="142"/>
      <c r="P705" s="142"/>
      <c r="Q705" s="142"/>
      <c r="R705" s="142"/>
      <c r="S705" s="142"/>
      <c r="T705" s="142"/>
      <c r="U705" s="142"/>
    </row>
    <row r="706" customFormat="false" ht="12.75" hidden="false" customHeight="false" outlineLevel="0" collapsed="false">
      <c r="A706" s="142"/>
      <c r="B706" s="142"/>
      <c r="C706" s="142"/>
      <c r="D706" s="142"/>
      <c r="E706" s="142"/>
      <c r="F706" s="142"/>
      <c r="G706" s="142"/>
      <c r="H706" s="142"/>
      <c r="I706" s="142"/>
      <c r="J706" s="142"/>
      <c r="K706" s="142"/>
      <c r="L706" s="142"/>
      <c r="M706" s="142"/>
      <c r="N706" s="142"/>
      <c r="O706" s="142"/>
      <c r="P706" s="142"/>
      <c r="Q706" s="142"/>
      <c r="R706" s="142"/>
      <c r="S706" s="142"/>
      <c r="T706" s="142"/>
      <c r="U706" s="142"/>
    </row>
    <row r="707" customFormat="false" ht="12.75" hidden="false" customHeight="false" outlineLevel="0" collapsed="false">
      <c r="A707" s="142"/>
      <c r="B707" s="142"/>
      <c r="C707" s="142"/>
      <c r="D707" s="142"/>
      <c r="E707" s="142"/>
      <c r="F707" s="142"/>
      <c r="G707" s="142"/>
      <c r="H707" s="142"/>
      <c r="I707" s="142"/>
      <c r="J707" s="142"/>
      <c r="K707" s="142"/>
      <c r="L707" s="142"/>
      <c r="M707" s="142"/>
      <c r="N707" s="142"/>
      <c r="O707" s="142"/>
      <c r="P707" s="142"/>
      <c r="Q707" s="142"/>
      <c r="R707" s="142"/>
      <c r="S707" s="142"/>
      <c r="T707" s="142"/>
      <c r="U707" s="142"/>
    </row>
    <row r="708" customFormat="false" ht="12.75" hidden="false" customHeight="false" outlineLevel="0" collapsed="false">
      <c r="A708" s="142"/>
      <c r="B708" s="142"/>
      <c r="C708" s="142"/>
      <c r="D708" s="142"/>
      <c r="E708" s="142"/>
      <c r="F708" s="142"/>
      <c r="G708" s="142"/>
      <c r="H708" s="142"/>
      <c r="I708" s="142"/>
      <c r="J708" s="142"/>
      <c r="K708" s="142"/>
      <c r="L708" s="142"/>
      <c r="M708" s="142"/>
      <c r="N708" s="142"/>
      <c r="O708" s="142"/>
      <c r="P708" s="142"/>
      <c r="Q708" s="142"/>
      <c r="R708" s="142"/>
      <c r="S708" s="142"/>
      <c r="T708" s="142"/>
      <c r="U708" s="142"/>
    </row>
    <row r="709" customFormat="false" ht="12.75" hidden="false" customHeight="false" outlineLevel="0" collapsed="false">
      <c r="A709" s="142"/>
      <c r="B709" s="142"/>
      <c r="C709" s="142"/>
      <c r="D709" s="142"/>
      <c r="E709" s="142"/>
      <c r="F709" s="142"/>
      <c r="G709" s="142"/>
      <c r="H709" s="142"/>
      <c r="I709" s="142"/>
      <c r="J709" s="142"/>
      <c r="K709" s="142"/>
      <c r="L709" s="142"/>
      <c r="M709" s="142"/>
      <c r="N709" s="142"/>
      <c r="O709" s="142"/>
      <c r="P709" s="142"/>
      <c r="Q709" s="142"/>
      <c r="R709" s="142"/>
      <c r="S709" s="142"/>
      <c r="T709" s="142"/>
      <c r="U709" s="142"/>
    </row>
    <row r="710" customFormat="false" ht="12.75" hidden="false" customHeight="false" outlineLevel="0" collapsed="false">
      <c r="A710" s="142"/>
      <c r="B710" s="142"/>
      <c r="C710" s="142"/>
      <c r="D710" s="142"/>
      <c r="E710" s="142"/>
      <c r="F710" s="142"/>
      <c r="G710" s="142"/>
      <c r="H710" s="142"/>
      <c r="I710" s="142"/>
      <c r="J710" s="142"/>
      <c r="K710" s="142"/>
      <c r="L710" s="142"/>
      <c r="M710" s="142"/>
      <c r="N710" s="142"/>
      <c r="O710" s="142"/>
      <c r="P710" s="142"/>
      <c r="Q710" s="142"/>
      <c r="R710" s="142"/>
      <c r="S710" s="142"/>
      <c r="T710" s="142"/>
      <c r="U710" s="142"/>
    </row>
    <row r="711" customFormat="false" ht="12.75" hidden="false" customHeight="false" outlineLevel="0" collapsed="false">
      <c r="A711" s="142"/>
      <c r="B711" s="142"/>
      <c r="C711" s="142"/>
      <c r="D711" s="142"/>
      <c r="E711" s="142"/>
      <c r="F711" s="142"/>
      <c r="G711" s="142"/>
      <c r="H711" s="142"/>
      <c r="I711" s="142"/>
      <c r="J711" s="142"/>
      <c r="K711" s="142"/>
      <c r="L711" s="142"/>
      <c r="M711" s="142"/>
      <c r="N711" s="142"/>
      <c r="O711" s="142"/>
      <c r="P711" s="142"/>
      <c r="Q711" s="142"/>
      <c r="R711" s="142"/>
      <c r="S711" s="142"/>
      <c r="T711" s="142"/>
      <c r="U711" s="142"/>
    </row>
    <row r="712" customFormat="false" ht="12.75" hidden="false" customHeight="false" outlineLevel="0" collapsed="false">
      <c r="A712" s="142"/>
      <c r="B712" s="142"/>
      <c r="C712" s="142"/>
      <c r="D712" s="142"/>
      <c r="E712" s="142"/>
      <c r="F712" s="142"/>
      <c r="G712" s="142"/>
      <c r="H712" s="142"/>
      <c r="I712" s="142"/>
      <c r="J712" s="142"/>
      <c r="K712" s="142"/>
      <c r="L712" s="142"/>
      <c r="M712" s="142"/>
      <c r="N712" s="142"/>
      <c r="O712" s="142"/>
      <c r="P712" s="142"/>
      <c r="Q712" s="142"/>
      <c r="R712" s="142"/>
      <c r="S712" s="142"/>
      <c r="T712" s="142"/>
      <c r="U712" s="142"/>
    </row>
    <row r="713" customFormat="false" ht="12.75" hidden="false" customHeight="false" outlineLevel="0" collapsed="false">
      <c r="A713" s="142"/>
      <c r="B713" s="142"/>
      <c r="C713" s="142"/>
      <c r="D713" s="142"/>
      <c r="E713" s="142"/>
      <c r="F713" s="142"/>
      <c r="G713" s="142"/>
      <c r="H713" s="142"/>
      <c r="I713" s="142"/>
      <c r="J713" s="142"/>
      <c r="K713" s="142"/>
      <c r="L713" s="142"/>
      <c r="M713" s="142"/>
      <c r="N713" s="142"/>
      <c r="O713" s="142"/>
      <c r="P713" s="142"/>
      <c r="Q713" s="142"/>
      <c r="R713" s="142"/>
      <c r="S713" s="142"/>
      <c r="T713" s="142"/>
      <c r="U713" s="142"/>
    </row>
    <row r="714" customFormat="false" ht="12.75" hidden="false" customHeight="false" outlineLevel="0" collapsed="false">
      <c r="A714" s="142"/>
      <c r="B714" s="142"/>
      <c r="C714" s="142"/>
      <c r="D714" s="142"/>
      <c r="E714" s="142"/>
      <c r="F714" s="142"/>
      <c r="G714" s="142"/>
      <c r="H714" s="142"/>
      <c r="I714" s="142"/>
      <c r="J714" s="142"/>
      <c r="K714" s="142"/>
      <c r="L714" s="142"/>
      <c r="M714" s="142"/>
      <c r="N714" s="142"/>
      <c r="O714" s="142"/>
      <c r="P714" s="142"/>
      <c r="Q714" s="142"/>
      <c r="R714" s="142"/>
      <c r="S714" s="142"/>
      <c r="T714" s="142"/>
      <c r="U714" s="142"/>
    </row>
    <row r="715" customFormat="false" ht="12.75" hidden="false" customHeight="false" outlineLevel="0" collapsed="false">
      <c r="A715" s="142"/>
      <c r="B715" s="142"/>
      <c r="C715" s="142"/>
      <c r="D715" s="142"/>
      <c r="E715" s="142"/>
      <c r="F715" s="142"/>
      <c r="G715" s="142"/>
      <c r="H715" s="142"/>
      <c r="I715" s="142"/>
      <c r="J715" s="142"/>
      <c r="K715" s="142"/>
      <c r="L715" s="142"/>
      <c r="M715" s="142"/>
      <c r="N715" s="142"/>
      <c r="O715" s="142"/>
      <c r="P715" s="142"/>
      <c r="Q715" s="142"/>
      <c r="R715" s="142"/>
      <c r="S715" s="142"/>
      <c r="T715" s="142"/>
      <c r="U715" s="142"/>
    </row>
    <row r="716" customFormat="false" ht="12.75" hidden="false" customHeight="false" outlineLevel="0" collapsed="false">
      <c r="A716" s="142"/>
      <c r="B716" s="142"/>
      <c r="C716" s="142"/>
      <c r="D716" s="142"/>
      <c r="E716" s="142"/>
      <c r="F716" s="142"/>
      <c r="G716" s="142"/>
      <c r="H716" s="142"/>
      <c r="I716" s="142"/>
      <c r="J716" s="142"/>
      <c r="K716" s="142"/>
      <c r="L716" s="142"/>
      <c r="M716" s="142"/>
      <c r="N716" s="142"/>
      <c r="O716" s="142"/>
      <c r="P716" s="142"/>
      <c r="Q716" s="142"/>
      <c r="R716" s="142"/>
      <c r="S716" s="142"/>
      <c r="T716" s="142"/>
      <c r="U716" s="142"/>
    </row>
    <row r="717" customFormat="false" ht="12.75" hidden="false" customHeight="false" outlineLevel="0" collapsed="false">
      <c r="A717" s="142"/>
      <c r="B717" s="142"/>
      <c r="C717" s="142"/>
      <c r="D717" s="142"/>
      <c r="E717" s="142"/>
      <c r="F717" s="142"/>
      <c r="G717" s="142"/>
      <c r="H717" s="142"/>
      <c r="I717" s="142"/>
      <c r="J717" s="142"/>
      <c r="K717" s="142"/>
      <c r="L717" s="142"/>
      <c r="M717" s="142"/>
      <c r="N717" s="142"/>
      <c r="O717" s="142"/>
      <c r="P717" s="142"/>
      <c r="Q717" s="142"/>
      <c r="R717" s="142"/>
      <c r="S717" s="142"/>
      <c r="T717" s="142"/>
      <c r="U717" s="142"/>
    </row>
    <row r="718" customFormat="false" ht="12.75" hidden="false" customHeight="false" outlineLevel="0" collapsed="false">
      <c r="A718" s="142"/>
      <c r="B718" s="142"/>
      <c r="C718" s="142"/>
      <c r="D718" s="142"/>
      <c r="E718" s="142"/>
      <c r="F718" s="142"/>
      <c r="G718" s="142"/>
      <c r="H718" s="142"/>
      <c r="I718" s="142"/>
      <c r="J718" s="142"/>
      <c r="K718" s="142"/>
      <c r="L718" s="142"/>
      <c r="M718" s="142"/>
      <c r="N718" s="142"/>
      <c r="O718" s="142"/>
      <c r="P718" s="142"/>
      <c r="Q718" s="142"/>
      <c r="R718" s="142"/>
      <c r="S718" s="142"/>
      <c r="T718" s="142"/>
      <c r="U718" s="142"/>
    </row>
    <row r="719" customFormat="false" ht="12.75" hidden="false" customHeight="false" outlineLevel="0" collapsed="false">
      <c r="A719" s="142"/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142"/>
      <c r="M719" s="142"/>
      <c r="N719" s="142"/>
      <c r="O719" s="142"/>
      <c r="P719" s="142"/>
      <c r="Q719" s="142"/>
      <c r="R719" s="142"/>
      <c r="S719" s="142"/>
      <c r="T719" s="142"/>
      <c r="U719" s="142"/>
    </row>
    <row r="720" customFormat="false" ht="12.75" hidden="false" customHeight="false" outlineLevel="0" collapsed="false">
      <c r="A720" s="142"/>
      <c r="B720" s="142"/>
      <c r="C720" s="142"/>
      <c r="D720" s="142"/>
      <c r="E720" s="142"/>
      <c r="F720" s="142"/>
      <c r="G720" s="142"/>
      <c r="H720" s="142"/>
      <c r="I720" s="142"/>
      <c r="J720" s="142"/>
      <c r="K720" s="142"/>
      <c r="L720" s="142"/>
      <c r="M720" s="142"/>
      <c r="N720" s="142"/>
      <c r="O720" s="142"/>
      <c r="P720" s="142"/>
      <c r="Q720" s="142"/>
      <c r="R720" s="142"/>
      <c r="S720" s="142"/>
      <c r="T720" s="142"/>
      <c r="U720" s="142"/>
    </row>
    <row r="721" customFormat="false" ht="12.75" hidden="false" customHeight="false" outlineLevel="0" collapsed="false">
      <c r="A721" s="142"/>
      <c r="B721" s="142"/>
      <c r="C721" s="142"/>
      <c r="D721" s="142"/>
      <c r="E721" s="142"/>
      <c r="F721" s="142"/>
      <c r="G721" s="142"/>
      <c r="H721" s="142"/>
      <c r="I721" s="142"/>
      <c r="J721" s="142"/>
      <c r="K721" s="142"/>
      <c r="L721" s="142"/>
      <c r="M721" s="142"/>
      <c r="N721" s="142"/>
      <c r="O721" s="142"/>
      <c r="P721" s="142"/>
      <c r="Q721" s="142"/>
      <c r="R721" s="142"/>
      <c r="S721" s="142"/>
      <c r="T721" s="142"/>
      <c r="U721" s="142"/>
    </row>
    <row r="722" customFormat="false" ht="12.75" hidden="false" customHeight="false" outlineLevel="0" collapsed="false">
      <c r="A722" s="142"/>
      <c r="B722" s="142"/>
      <c r="C722" s="142"/>
      <c r="D722" s="142"/>
      <c r="E722" s="142"/>
      <c r="F722" s="142"/>
      <c r="G722" s="142"/>
      <c r="H722" s="142"/>
      <c r="I722" s="142"/>
      <c r="J722" s="142"/>
      <c r="K722" s="142"/>
      <c r="L722" s="142"/>
      <c r="M722" s="142"/>
      <c r="N722" s="142"/>
      <c r="O722" s="142"/>
      <c r="P722" s="142"/>
      <c r="Q722" s="142"/>
      <c r="R722" s="142"/>
      <c r="S722" s="142"/>
      <c r="T722" s="142"/>
      <c r="U722" s="142"/>
    </row>
    <row r="723" customFormat="false" ht="12.75" hidden="false" customHeight="false" outlineLevel="0" collapsed="false">
      <c r="A723" s="142"/>
      <c r="B723" s="142"/>
      <c r="C723" s="142"/>
      <c r="D723" s="142"/>
      <c r="E723" s="142"/>
      <c r="F723" s="142"/>
      <c r="G723" s="142"/>
      <c r="H723" s="142"/>
      <c r="I723" s="142"/>
      <c r="J723" s="142"/>
      <c r="K723" s="142"/>
      <c r="L723" s="142"/>
      <c r="M723" s="142"/>
      <c r="N723" s="142"/>
      <c r="O723" s="142"/>
      <c r="P723" s="142"/>
      <c r="Q723" s="142"/>
      <c r="R723" s="142"/>
      <c r="S723" s="142"/>
      <c r="T723" s="142"/>
      <c r="U723" s="142"/>
    </row>
    <row r="724" customFormat="false" ht="12.75" hidden="false" customHeight="false" outlineLevel="0" collapsed="false">
      <c r="A724" s="142"/>
      <c r="B724" s="142"/>
      <c r="C724" s="142"/>
      <c r="D724" s="142"/>
      <c r="E724" s="142"/>
      <c r="F724" s="142"/>
      <c r="G724" s="142"/>
      <c r="H724" s="142"/>
      <c r="I724" s="142"/>
      <c r="J724" s="142"/>
      <c r="K724" s="142"/>
      <c r="L724" s="142"/>
      <c r="M724" s="142"/>
      <c r="N724" s="142"/>
      <c r="O724" s="142"/>
      <c r="P724" s="142"/>
      <c r="Q724" s="142"/>
      <c r="R724" s="142"/>
      <c r="S724" s="142"/>
      <c r="T724" s="142"/>
      <c r="U724" s="142"/>
    </row>
    <row r="725" customFormat="false" ht="12.75" hidden="false" customHeight="false" outlineLevel="0" collapsed="false">
      <c r="A725" s="142"/>
      <c r="B725" s="142"/>
      <c r="C725" s="142"/>
      <c r="D725" s="142"/>
      <c r="E725" s="142"/>
      <c r="F725" s="142"/>
      <c r="G725" s="142"/>
      <c r="H725" s="142"/>
      <c r="I725" s="142"/>
      <c r="J725" s="142"/>
      <c r="K725" s="142"/>
      <c r="L725" s="142"/>
      <c r="M725" s="142"/>
      <c r="N725" s="142"/>
      <c r="O725" s="142"/>
      <c r="P725" s="142"/>
      <c r="Q725" s="142"/>
      <c r="R725" s="142"/>
      <c r="S725" s="142"/>
      <c r="T725" s="142"/>
      <c r="U725" s="142"/>
    </row>
    <row r="726" customFormat="false" ht="12.75" hidden="false" customHeight="false" outlineLevel="0" collapsed="false">
      <c r="A726" s="142"/>
      <c r="B726" s="142"/>
      <c r="C726" s="142"/>
      <c r="D726" s="142"/>
      <c r="E726" s="142"/>
      <c r="F726" s="142"/>
      <c r="G726" s="142"/>
      <c r="H726" s="142"/>
      <c r="I726" s="142"/>
      <c r="J726" s="142"/>
      <c r="K726" s="142"/>
      <c r="L726" s="142"/>
      <c r="M726" s="142"/>
      <c r="N726" s="142"/>
      <c r="O726" s="142"/>
      <c r="P726" s="142"/>
      <c r="Q726" s="142"/>
      <c r="R726" s="142"/>
      <c r="S726" s="142"/>
      <c r="T726" s="142"/>
      <c r="U726" s="142"/>
    </row>
    <row r="727" customFormat="false" ht="12.75" hidden="false" customHeight="false" outlineLevel="0" collapsed="false">
      <c r="A727" s="142"/>
      <c r="B727" s="142"/>
      <c r="C727" s="142"/>
      <c r="D727" s="142"/>
      <c r="E727" s="142"/>
      <c r="F727" s="142"/>
      <c r="G727" s="142"/>
      <c r="H727" s="142"/>
      <c r="I727" s="142"/>
      <c r="J727" s="142"/>
      <c r="K727" s="142"/>
      <c r="L727" s="142"/>
      <c r="M727" s="142"/>
      <c r="N727" s="142"/>
      <c r="O727" s="142"/>
      <c r="P727" s="142"/>
      <c r="Q727" s="142"/>
      <c r="R727" s="142"/>
      <c r="S727" s="142"/>
      <c r="T727" s="142"/>
      <c r="U727" s="142"/>
    </row>
    <row r="728" customFormat="false" ht="12.75" hidden="false" customHeight="false" outlineLevel="0" collapsed="false">
      <c r="A728" s="142"/>
      <c r="B728" s="142"/>
      <c r="C728" s="142"/>
      <c r="D728" s="142"/>
      <c r="E728" s="142"/>
      <c r="F728" s="142"/>
      <c r="G728" s="142"/>
      <c r="H728" s="142"/>
      <c r="I728" s="142"/>
      <c r="J728" s="142"/>
      <c r="K728" s="142"/>
      <c r="L728" s="142"/>
      <c r="M728" s="142"/>
      <c r="N728" s="142"/>
      <c r="O728" s="142"/>
      <c r="P728" s="142"/>
      <c r="Q728" s="142"/>
      <c r="R728" s="142"/>
      <c r="S728" s="142"/>
      <c r="T728" s="142"/>
      <c r="U728" s="142"/>
    </row>
    <row r="729" customFormat="false" ht="12.75" hidden="false" customHeight="false" outlineLevel="0" collapsed="false">
      <c r="A729" s="142"/>
      <c r="B729" s="142"/>
      <c r="C729" s="142"/>
      <c r="D729" s="142"/>
      <c r="E729" s="142"/>
      <c r="F729" s="142"/>
      <c r="G729" s="142"/>
      <c r="H729" s="142"/>
      <c r="I729" s="142"/>
      <c r="J729" s="142"/>
      <c r="K729" s="142"/>
      <c r="L729" s="142"/>
      <c r="M729" s="142"/>
      <c r="N729" s="142"/>
      <c r="O729" s="142"/>
      <c r="P729" s="142"/>
      <c r="Q729" s="142"/>
      <c r="R729" s="142"/>
      <c r="S729" s="142"/>
      <c r="T729" s="142"/>
      <c r="U729" s="142"/>
    </row>
    <row r="730" customFormat="false" ht="12.75" hidden="false" customHeight="false" outlineLevel="0" collapsed="false">
      <c r="A730" s="142"/>
      <c r="B730" s="142"/>
      <c r="C730" s="142"/>
      <c r="D730" s="142"/>
      <c r="E730" s="142"/>
      <c r="F730" s="142"/>
      <c r="G730" s="142"/>
      <c r="H730" s="142"/>
      <c r="I730" s="142"/>
      <c r="J730" s="142"/>
      <c r="K730" s="142"/>
      <c r="L730" s="142"/>
      <c r="M730" s="142"/>
      <c r="N730" s="142"/>
      <c r="O730" s="142"/>
      <c r="P730" s="142"/>
      <c r="Q730" s="142"/>
      <c r="R730" s="142"/>
      <c r="S730" s="142"/>
      <c r="T730" s="142"/>
      <c r="U730" s="142"/>
    </row>
    <row r="731" customFormat="false" ht="12.75" hidden="false" customHeight="false" outlineLevel="0" collapsed="false">
      <c r="A731" s="142"/>
      <c r="B731" s="142"/>
      <c r="C731" s="142"/>
      <c r="D731" s="142"/>
      <c r="E731" s="142"/>
      <c r="F731" s="142"/>
      <c r="G731" s="142"/>
      <c r="H731" s="142"/>
      <c r="I731" s="142"/>
      <c r="J731" s="142"/>
      <c r="K731" s="142"/>
      <c r="L731" s="142"/>
      <c r="M731" s="142"/>
      <c r="N731" s="142"/>
      <c r="O731" s="142"/>
      <c r="P731" s="142"/>
      <c r="Q731" s="142"/>
      <c r="R731" s="142"/>
      <c r="S731" s="142"/>
      <c r="T731" s="142"/>
      <c r="U731" s="142"/>
    </row>
    <row r="732" customFormat="false" ht="12.75" hidden="false" customHeight="false" outlineLevel="0" collapsed="false">
      <c r="A732" s="142"/>
      <c r="B732" s="142"/>
      <c r="C732" s="142"/>
      <c r="D732" s="142"/>
      <c r="E732" s="142"/>
      <c r="F732" s="142"/>
      <c r="G732" s="142"/>
      <c r="H732" s="142"/>
      <c r="I732" s="142"/>
      <c r="J732" s="142"/>
      <c r="K732" s="142"/>
      <c r="L732" s="142"/>
      <c r="M732" s="142"/>
      <c r="N732" s="142"/>
      <c r="O732" s="142"/>
      <c r="P732" s="142"/>
      <c r="Q732" s="142"/>
      <c r="R732" s="142"/>
      <c r="S732" s="142"/>
      <c r="T732" s="142"/>
      <c r="U732" s="142"/>
    </row>
    <row r="733" customFormat="false" ht="12.75" hidden="false" customHeight="false" outlineLevel="0" collapsed="false">
      <c r="A733" s="142"/>
      <c r="B733" s="142"/>
      <c r="C733" s="142"/>
      <c r="D733" s="142"/>
      <c r="E733" s="142"/>
      <c r="F733" s="142"/>
      <c r="G733" s="142"/>
      <c r="H733" s="142"/>
      <c r="I733" s="142"/>
      <c r="J733" s="142"/>
      <c r="K733" s="142"/>
      <c r="L733" s="142"/>
      <c r="M733" s="142"/>
      <c r="N733" s="142"/>
      <c r="O733" s="142"/>
      <c r="P733" s="142"/>
      <c r="Q733" s="142"/>
      <c r="R733" s="142"/>
      <c r="S733" s="142"/>
      <c r="T733" s="142"/>
      <c r="U733" s="142"/>
    </row>
    <row r="734" customFormat="false" ht="12.75" hidden="false" customHeight="false" outlineLevel="0" collapsed="false">
      <c r="A734" s="142"/>
      <c r="B734" s="142"/>
      <c r="C734" s="142"/>
      <c r="D734" s="142"/>
      <c r="E734" s="142"/>
      <c r="F734" s="142"/>
      <c r="G734" s="142"/>
      <c r="H734" s="142"/>
      <c r="I734" s="142"/>
      <c r="J734" s="142"/>
      <c r="K734" s="142"/>
      <c r="L734" s="142"/>
      <c r="M734" s="142"/>
      <c r="N734" s="142"/>
      <c r="O734" s="142"/>
      <c r="P734" s="142"/>
      <c r="Q734" s="142"/>
      <c r="R734" s="142"/>
      <c r="S734" s="142"/>
      <c r="T734" s="142"/>
      <c r="U734" s="142"/>
    </row>
    <row r="735" customFormat="false" ht="12.75" hidden="false" customHeight="false" outlineLevel="0" collapsed="false">
      <c r="A735" s="142"/>
      <c r="B735" s="142"/>
      <c r="C735" s="142"/>
      <c r="D735" s="142"/>
      <c r="E735" s="142"/>
      <c r="F735" s="142"/>
      <c r="G735" s="142"/>
      <c r="H735" s="142"/>
      <c r="I735" s="142"/>
      <c r="J735" s="142"/>
      <c r="K735" s="142"/>
      <c r="L735" s="142"/>
      <c r="M735" s="142"/>
      <c r="N735" s="142"/>
      <c r="O735" s="142"/>
      <c r="P735" s="142"/>
      <c r="Q735" s="142"/>
      <c r="R735" s="142"/>
      <c r="S735" s="142"/>
      <c r="T735" s="142"/>
      <c r="U735" s="142"/>
    </row>
    <row r="736" customFormat="false" ht="12.75" hidden="false" customHeight="false" outlineLevel="0" collapsed="false">
      <c r="A736" s="142"/>
      <c r="B736" s="142"/>
      <c r="C736" s="142"/>
      <c r="D736" s="142"/>
      <c r="E736" s="142"/>
      <c r="F736" s="142"/>
      <c r="G736" s="142"/>
      <c r="H736" s="142"/>
      <c r="I736" s="142"/>
      <c r="J736" s="142"/>
      <c r="K736" s="142"/>
      <c r="L736" s="142"/>
      <c r="M736" s="142"/>
      <c r="N736" s="142"/>
      <c r="O736" s="142"/>
      <c r="P736" s="142"/>
      <c r="Q736" s="142"/>
      <c r="R736" s="142"/>
      <c r="S736" s="142"/>
      <c r="T736" s="142"/>
      <c r="U736" s="142"/>
    </row>
    <row r="737" customFormat="false" ht="12.75" hidden="false" customHeight="false" outlineLevel="0" collapsed="false">
      <c r="A737" s="142"/>
      <c r="B737" s="142"/>
      <c r="C737" s="142"/>
      <c r="D737" s="142"/>
      <c r="E737" s="142"/>
      <c r="F737" s="142"/>
      <c r="G737" s="142"/>
      <c r="H737" s="142"/>
      <c r="I737" s="142"/>
      <c r="J737" s="142"/>
      <c r="K737" s="142"/>
      <c r="L737" s="142"/>
      <c r="M737" s="142"/>
      <c r="N737" s="142"/>
      <c r="O737" s="142"/>
      <c r="P737" s="142"/>
      <c r="Q737" s="142"/>
      <c r="R737" s="142"/>
      <c r="S737" s="142"/>
      <c r="T737" s="142"/>
      <c r="U737" s="142"/>
    </row>
    <row r="738" customFormat="false" ht="12.75" hidden="false" customHeight="false" outlineLevel="0" collapsed="false">
      <c r="A738" s="142"/>
      <c r="B738" s="142"/>
      <c r="C738" s="142"/>
      <c r="D738" s="142"/>
      <c r="E738" s="142"/>
      <c r="F738" s="142"/>
      <c r="G738" s="142"/>
      <c r="H738" s="142"/>
      <c r="I738" s="142"/>
      <c r="J738" s="142"/>
      <c r="K738" s="142"/>
      <c r="L738" s="142"/>
      <c r="M738" s="142"/>
      <c r="N738" s="142"/>
      <c r="O738" s="142"/>
      <c r="P738" s="142"/>
      <c r="Q738" s="142"/>
      <c r="R738" s="142"/>
      <c r="S738" s="142"/>
      <c r="T738" s="142"/>
      <c r="U738" s="142"/>
    </row>
    <row r="739" customFormat="false" ht="12.75" hidden="false" customHeight="false" outlineLevel="0" collapsed="false">
      <c r="A739" s="142"/>
      <c r="B739" s="142"/>
      <c r="C739" s="142"/>
      <c r="D739" s="142"/>
      <c r="E739" s="142"/>
      <c r="F739" s="142"/>
      <c r="G739" s="142"/>
      <c r="H739" s="142"/>
      <c r="I739" s="142"/>
      <c r="J739" s="142"/>
      <c r="K739" s="142"/>
      <c r="L739" s="142"/>
      <c r="M739" s="142"/>
      <c r="N739" s="142"/>
      <c r="O739" s="142"/>
      <c r="P739" s="142"/>
      <c r="Q739" s="142"/>
      <c r="R739" s="142"/>
      <c r="S739" s="142"/>
      <c r="T739" s="142"/>
      <c r="U739" s="142"/>
    </row>
    <row r="740" customFormat="false" ht="12.75" hidden="false" customHeight="false" outlineLevel="0" collapsed="false">
      <c r="A740" s="142"/>
      <c r="B740" s="142"/>
      <c r="C740" s="142"/>
      <c r="D740" s="142"/>
      <c r="E740" s="142"/>
      <c r="F740" s="142"/>
      <c r="G740" s="142"/>
      <c r="H740" s="142"/>
      <c r="I740" s="142"/>
      <c r="J740" s="142"/>
      <c r="K740" s="142"/>
      <c r="L740" s="142"/>
      <c r="M740" s="142"/>
      <c r="N740" s="142"/>
      <c r="O740" s="142"/>
      <c r="P740" s="142"/>
      <c r="Q740" s="142"/>
      <c r="R740" s="142"/>
      <c r="S740" s="142"/>
      <c r="T740" s="142"/>
      <c r="U740" s="142"/>
    </row>
    <row r="741" customFormat="false" ht="12.75" hidden="false" customHeight="false" outlineLevel="0" collapsed="false">
      <c r="A741" s="142"/>
      <c r="B741" s="142"/>
      <c r="C741" s="142"/>
      <c r="D741" s="142"/>
      <c r="E741" s="142"/>
      <c r="F741" s="142"/>
      <c r="G741" s="142"/>
      <c r="H741" s="142"/>
      <c r="I741" s="142"/>
      <c r="J741" s="142"/>
      <c r="K741" s="142"/>
      <c r="L741" s="142"/>
      <c r="M741" s="142"/>
      <c r="N741" s="142"/>
      <c r="O741" s="142"/>
      <c r="P741" s="142"/>
      <c r="Q741" s="142"/>
      <c r="R741" s="142"/>
      <c r="S741" s="142"/>
      <c r="T741" s="142"/>
      <c r="U741" s="142"/>
    </row>
    <row r="742" customFormat="false" ht="12.75" hidden="false" customHeight="false" outlineLevel="0" collapsed="false">
      <c r="A742" s="142"/>
      <c r="B742" s="142"/>
      <c r="C742" s="142"/>
      <c r="D742" s="142"/>
      <c r="E742" s="142"/>
      <c r="F742" s="142"/>
      <c r="G742" s="142"/>
      <c r="H742" s="142"/>
      <c r="I742" s="142"/>
      <c r="J742" s="142"/>
      <c r="K742" s="142"/>
      <c r="L742" s="142"/>
      <c r="M742" s="142"/>
      <c r="N742" s="142"/>
      <c r="O742" s="142"/>
      <c r="P742" s="142"/>
      <c r="Q742" s="142"/>
      <c r="R742" s="142"/>
      <c r="S742" s="142"/>
      <c r="T742" s="142"/>
      <c r="U742" s="142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9" activeCellId="0" sqref="A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28"/>
    <col collapsed="false" customWidth="true" hidden="false" outlineLevel="0" max="2" min="2" style="1" width="3.99"/>
    <col collapsed="false" customWidth="true" hidden="false" outlineLevel="0" max="3" min="3" style="1" width="17.28"/>
    <col collapsed="false" customWidth="true" hidden="false" outlineLevel="0" max="4" min="4" style="1" width="3.56"/>
    <col collapsed="false" customWidth="true" hidden="false" outlineLevel="0" max="5" min="5" style="1" width="11.99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11.13"/>
    <col collapsed="false" customWidth="false" hidden="false" outlineLevel="0" max="257" min="9" style="1" width="9.14"/>
  </cols>
  <sheetData>
    <row r="2" customFormat="false" ht="18.75" hidden="false" customHeight="false" outlineLevel="0" collapsed="false">
      <c r="A2" s="4" t="s">
        <v>311</v>
      </c>
    </row>
    <row r="3" customFormat="false" ht="15.75" hidden="false" customHeight="false" outlineLevel="0" collapsed="false">
      <c r="A3" s="500"/>
    </row>
    <row r="4" customFormat="false" ht="12.75" hidden="false" customHeight="false" outlineLevel="0" collapsed="false">
      <c r="A4" s="501" t="s">
        <v>312</v>
      </c>
      <c r="B4" s="316"/>
      <c r="C4" s="501" t="s">
        <v>313</v>
      </c>
      <c r="D4" s="316"/>
      <c r="E4" s="501" t="s">
        <v>314</v>
      </c>
      <c r="F4" s="501"/>
    </row>
    <row r="5" customFormat="false" ht="12.75" hidden="false" customHeight="false" outlineLevel="0" collapsed="false">
      <c r="E5" s="5"/>
    </row>
    <row r="6" customFormat="false" ht="12.75" hidden="false" customHeight="false" outlineLevel="0" collapsed="false">
      <c r="E6" s="5"/>
    </row>
    <row r="7" customFormat="false" ht="12.75" hidden="false" customHeight="false" outlineLevel="0" collapsed="false">
      <c r="A7" s="323" t="s">
        <v>73</v>
      </c>
      <c r="C7" s="463" t="n">
        <f aca="false">[7]Depreciation!$B$70</f>
        <v>0.125039438479223</v>
      </c>
      <c r="E7" s="26" t="n">
        <v>216589.492086766</v>
      </c>
      <c r="F7" s="463" t="n">
        <f aca="false">E7/$E$17</f>
        <v>0.154984607862195</v>
      </c>
      <c r="H7" s="26" t="e">
        <f aca="false">Brownsville!C73</f>
        <v>#VALUE!</v>
      </c>
    </row>
    <row r="8" customFormat="false" ht="12.75" hidden="false" customHeight="false" outlineLevel="0" collapsed="false">
      <c r="A8" s="323" t="s">
        <v>74</v>
      </c>
      <c r="C8" s="463" t="n">
        <f aca="false">[7]Depreciation!$B$71</f>
        <v>0.151183522469934</v>
      </c>
      <c r="E8" s="26" t="n">
        <v>218165.690233486</v>
      </c>
      <c r="F8" s="463" t="n">
        <f aca="false">E8/$E$17</f>
        <v>0.156112485532201</v>
      </c>
      <c r="H8" s="26" t="e">
        <f aca="false">Caledonia!C73</f>
        <v>#VALUE!</v>
      </c>
    </row>
    <row r="9" customFormat="false" ht="12.75" hidden="false" customHeight="false" outlineLevel="0" collapsed="false">
      <c r="A9" s="273" t="s">
        <v>75</v>
      </c>
      <c r="C9" s="502" t="n">
        <f aca="false">[7]Depreciation!$B$72</f>
        <v>0.145392174776267</v>
      </c>
      <c r="E9" s="277" t="n">
        <v>166986.331633709</v>
      </c>
      <c r="F9" s="502" t="n">
        <f aca="false">E9/$E$17</f>
        <v>0.119490151056032</v>
      </c>
      <c r="H9" s="277" t="e">
        <f aca="false">'New Albany'!C73</f>
        <v>#VALUE!</v>
      </c>
    </row>
    <row r="10" customFormat="false" ht="12.75" hidden="false" customHeight="false" outlineLevel="0" collapsed="false">
      <c r="A10" s="323" t="s">
        <v>315</v>
      </c>
      <c r="C10" s="463" t="n">
        <f aca="false">SUM(C7:C9)</f>
        <v>0.421615135725424</v>
      </c>
      <c r="E10" s="26" t="n">
        <f aca="false">SUM(E7:E9)</f>
        <v>601741.513953961</v>
      </c>
      <c r="F10" s="463" t="n">
        <f aca="false">SUM(F7:F9)</f>
        <v>0.430587244450429</v>
      </c>
      <c r="H10" s="26" t="e">
        <f aca="false">SUM(H7:H9)</f>
        <v>#VALUE!</v>
      </c>
    </row>
    <row r="11" customFormat="false" ht="12.75" hidden="false" customHeight="false" outlineLevel="0" collapsed="false">
      <c r="A11" s="273"/>
      <c r="C11" s="463"/>
      <c r="E11" s="26"/>
      <c r="F11" s="463"/>
      <c r="H11" s="26"/>
    </row>
    <row r="12" customFormat="false" ht="12.75" hidden="false" customHeight="false" outlineLevel="0" collapsed="false">
      <c r="A12" s="323" t="s">
        <v>76</v>
      </c>
      <c r="C12" s="463" t="n">
        <f aca="false">[7]Depreciation!$B$73</f>
        <v>0.170742065516558</v>
      </c>
      <c r="E12" s="26" t="n">
        <v>246075.526051314</v>
      </c>
      <c r="F12" s="463" t="n">
        <f aca="false">E12/$E$17</f>
        <v>0.176083883581334</v>
      </c>
      <c r="H12" s="26" t="e">
        <f aca="false">Gleason!C73</f>
        <v>#VALUE!</v>
      </c>
    </row>
    <row r="13" customFormat="false" ht="12.75" hidden="false" customHeight="false" outlineLevel="0" collapsed="false">
      <c r="A13" s="323" t="s">
        <v>77</v>
      </c>
      <c r="C13" s="463" t="n">
        <f aca="false">[7]Depreciation!$B$74</f>
        <v>0.15618480469936</v>
      </c>
      <c r="E13" s="26" t="n">
        <v>238571.832652295</v>
      </c>
      <c r="F13" s="463" t="n">
        <f aca="false">E13/$E$17</f>
        <v>0.170714477301461</v>
      </c>
      <c r="H13" s="26" t="e">
        <f aca="false">Wheatland!C73</f>
        <v>#VALUE!</v>
      </c>
    </row>
    <row r="14" customFormat="false" ht="12.75" hidden="false" customHeight="false" outlineLevel="0" collapsed="false">
      <c r="A14" s="273" t="s">
        <v>78</v>
      </c>
      <c r="C14" s="502" t="n">
        <f aca="false">[7]Depreciation!$B$75</f>
        <v>0.251457994058658</v>
      </c>
      <c r="E14" s="277" t="n">
        <v>311101.465733623</v>
      </c>
      <c r="F14" s="502" t="n">
        <f aca="false">E14/$E$17</f>
        <v>0.222614394666776</v>
      </c>
      <c r="H14" s="277" t="e">
        <f aca="false">Wilton!C73</f>
        <v>#VALUE!</v>
      </c>
    </row>
    <row r="15" customFormat="false" ht="12.75" hidden="false" customHeight="false" outlineLevel="0" collapsed="false">
      <c r="A15" s="323" t="s">
        <v>315</v>
      </c>
      <c r="C15" s="463" t="n">
        <f aca="false">SUM(C12:C14)</f>
        <v>0.578384864274576</v>
      </c>
      <c r="E15" s="26" t="n">
        <f aca="false">SUM(E12:E14)</f>
        <v>795748.824437231</v>
      </c>
      <c r="F15" s="463" t="n">
        <f aca="false">SUM(F12:F14)</f>
        <v>0.569412755549571</v>
      </c>
      <c r="H15" s="26" t="e">
        <f aca="false">SUM(H12:H14)</f>
        <v>#VALUE!</v>
      </c>
    </row>
    <row r="16" customFormat="false" ht="12.75" hidden="false" customHeight="false" outlineLevel="0" collapsed="false">
      <c r="A16" s="273"/>
      <c r="C16" s="503"/>
      <c r="E16" s="228"/>
      <c r="F16" s="503"/>
      <c r="H16" s="26"/>
    </row>
    <row r="17" customFormat="false" ht="13.5" hidden="false" customHeight="false" outlineLevel="0" collapsed="false">
      <c r="A17" s="323" t="s">
        <v>20</v>
      </c>
      <c r="B17" s="504"/>
      <c r="C17" s="505" t="n">
        <f aca="false">SUM(C10,C15)</f>
        <v>1</v>
      </c>
      <c r="D17" s="504"/>
      <c r="E17" s="492" t="n">
        <f aca="false">E15+E10</f>
        <v>1397490.33839119</v>
      </c>
      <c r="F17" s="505" t="n">
        <f aca="false">F15+F10</f>
        <v>1</v>
      </c>
      <c r="H17" s="26" t="e">
        <f aca="false">H15+H10</f>
        <v>#VALUE!</v>
      </c>
    </row>
    <row r="18" customFormat="false" ht="13.5" hidden="false" customHeight="false" outlineLevel="0" collapsed="false">
      <c r="B18" s="5"/>
      <c r="E18" s="5"/>
    </row>
    <row r="19" customFormat="false" ht="12.75" hidden="false" customHeight="false" outlineLevel="0" collapsed="false">
      <c r="B19" s="5"/>
      <c r="C19" s="5"/>
      <c r="D19" s="5"/>
    </row>
    <row r="20" customFormat="false" ht="12.75" hidden="false" customHeight="false" outlineLevel="0" collapsed="false">
      <c r="B20" s="506"/>
      <c r="C20" s="507"/>
    </row>
    <row r="25" customFormat="false" ht="12.75" hidden="false" customHeight="false" outlineLevel="0" collapsed="false">
      <c r="A25" s="273" t="s">
        <v>316</v>
      </c>
    </row>
    <row r="26" customFormat="false" ht="12.75" hidden="false" customHeight="false" outlineLevel="0" collapsed="false">
      <c r="A26" s="1" t="s">
        <v>317</v>
      </c>
    </row>
    <row r="27" customFormat="false" ht="12.75" hidden="false" customHeight="false" outlineLevel="0" collapsed="false">
      <c r="A27" s="1" t="s">
        <v>318</v>
      </c>
    </row>
    <row r="28" customFormat="false" ht="12.75" hidden="false" customHeight="false" outlineLevel="0" collapsed="false">
      <c r="A28" s="1" t="s">
        <v>319</v>
      </c>
    </row>
    <row r="29" customFormat="false" ht="12.75" hidden="false" customHeight="false" outlineLevel="0" collapsed="false">
      <c r="A29" s="1" t="s">
        <v>320</v>
      </c>
    </row>
  </sheetData>
  <mergeCells count="1">
    <mergeCell ref="E4:F4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97">
              <controlPr defaultSize="0" print="false" autoFill="0" autoPict="0" macro="Module11.CFBreakdown">
                <anchor moveWithCells="true" sizeWithCells="false">
                  <from>
                    <xdr:col>8</xdr:col>
                    <xdr:colOff>100440</xdr:colOff>
                    <xdr:row>2</xdr:row>
                    <xdr:rowOff>47880</xdr:rowOff>
                  </from>
                  <to>
                    <xdr:col>10</xdr:col>
                    <xdr:colOff>493560</xdr:colOff>
                    <xdr:row>4</xdr:row>
                    <xdr:rowOff>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N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56"/>
    <col collapsed="false" customWidth="true" hidden="false" outlineLevel="0" max="5" min="3" style="0" width="13.7"/>
    <col collapsed="false" customWidth="true" hidden="false" outlineLevel="0" max="6" min="6" style="0" width="5.13"/>
    <col collapsed="false" customWidth="true" hidden="false" outlineLevel="0" max="9" min="7" style="0" width="13.7"/>
    <col collapsed="false" customWidth="true" hidden="false" outlineLevel="0" max="10" min="10" style="0" width="4.56"/>
    <col collapsed="false" customWidth="true" hidden="false" outlineLevel="0" max="11" min="11" style="0" width="13.7"/>
    <col collapsed="false" customWidth="true" hidden="true" outlineLevel="0" max="12" min="12" style="0" width="4.7"/>
    <col collapsed="false" customWidth="true" hidden="true" outlineLevel="0" max="17" min="13" style="0" width="13.7"/>
    <col collapsed="false" customWidth="true" hidden="true" outlineLevel="0" max="18" min="18" style="0" width="4.41"/>
    <col collapsed="false" customWidth="true" hidden="true" outlineLevel="0" max="19" min="19" style="0" width="22.99"/>
    <col collapsed="false" customWidth="false" hidden="true" outlineLevel="0" max="21" min="20" style="0" width="9.06"/>
    <col collapsed="false" customWidth="true" hidden="false" outlineLevel="0" max="23" min="23" style="0" width="22.99"/>
  </cols>
  <sheetData>
    <row r="2" customFormat="false" ht="18.75" hidden="false" customHeight="false" outlineLevel="0" collapsed="false">
      <c r="A2" s="4" t="s">
        <v>67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91" t="s">
        <v>68</v>
      </c>
      <c r="B5" s="92"/>
      <c r="C5" s="121" t="s">
        <v>69</v>
      </c>
      <c r="D5" s="121"/>
      <c r="E5" s="121"/>
      <c r="F5" s="9"/>
      <c r="G5" s="121" t="s">
        <v>70</v>
      </c>
      <c r="H5" s="121"/>
      <c r="I5" s="121"/>
      <c r="J5" s="93"/>
      <c r="K5" s="122"/>
      <c r="L5" s="123"/>
      <c r="M5" s="11" t="s">
        <v>71</v>
      </c>
      <c r="N5" s="11"/>
      <c r="O5" s="11"/>
      <c r="P5" s="11"/>
      <c r="Q5" s="11"/>
      <c r="R5" s="124"/>
      <c r="S5" s="11" t="s">
        <v>72</v>
      </c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</row>
    <row r="6" customFormat="false" ht="15.75" hidden="false" customHeight="false" outlineLevel="0" collapsed="false">
      <c r="A6" s="43"/>
      <c r="B6" s="15"/>
      <c r="C6" s="15"/>
      <c r="D6" s="15"/>
      <c r="E6" s="15"/>
      <c r="F6" s="46"/>
      <c r="G6" s="15"/>
      <c r="H6" s="15"/>
      <c r="I6" s="15"/>
      <c r="J6" s="125"/>
      <c r="K6" s="111"/>
      <c r="L6" s="123"/>
      <c r="M6" s="15"/>
      <c r="N6" s="15"/>
      <c r="O6" s="15"/>
      <c r="P6" s="15"/>
      <c r="Q6" s="15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</row>
    <row r="7" customFormat="false" ht="15.75" hidden="false" customHeight="false" outlineLevel="0" collapsed="false">
      <c r="A7" s="43"/>
      <c r="B7" s="15"/>
      <c r="C7" s="59" t="s">
        <v>73</v>
      </c>
      <c r="D7" s="59" t="s">
        <v>74</v>
      </c>
      <c r="E7" s="59" t="s">
        <v>75</v>
      </c>
      <c r="F7" s="46"/>
      <c r="G7" s="59" t="s">
        <v>76</v>
      </c>
      <c r="H7" s="59" t="s">
        <v>77</v>
      </c>
      <c r="I7" s="59" t="s">
        <v>78</v>
      </c>
      <c r="J7" s="126"/>
      <c r="K7" s="127" t="s">
        <v>79</v>
      </c>
      <c r="L7" s="123"/>
      <c r="M7" s="59" t="s">
        <v>80</v>
      </c>
      <c r="N7" s="59" t="s">
        <v>81</v>
      </c>
      <c r="O7" s="59" t="s">
        <v>82</v>
      </c>
      <c r="P7" s="59" t="s">
        <v>83</v>
      </c>
      <c r="Q7" s="59" t="s">
        <v>84</v>
      </c>
      <c r="R7" s="124"/>
      <c r="S7" s="59" t="s">
        <v>20</v>
      </c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</row>
    <row r="8" customFormat="false" ht="15.75" hidden="false" customHeight="false" outlineLevel="0" collapsed="false">
      <c r="A8" s="43" t="s">
        <v>85</v>
      </c>
      <c r="B8" s="46"/>
      <c r="C8" s="65" t="n">
        <v>36326</v>
      </c>
      <c r="D8" s="65" t="n">
        <v>36326</v>
      </c>
      <c r="E8" s="65" t="n">
        <v>36342</v>
      </c>
      <c r="F8" s="72"/>
      <c r="G8" s="65" t="n">
        <v>36678</v>
      </c>
      <c r="H8" s="65" t="n">
        <v>36678</v>
      </c>
      <c r="I8" s="65" t="n">
        <v>36678</v>
      </c>
      <c r="J8" s="82"/>
      <c r="K8" s="128"/>
      <c r="L8" s="123"/>
      <c r="M8" s="65" t="n">
        <v>37012</v>
      </c>
      <c r="N8" s="65" t="n">
        <v>37316</v>
      </c>
      <c r="O8" s="65" t="n">
        <v>37773</v>
      </c>
      <c r="P8" s="65" t="n">
        <v>37043</v>
      </c>
      <c r="Q8" s="65" t="n">
        <v>36647</v>
      </c>
      <c r="R8" s="124"/>
      <c r="S8" s="65"/>
      <c r="T8" s="124"/>
      <c r="U8" s="124"/>
      <c r="V8" s="124"/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4"/>
      <c r="AN8" s="124"/>
    </row>
    <row r="9" customFormat="false" ht="15.75" hidden="false" customHeight="false" outlineLevel="0" collapsed="false">
      <c r="A9" s="43" t="s">
        <v>86</v>
      </c>
      <c r="B9" s="15"/>
      <c r="C9" s="129" t="n">
        <v>4</v>
      </c>
      <c r="D9" s="129" t="n">
        <v>6</v>
      </c>
      <c r="E9" s="129" t="n">
        <v>6</v>
      </c>
      <c r="F9" s="130"/>
      <c r="G9" s="129" t="n">
        <v>3</v>
      </c>
      <c r="H9" s="129" t="n">
        <v>4</v>
      </c>
      <c r="I9" s="129" t="n">
        <v>8</v>
      </c>
      <c r="J9" s="100"/>
      <c r="K9" s="131" t="n">
        <f aca="false">SUM(C9:I9)</f>
        <v>31</v>
      </c>
      <c r="L9" s="123"/>
      <c r="M9" s="129" t="n">
        <v>4</v>
      </c>
      <c r="N9" s="129" t="n">
        <v>4</v>
      </c>
      <c r="O9" s="129" t="n">
        <v>3</v>
      </c>
      <c r="P9" s="129" t="n">
        <v>2</v>
      </c>
      <c r="Q9" s="129" t="n">
        <v>5</v>
      </c>
      <c r="R9" s="124"/>
      <c r="S9" s="129" t="n">
        <f aca="false">SUM(K9:Q9)</f>
        <v>49</v>
      </c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</row>
    <row r="10" customFormat="false" ht="15.75" hidden="false" customHeight="false" outlineLevel="0" collapsed="false">
      <c r="A10" s="43" t="s">
        <v>87</v>
      </c>
      <c r="B10" s="15"/>
      <c r="C10" s="129" t="n">
        <v>494</v>
      </c>
      <c r="D10" s="129" t="n">
        <v>504</v>
      </c>
      <c r="E10" s="129" t="n">
        <v>396</v>
      </c>
      <c r="F10" s="70"/>
      <c r="G10" s="129" t="n">
        <v>536</v>
      </c>
      <c r="H10" s="129" t="n">
        <v>508</v>
      </c>
      <c r="I10" s="129" t="n">
        <v>656</v>
      </c>
      <c r="J10" s="100"/>
      <c r="K10" s="131" t="n">
        <f aca="false">SUM(C10:I10)</f>
        <v>3094</v>
      </c>
      <c r="L10" s="123"/>
      <c r="M10" s="129" t="n">
        <v>320</v>
      </c>
      <c r="N10" s="129" t="n">
        <v>270</v>
      </c>
      <c r="O10" s="129" t="n">
        <v>750</v>
      </c>
      <c r="P10" s="129" t="n">
        <v>120</v>
      </c>
      <c r="Q10" s="129" t="n">
        <f aca="false">375/2</f>
        <v>187.5</v>
      </c>
      <c r="R10" s="124"/>
      <c r="S10" s="129" t="n">
        <f aca="false">SUM(K10:Q10)</f>
        <v>4741.5</v>
      </c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</row>
    <row r="11" customFormat="false" ht="15.75" hidden="false" customHeight="false" outlineLevel="0" collapsed="false">
      <c r="A11" s="43" t="s">
        <v>88</v>
      </c>
      <c r="B11" s="15"/>
      <c r="C11" s="129" t="n">
        <v>458</v>
      </c>
      <c r="D11" s="129" t="n">
        <v>446</v>
      </c>
      <c r="E11" s="129" t="n">
        <v>356</v>
      </c>
      <c r="F11" s="70"/>
      <c r="G11" s="129" t="n">
        <v>510</v>
      </c>
      <c r="H11" s="129" t="n">
        <v>470</v>
      </c>
      <c r="I11" s="129" t="n">
        <v>608</v>
      </c>
      <c r="J11" s="132"/>
      <c r="K11" s="131" t="n">
        <f aca="false">SUM(C11:I11)</f>
        <v>2848</v>
      </c>
      <c r="L11" s="46"/>
      <c r="M11" s="133" t="n">
        <v>0</v>
      </c>
      <c r="N11" s="133" t="n">
        <v>0</v>
      </c>
      <c r="O11" s="133" t="n">
        <v>0</v>
      </c>
      <c r="P11" s="133" t="n">
        <v>0</v>
      </c>
      <c r="Q11" s="133" t="n">
        <v>0</v>
      </c>
      <c r="R11" s="124"/>
      <c r="S11" s="129" t="n">
        <f aca="false">SUM(K11:Q11)</f>
        <v>2848</v>
      </c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</row>
    <row r="12" customFormat="false" ht="15.75" hidden="false" customHeight="false" outlineLevel="0" collapsed="false">
      <c r="A12" s="43" t="s">
        <v>87</v>
      </c>
      <c r="B12" s="124"/>
      <c r="C12" s="129" t="n">
        <v>0</v>
      </c>
      <c r="D12" s="129" t="n">
        <v>20</v>
      </c>
      <c r="E12" s="129" t="n">
        <v>15</v>
      </c>
      <c r="F12" s="70"/>
      <c r="G12" s="129" t="n">
        <v>0</v>
      </c>
      <c r="H12" s="129" t="n">
        <v>0</v>
      </c>
      <c r="I12" s="129" t="n">
        <v>0</v>
      </c>
      <c r="J12" s="124"/>
      <c r="K12" s="134"/>
      <c r="L12" s="123"/>
      <c r="M12" s="129" t="n">
        <v>11960</v>
      </c>
      <c r="N12" s="129" t="n">
        <v>7728</v>
      </c>
      <c r="O12" s="129" t="n">
        <v>6874</v>
      </c>
      <c r="P12" s="129" t="n">
        <v>12500</v>
      </c>
      <c r="Q12" s="129" t="n">
        <v>12100</v>
      </c>
      <c r="R12" s="124"/>
      <c r="S12" s="129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</row>
    <row r="13" customFormat="false" ht="15.75" hidden="false" customHeight="false" outlineLevel="0" collapsed="false">
      <c r="A13" s="43" t="s">
        <v>89</v>
      </c>
      <c r="B13" s="15"/>
      <c r="C13" s="129" t="n">
        <v>11406</v>
      </c>
      <c r="D13" s="129" t="n">
        <v>12064</v>
      </c>
      <c r="E13" s="129" t="n">
        <v>12500</v>
      </c>
      <c r="F13" s="135"/>
      <c r="G13" s="129" t="n">
        <v>10592</v>
      </c>
      <c r="H13" s="129" t="n">
        <v>11734</v>
      </c>
      <c r="I13" s="129" t="n">
        <v>11973</v>
      </c>
      <c r="J13" s="100"/>
      <c r="K13" s="131" t="n">
        <f aca="false">SUMPRODUCT(C13:I13,C11:I11)/K11</f>
        <v>11675.202247191</v>
      </c>
      <c r="L13" s="123"/>
      <c r="M13" s="129" t="n">
        <v>0</v>
      </c>
      <c r="N13" s="129" t="n">
        <v>0</v>
      </c>
      <c r="O13" s="129" t="n">
        <v>0</v>
      </c>
      <c r="P13" s="129" t="n">
        <v>0</v>
      </c>
      <c r="Q13" s="129" t="n">
        <v>0</v>
      </c>
      <c r="R13" s="124"/>
      <c r="S13" s="129" t="n">
        <f aca="false">SUM(K13:Q13)</f>
        <v>11675.202247191</v>
      </c>
      <c r="T13" s="124"/>
      <c r="U13" s="12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4"/>
      <c r="AK13" s="124"/>
      <c r="AL13" s="124"/>
      <c r="AM13" s="124"/>
      <c r="AN13" s="124"/>
    </row>
    <row r="14" customFormat="false" ht="15.75" hidden="false" customHeight="false" outlineLevel="0" collapsed="false">
      <c r="A14" s="43" t="s">
        <v>90</v>
      </c>
      <c r="B14" s="124"/>
      <c r="C14" s="129" t="n">
        <v>75</v>
      </c>
      <c r="D14" s="129" t="n">
        <v>75</v>
      </c>
      <c r="E14" s="129" t="n">
        <v>75</v>
      </c>
      <c r="F14" s="135"/>
      <c r="G14" s="129" t="n">
        <v>75</v>
      </c>
      <c r="H14" s="129" t="n">
        <v>75</v>
      </c>
      <c r="I14" s="129" t="n">
        <v>75</v>
      </c>
      <c r="J14" s="124"/>
      <c r="K14" s="131" t="n">
        <f aca="false">SUM(C14:I14)</f>
        <v>450</v>
      </c>
      <c r="L14" s="123"/>
      <c r="M14" s="129" t="n">
        <v>700</v>
      </c>
      <c r="N14" s="129" t="n">
        <v>0</v>
      </c>
      <c r="O14" s="129" t="n">
        <v>0</v>
      </c>
      <c r="P14" s="129" t="n">
        <v>0</v>
      </c>
      <c r="Q14" s="129" t="n">
        <v>0</v>
      </c>
      <c r="R14" s="124"/>
      <c r="S14" s="129" t="n">
        <f aca="false">SUM(K14:Q14)</f>
        <v>1150</v>
      </c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</row>
    <row r="15" customFormat="false" ht="16.5" hidden="false" customHeight="false" outlineLevel="0" collapsed="false">
      <c r="A15" s="48" t="s">
        <v>91</v>
      </c>
      <c r="B15" s="136"/>
      <c r="C15" s="137" t="n">
        <v>1365</v>
      </c>
      <c r="D15" s="137" t="n">
        <v>1685</v>
      </c>
      <c r="E15" s="137" t="n">
        <v>1086</v>
      </c>
      <c r="F15" s="138"/>
      <c r="G15" s="137" t="n">
        <v>915</v>
      </c>
      <c r="H15" s="137" t="n">
        <v>902</v>
      </c>
      <c r="I15" s="137" t="n">
        <v>3250</v>
      </c>
      <c r="J15" s="106"/>
      <c r="K15" s="139" t="n">
        <f aca="false">SUM(C15:I15)</f>
        <v>9203</v>
      </c>
      <c r="L15" s="46"/>
      <c r="M15" s="46"/>
      <c r="N15" s="46"/>
      <c r="O15" s="46"/>
      <c r="P15" s="46"/>
      <c r="Q15" s="46"/>
      <c r="R15" s="124"/>
      <c r="S15" s="46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</row>
    <row r="16" customFormat="false" ht="15.75" hidden="false" customHeight="false" outlineLevel="0" collapsed="false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15"/>
      <c r="N16" s="15"/>
      <c r="O16" s="15"/>
      <c r="P16" s="15"/>
      <c r="Q16" s="15"/>
      <c r="R16" s="124"/>
      <c r="S16" s="15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</row>
    <row r="17" customFormat="false" ht="13.5" hidden="false" customHeight="false" outlineLevel="0" collapsed="false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124"/>
      <c r="S17" s="46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</row>
    <row r="18" customFormat="false" ht="15.75" hidden="false" customHeight="false" outlineLevel="0" collapsed="false">
      <c r="A18" s="91" t="s">
        <v>92</v>
      </c>
      <c r="B18" s="92"/>
      <c r="C18" s="94"/>
      <c r="D18" s="94"/>
      <c r="E18" s="94"/>
      <c r="F18" s="9"/>
      <c r="G18" s="94"/>
      <c r="H18" s="94"/>
      <c r="I18" s="94"/>
      <c r="J18" s="92"/>
      <c r="K18" s="140"/>
      <c r="L18" s="141"/>
      <c r="M18" s="46"/>
      <c r="N18" s="46"/>
      <c r="O18" s="46"/>
      <c r="P18" s="46"/>
      <c r="Q18" s="46"/>
      <c r="R18" s="124"/>
      <c r="S18" s="46"/>
      <c r="T18" s="124"/>
      <c r="U18" s="124"/>
      <c r="V18" s="124"/>
      <c r="W18" s="45" t="s">
        <v>93</v>
      </c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</row>
    <row r="19" customFormat="false" ht="15.75" hidden="false" customHeight="false" outlineLevel="0" collapsed="false">
      <c r="A19" s="58"/>
      <c r="B19" s="46"/>
      <c r="C19" s="46"/>
      <c r="D19" s="46"/>
      <c r="E19" s="46"/>
      <c r="F19" s="46"/>
      <c r="G19" s="46"/>
      <c r="H19" s="46"/>
      <c r="I19" s="46"/>
      <c r="J19" s="142"/>
      <c r="K19" s="143"/>
      <c r="L19" s="123"/>
      <c r="M19" s="144" t="n">
        <v>0</v>
      </c>
      <c r="N19" s="144" t="n">
        <v>0</v>
      </c>
      <c r="O19" s="144" t="n">
        <v>0</v>
      </c>
      <c r="P19" s="144" t="n">
        <v>0</v>
      </c>
      <c r="Q19" s="144" t="n">
        <v>0</v>
      </c>
      <c r="R19" s="124"/>
      <c r="S19" s="144"/>
      <c r="T19" s="124"/>
      <c r="U19" s="124"/>
      <c r="V19" s="124"/>
      <c r="W19" s="135" t="s">
        <v>94</v>
      </c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</row>
    <row r="20" customFormat="false" ht="15.75" hidden="false" customHeight="false" outlineLevel="0" collapsed="false">
      <c r="A20" s="112" t="s">
        <v>95</v>
      </c>
      <c r="B20" s="46"/>
      <c r="C20" s="46"/>
      <c r="D20" s="46"/>
      <c r="E20" s="46"/>
      <c r="F20" s="46"/>
      <c r="G20" s="46"/>
      <c r="H20" s="46"/>
      <c r="I20" s="46"/>
      <c r="J20" s="142"/>
      <c r="K20" s="143"/>
      <c r="L20" s="142"/>
      <c r="M20" s="82"/>
      <c r="N20" s="82"/>
      <c r="O20" s="82"/>
      <c r="P20" s="82"/>
      <c r="Q20" s="82"/>
      <c r="R20" s="124"/>
      <c r="S20" s="82"/>
      <c r="T20" s="124"/>
      <c r="U20" s="124"/>
      <c r="V20" s="124"/>
      <c r="W20" s="135" t="s">
        <v>96</v>
      </c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</row>
    <row r="21" customFormat="false" ht="15.75" hidden="false" customHeight="false" outlineLevel="0" collapsed="false">
      <c r="A21" s="43" t="s">
        <v>97</v>
      </c>
      <c r="B21" s="15"/>
      <c r="C21" s="145" t="n">
        <v>4</v>
      </c>
      <c r="D21" s="144" t="n">
        <f aca="false">$C$21</f>
        <v>4</v>
      </c>
      <c r="E21" s="144" t="n">
        <f aca="false">$C$21</f>
        <v>4</v>
      </c>
      <c r="F21" s="146"/>
      <c r="G21" s="144" t="n">
        <f aca="false">$C$21</f>
        <v>4</v>
      </c>
      <c r="H21" s="144" t="n">
        <f aca="false">$C$21</f>
        <v>4</v>
      </c>
      <c r="I21" s="144" t="n">
        <f aca="false">$C$21</f>
        <v>4</v>
      </c>
      <c r="J21" s="147"/>
      <c r="K21" s="148"/>
      <c r="L21" s="142"/>
      <c r="M21" s="144" t="n">
        <v>0</v>
      </c>
      <c r="N21" s="144" t="n">
        <v>0</v>
      </c>
      <c r="O21" s="144" t="n">
        <v>0</v>
      </c>
      <c r="P21" s="144" t="n">
        <v>0</v>
      </c>
      <c r="Q21" s="144" t="n">
        <v>0</v>
      </c>
      <c r="R21" s="124"/>
      <c r="S21" s="144"/>
      <c r="T21" s="124"/>
      <c r="U21" s="124"/>
      <c r="V21" s="124"/>
      <c r="W21" s="135" t="s">
        <v>98</v>
      </c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</row>
    <row r="22" customFormat="false" ht="15.75" hidden="false" customHeight="false" outlineLevel="0" collapsed="false">
      <c r="A22" s="43" t="s">
        <v>99</v>
      </c>
      <c r="B22" s="15"/>
      <c r="C22" s="72" t="str">
        <f aca="false">IF(Summary!W23=1,"31-Dec-2003",IF(Summary!W23=2,"31-Dec-2008",IF(W23=3,"31-Dec-2013","31-Dec-2018")))</f>
        <v>31-Dec-2003</v>
      </c>
      <c r="D22" s="82"/>
      <c r="E22" s="82"/>
      <c r="F22" s="82"/>
      <c r="G22" s="82"/>
      <c r="H22" s="82"/>
      <c r="I22" s="82"/>
      <c r="J22" s="100"/>
      <c r="K22" s="131"/>
      <c r="L22" s="142"/>
      <c r="M22" s="46"/>
      <c r="N22" s="46"/>
      <c r="O22" s="46"/>
      <c r="P22" s="46"/>
      <c r="Q22" s="46"/>
      <c r="R22" s="124"/>
      <c r="S22" s="46"/>
      <c r="T22" s="124"/>
      <c r="U22" s="124"/>
      <c r="V22" s="124"/>
      <c r="W22" s="135" t="s">
        <v>100</v>
      </c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</row>
    <row r="23" customFormat="false" ht="15.75" hidden="false" customHeight="false" outlineLevel="0" collapsed="false">
      <c r="A23" s="43" t="s">
        <v>93</v>
      </c>
      <c r="B23" s="46"/>
      <c r="C23" s="145" t="n">
        <v>4.75</v>
      </c>
      <c r="D23" s="144" t="n">
        <f aca="false">$C$23</f>
        <v>4.75</v>
      </c>
      <c r="E23" s="144" t="n">
        <f aca="false">$C$23</f>
        <v>4.75</v>
      </c>
      <c r="F23" s="146"/>
      <c r="G23" s="144" t="n">
        <f aca="false">$C$23</f>
        <v>4.75</v>
      </c>
      <c r="H23" s="144" t="n">
        <f aca="false">$C$23</f>
        <v>4.75</v>
      </c>
      <c r="I23" s="144" t="n">
        <f aca="false">$C$23</f>
        <v>4.75</v>
      </c>
      <c r="J23" s="149"/>
      <c r="K23" s="150"/>
      <c r="L23" s="142"/>
      <c r="M23" s="82"/>
      <c r="N23" s="82"/>
      <c r="O23" s="82"/>
      <c r="P23" s="82"/>
      <c r="Q23" s="82"/>
      <c r="R23" s="124"/>
      <c r="S23" s="82"/>
      <c r="T23" s="124"/>
      <c r="U23" s="124"/>
      <c r="V23" s="124"/>
      <c r="W23" s="151" t="n">
        <v>1</v>
      </c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</row>
    <row r="24" customFormat="false" ht="15.75" hidden="false" customHeight="false" outlineLevel="0" collapsed="false">
      <c r="A24" s="43" t="s">
        <v>101</v>
      </c>
      <c r="B24" s="46"/>
      <c r="C24" s="152" t="n">
        <f aca="false">C45</f>
        <v>1.5</v>
      </c>
      <c r="D24" s="152" t="n">
        <f aca="false">D45</f>
        <v>1</v>
      </c>
      <c r="E24" s="152" t="n">
        <f aca="false">E45</f>
        <v>1</v>
      </c>
      <c r="F24" s="153"/>
      <c r="G24" s="152" t="n">
        <f aca="false">G45</f>
        <v>1.5</v>
      </c>
      <c r="H24" s="152" t="n">
        <f aca="false">H45</f>
        <v>3</v>
      </c>
      <c r="I24" s="152" t="n">
        <f aca="false">I45</f>
        <v>2</v>
      </c>
      <c r="J24" s="46"/>
      <c r="K24" s="47"/>
      <c r="L24" s="142"/>
      <c r="M24" s="154" t="n">
        <v>0</v>
      </c>
      <c r="N24" s="154" t="n">
        <v>0</v>
      </c>
      <c r="O24" s="154" t="n">
        <v>0</v>
      </c>
      <c r="P24" s="154" t="n">
        <v>0</v>
      </c>
      <c r="Q24" s="154" t="n">
        <v>0</v>
      </c>
      <c r="R24" s="124"/>
      <c r="S24" s="15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</row>
    <row r="25" customFormat="false" ht="15.75" hidden="false" customHeight="false" outlineLevel="0" collapsed="false">
      <c r="A25" s="43" t="s">
        <v>102</v>
      </c>
      <c r="B25" s="124"/>
      <c r="C25" s="100" t="n">
        <f aca="false">C53</f>
        <v>1500</v>
      </c>
      <c r="D25" s="100" t="n">
        <f aca="false">D53</f>
        <v>1000</v>
      </c>
      <c r="E25" s="100" t="n">
        <f aca="false">E53</f>
        <v>1000</v>
      </c>
      <c r="F25" s="155"/>
      <c r="G25" s="100" t="n">
        <f aca="false">G53</f>
        <v>1500</v>
      </c>
      <c r="H25" s="100" t="n">
        <f aca="false">H53</f>
        <v>1500</v>
      </c>
      <c r="I25" s="100" t="n">
        <f aca="false">I53</f>
        <v>1000</v>
      </c>
      <c r="J25" s="124"/>
      <c r="K25" s="131"/>
      <c r="L25" s="123"/>
      <c r="M25" s="156" t="n">
        <f aca="false">M14*M11</f>
        <v>0</v>
      </c>
      <c r="N25" s="156" t="n">
        <f aca="false">N14*N11</f>
        <v>0</v>
      </c>
      <c r="O25" s="156" t="n">
        <f aca="false">O14*O11</f>
        <v>0</v>
      </c>
      <c r="P25" s="156" t="n">
        <f aca="false">P14*P11</f>
        <v>0</v>
      </c>
      <c r="Q25" s="156" t="n">
        <f aca="false">Q14*Q11</f>
        <v>0</v>
      </c>
      <c r="R25" s="124"/>
      <c r="S25" s="156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</row>
    <row r="26" customFormat="false" ht="15.75" hidden="false" customHeight="false" outlineLevel="0" collapsed="false">
      <c r="A26" s="43" t="s">
        <v>103</v>
      </c>
      <c r="B26" s="124"/>
      <c r="C26" s="156" t="n">
        <f aca="false">C15*C11</f>
        <v>625170</v>
      </c>
      <c r="D26" s="156" t="n">
        <f aca="false">D15*D11</f>
        <v>751510</v>
      </c>
      <c r="E26" s="156" t="n">
        <f aca="false">E15*E11</f>
        <v>386616</v>
      </c>
      <c r="F26" s="156"/>
      <c r="G26" s="156" t="n">
        <f aca="false">G15*G11</f>
        <v>466650</v>
      </c>
      <c r="H26" s="156" t="n">
        <f aca="false">H15*H11</f>
        <v>423940</v>
      </c>
      <c r="I26" s="156" t="n">
        <f aca="false">I15*I11</f>
        <v>1976000</v>
      </c>
      <c r="J26" s="46"/>
      <c r="K26" s="157" t="n">
        <f aca="false">SUM(C26:I26)</f>
        <v>4629886</v>
      </c>
      <c r="L26" s="142"/>
      <c r="M26" s="147" t="n">
        <v>0</v>
      </c>
      <c r="N26" s="147" t="n">
        <v>0</v>
      </c>
      <c r="O26" s="147" t="n">
        <v>0</v>
      </c>
      <c r="P26" s="147" t="n">
        <v>0</v>
      </c>
      <c r="Q26" s="147" t="n">
        <v>0</v>
      </c>
      <c r="R26" s="124"/>
      <c r="S26" s="147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</row>
    <row r="27" customFormat="false" ht="15.75" hidden="false" customHeight="false" outlineLevel="0" collapsed="false">
      <c r="A27" s="158"/>
      <c r="B27" s="124"/>
      <c r="C27" s="124"/>
      <c r="D27" s="124"/>
      <c r="E27" s="124"/>
      <c r="F27" s="124"/>
      <c r="G27" s="124"/>
      <c r="H27" s="124"/>
      <c r="I27" s="124"/>
      <c r="J27" s="124"/>
      <c r="K27" s="134"/>
      <c r="L27" s="142"/>
      <c r="M27" s="135"/>
      <c r="N27" s="135"/>
      <c r="O27" s="135"/>
      <c r="P27" s="135"/>
      <c r="Q27" s="135"/>
      <c r="R27" s="124"/>
      <c r="S27" s="135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</row>
    <row r="28" customFormat="false" ht="15.75" hidden="false" customHeight="false" outlineLevel="0" collapsed="false">
      <c r="A28" s="112" t="s">
        <v>104</v>
      </c>
      <c r="B28" s="46"/>
      <c r="C28" s="82"/>
      <c r="D28" s="82"/>
      <c r="E28" s="82"/>
      <c r="F28" s="82"/>
      <c r="G28" s="82"/>
      <c r="H28" s="82"/>
      <c r="I28" s="82"/>
      <c r="J28" s="154"/>
      <c r="K28" s="159"/>
      <c r="L28" s="142"/>
      <c r="M28" s="46"/>
      <c r="N28" s="46"/>
      <c r="O28" s="46"/>
      <c r="P28" s="46"/>
      <c r="Q28" s="46"/>
      <c r="R28" s="124"/>
      <c r="S28" s="46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</row>
    <row r="29" customFormat="false" ht="15.75" hidden="false" customHeight="false" outlineLevel="0" collapsed="false">
      <c r="A29" s="43" t="s">
        <v>105</v>
      </c>
      <c r="B29" s="15"/>
      <c r="C29" s="83" t="n">
        <v>0.02</v>
      </c>
      <c r="D29" s="154" t="n">
        <f aca="false">$C$29</f>
        <v>0.02</v>
      </c>
      <c r="E29" s="154" t="n">
        <f aca="false">$C$29</f>
        <v>0.02</v>
      </c>
      <c r="F29" s="160"/>
      <c r="G29" s="154" t="n">
        <f aca="false">$C$29</f>
        <v>0.02</v>
      </c>
      <c r="H29" s="154" t="n">
        <f aca="false">$C$29</f>
        <v>0.02</v>
      </c>
      <c r="I29" s="154" t="n">
        <f aca="false">$C$29</f>
        <v>0.02</v>
      </c>
      <c r="J29" s="147"/>
      <c r="K29" s="148"/>
      <c r="L29" s="142"/>
      <c r="M29" s="96"/>
      <c r="N29" s="96"/>
      <c r="O29" s="96"/>
      <c r="P29" s="96"/>
      <c r="Q29" s="96"/>
      <c r="R29" s="124"/>
      <c r="S29" s="96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</row>
    <row r="30" customFormat="false" ht="15.75" hidden="false" customHeight="false" outlineLevel="0" collapsed="false">
      <c r="A30" s="43" t="s">
        <v>106</v>
      </c>
      <c r="B30" s="15"/>
      <c r="C30" s="145" t="n">
        <v>1</v>
      </c>
      <c r="D30" s="147" t="n">
        <f aca="false">$C$30</f>
        <v>1</v>
      </c>
      <c r="E30" s="147" t="n">
        <f aca="false">$C$30</f>
        <v>1</v>
      </c>
      <c r="F30" s="149"/>
      <c r="G30" s="147" t="n">
        <f aca="false">$C$30</f>
        <v>1</v>
      </c>
      <c r="H30" s="147" t="n">
        <f aca="false">$C$30</f>
        <v>1</v>
      </c>
      <c r="I30" s="147" t="n">
        <f aca="false">$C$30</f>
        <v>1</v>
      </c>
      <c r="J30" s="130"/>
      <c r="K30" s="161"/>
      <c r="L30" s="142"/>
      <c r="M30" s="130"/>
      <c r="N30" s="130"/>
      <c r="O30" s="130"/>
      <c r="P30" s="130"/>
      <c r="Q30" s="130"/>
      <c r="R30" s="124"/>
      <c r="S30" s="130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</row>
    <row r="31" customFormat="false" ht="16.5" hidden="false" customHeight="false" outlineLevel="0" collapsed="false">
      <c r="A31" s="48" t="s">
        <v>103</v>
      </c>
      <c r="B31" s="162"/>
      <c r="C31" s="163" t="n">
        <f aca="false">C11*C15*(1-C29)</f>
        <v>612666.6</v>
      </c>
      <c r="D31" s="163" t="n">
        <f aca="false">D11*D15*(1-D29)</f>
        <v>736479.8</v>
      </c>
      <c r="E31" s="163" t="n">
        <f aca="false">E11*E15*(1-E29)</f>
        <v>378883.68</v>
      </c>
      <c r="F31" s="163"/>
      <c r="G31" s="163" t="n">
        <f aca="false">G11*G15*(1-G29)</f>
        <v>457317</v>
      </c>
      <c r="H31" s="163" t="n">
        <f aca="false">H11*H15*(1-H29)</f>
        <v>415461.2</v>
      </c>
      <c r="I31" s="163" t="n">
        <f aca="false">I11*I15*(1-I29)</f>
        <v>1936480</v>
      </c>
      <c r="J31" s="89"/>
      <c r="K31" s="164" t="n">
        <f aca="false">SUM(C31:I31)</f>
        <v>4537288.28</v>
      </c>
      <c r="L31" s="142"/>
      <c r="M31" s="83"/>
      <c r="N31" s="83"/>
      <c r="O31" s="83"/>
      <c r="P31" s="83"/>
      <c r="Q31" s="83"/>
      <c r="R31" s="124"/>
      <c r="S31" s="83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</row>
    <row r="32" customFormat="false" ht="15.75" hidden="false" customHeight="false" outlineLevel="0" collapsed="false">
      <c r="A32" s="46"/>
      <c r="B32" s="46"/>
      <c r="C32" s="82"/>
      <c r="D32" s="135"/>
      <c r="E32" s="135"/>
      <c r="F32" s="82"/>
      <c r="G32" s="135"/>
      <c r="H32" s="135"/>
      <c r="I32" s="135"/>
      <c r="J32" s="130"/>
      <c r="K32" s="130"/>
      <c r="L32" s="142"/>
      <c r="M32" s="165"/>
      <c r="N32" s="165"/>
      <c r="O32" s="165"/>
      <c r="P32" s="165"/>
      <c r="Q32" s="165"/>
      <c r="R32" s="124"/>
      <c r="S32" s="165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</row>
    <row r="33" customFormat="false" ht="16.5" hidden="false" customHeight="false" outlineLevel="0" collapsed="false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142"/>
      <c r="M33" s="165"/>
      <c r="N33" s="165"/>
      <c r="O33" s="165"/>
      <c r="P33" s="165"/>
      <c r="Q33" s="165"/>
      <c r="R33" s="124"/>
      <c r="S33" s="165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</row>
    <row r="34" customFormat="false" ht="15.75" hidden="false" customHeight="false" outlineLevel="0" collapsed="false">
      <c r="A34" s="91" t="s">
        <v>107</v>
      </c>
      <c r="B34" s="92"/>
      <c r="C34" s="166"/>
      <c r="D34" s="166"/>
      <c r="E34" s="166"/>
      <c r="F34" s="167"/>
      <c r="G34" s="166"/>
      <c r="H34" s="166"/>
      <c r="I34" s="166"/>
      <c r="J34" s="166"/>
      <c r="K34" s="168"/>
      <c r="L34" s="142"/>
      <c r="M34" s="82"/>
      <c r="N34" s="82"/>
      <c r="O34" s="82"/>
      <c r="P34" s="82"/>
      <c r="Q34" s="82"/>
      <c r="R34" s="124"/>
      <c r="S34" s="82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</row>
    <row r="35" customFormat="false" ht="15.75" hidden="false" customHeight="false" outlineLevel="0" collapsed="false">
      <c r="A35" s="43"/>
      <c r="B35" s="15"/>
      <c r="C35" s="130"/>
      <c r="D35" s="130"/>
      <c r="E35" s="130"/>
      <c r="F35" s="82"/>
      <c r="G35" s="130"/>
      <c r="H35" s="130"/>
      <c r="I35" s="130"/>
      <c r="J35" s="130"/>
      <c r="K35" s="161"/>
      <c r="L35" s="142"/>
      <c r="M35" s="82"/>
      <c r="N35" s="82"/>
      <c r="O35" s="82"/>
      <c r="P35" s="82"/>
      <c r="Q35" s="82"/>
      <c r="R35" s="124"/>
      <c r="S35" s="82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</row>
    <row r="36" customFormat="false" ht="15.75" hidden="false" customHeight="false" outlineLevel="0" collapsed="false">
      <c r="A36" s="43" t="s">
        <v>108</v>
      </c>
      <c r="B36" s="15"/>
      <c r="C36" s="83" t="n">
        <v>0.35</v>
      </c>
      <c r="D36" s="83" t="n">
        <v>0.35</v>
      </c>
      <c r="E36" s="83" t="n">
        <v>0.35</v>
      </c>
      <c r="F36" s="82"/>
      <c r="G36" s="83" t="n">
        <v>0.35</v>
      </c>
      <c r="H36" s="83" t="n">
        <v>0.35</v>
      </c>
      <c r="I36" s="83" t="n">
        <v>0.35</v>
      </c>
      <c r="J36" s="154"/>
      <c r="K36" s="159"/>
      <c r="L36" s="142"/>
      <c r="M36" s="46"/>
      <c r="N36" s="46"/>
      <c r="O36" s="46"/>
      <c r="P36" s="46"/>
      <c r="Q36" s="46"/>
      <c r="R36" s="124"/>
      <c r="S36" s="46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</row>
    <row r="37" customFormat="false" ht="15.75" hidden="false" customHeight="false" outlineLevel="0" collapsed="false">
      <c r="A37" s="43" t="s">
        <v>109</v>
      </c>
      <c r="B37" s="15"/>
      <c r="C37" s="165" t="n">
        <v>0.06</v>
      </c>
      <c r="D37" s="165" t="n">
        <v>0.05</v>
      </c>
      <c r="E37" s="165" t="n">
        <v>0.05</v>
      </c>
      <c r="F37" s="82"/>
      <c r="G37" s="165" t="n">
        <v>0.06</v>
      </c>
      <c r="H37" s="165" t="n">
        <v>0.045</v>
      </c>
      <c r="I37" s="165" t="n">
        <v>0.0718</v>
      </c>
      <c r="J37" s="55"/>
      <c r="K37" s="169"/>
      <c r="L37" s="142"/>
      <c r="M37" s="135"/>
      <c r="N37" s="135"/>
      <c r="O37" s="96"/>
      <c r="P37" s="135"/>
      <c r="Q37" s="135"/>
      <c r="R37" s="124"/>
      <c r="S37" s="96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</row>
    <row r="38" customFormat="false" ht="15.75" hidden="false" customHeight="false" outlineLevel="0" collapsed="false">
      <c r="A38" s="43" t="s">
        <v>110</v>
      </c>
      <c r="B38" s="124"/>
      <c r="C38" s="165" t="s">
        <v>111</v>
      </c>
      <c r="D38" s="165" t="s">
        <v>111</v>
      </c>
      <c r="E38" s="165" t="s">
        <v>111</v>
      </c>
      <c r="F38" s="82"/>
      <c r="G38" s="165" t="s">
        <v>111</v>
      </c>
      <c r="H38" s="165" t="n">
        <v>0.034</v>
      </c>
      <c r="I38" s="165" t="s">
        <v>111</v>
      </c>
      <c r="J38" s="55"/>
      <c r="K38" s="169"/>
      <c r="L38" s="142"/>
      <c r="M38" s="170"/>
      <c r="N38" s="170"/>
      <c r="O38" s="170"/>
      <c r="P38" s="170"/>
      <c r="Q38" s="170"/>
      <c r="R38" s="124"/>
      <c r="S38" s="170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</row>
    <row r="39" customFormat="false" ht="15.75" hidden="false" customHeight="false" outlineLevel="0" collapsed="false">
      <c r="A39" s="43" t="s">
        <v>112</v>
      </c>
      <c r="B39" s="124"/>
      <c r="C39" s="165" t="s">
        <v>111</v>
      </c>
      <c r="D39" s="165" t="s">
        <v>111</v>
      </c>
      <c r="E39" s="165" t="s">
        <v>111</v>
      </c>
      <c r="F39" s="82"/>
      <c r="G39" s="165" t="s">
        <v>111</v>
      </c>
      <c r="H39" s="165" t="n">
        <v>0.012</v>
      </c>
      <c r="I39" s="165" t="s">
        <v>111</v>
      </c>
      <c r="J39" s="149"/>
      <c r="K39" s="150"/>
      <c r="L39" s="142"/>
      <c r="M39" s="171"/>
      <c r="N39" s="171"/>
      <c r="O39" s="171"/>
      <c r="P39" s="171"/>
      <c r="Q39" s="171"/>
      <c r="R39" s="124"/>
      <c r="S39" s="171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</row>
    <row r="40" customFormat="false" ht="15.75" hidden="false" customHeight="false" outlineLevel="0" collapsed="false">
      <c r="A40" s="43" t="s">
        <v>113</v>
      </c>
      <c r="B40" s="15"/>
      <c r="C40" s="165" t="n">
        <v>0.0025</v>
      </c>
      <c r="D40" s="165" t="n">
        <v>0.0025</v>
      </c>
      <c r="E40" s="165" t="n">
        <v>0.0025</v>
      </c>
      <c r="F40" s="82"/>
      <c r="G40" s="165" t="n">
        <v>0.0025</v>
      </c>
      <c r="H40" s="165" t="s">
        <v>111</v>
      </c>
      <c r="I40" s="165" t="n">
        <v>0.0015</v>
      </c>
      <c r="J40" s="149"/>
      <c r="K40" s="150"/>
      <c r="L40" s="142"/>
      <c r="M40" s="82"/>
      <c r="N40" s="82"/>
      <c r="O40" s="82"/>
      <c r="P40" s="82"/>
      <c r="Q40" s="82"/>
      <c r="R40" s="124"/>
      <c r="S40" s="82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</row>
    <row r="41" customFormat="false" ht="16.5" hidden="false" customHeight="false" outlineLevel="0" collapsed="false">
      <c r="A41" s="48" t="s">
        <v>114</v>
      </c>
      <c r="B41" s="136"/>
      <c r="C41" s="172" t="n">
        <v>0.0025</v>
      </c>
      <c r="D41" s="172" t="n">
        <v>0.0025</v>
      </c>
      <c r="E41" s="172" t="n">
        <v>0.0025</v>
      </c>
      <c r="F41" s="173"/>
      <c r="G41" s="172" t="n">
        <v>0.0025</v>
      </c>
      <c r="H41" s="172" t="s">
        <v>111</v>
      </c>
      <c r="I41" s="172" t="n">
        <v>0.001</v>
      </c>
      <c r="J41" s="89"/>
      <c r="K41" s="90"/>
      <c r="L41" s="46"/>
      <c r="M41" s="154"/>
      <c r="N41" s="154"/>
      <c r="O41" s="154"/>
      <c r="P41" s="154"/>
      <c r="Q41" s="154"/>
      <c r="R41" s="124"/>
      <c r="S41" s="15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</row>
    <row r="42" customFormat="false" ht="15.75" hidden="false" customHeight="false" outlineLevel="0" collapsed="false">
      <c r="A42" s="46"/>
      <c r="B42" s="46"/>
      <c r="C42" s="82"/>
      <c r="D42" s="82"/>
      <c r="E42" s="82"/>
      <c r="F42" s="82"/>
      <c r="G42" s="82"/>
      <c r="H42" s="82"/>
      <c r="I42" s="82"/>
      <c r="J42" s="96"/>
      <c r="K42" s="96"/>
      <c r="L42" s="142"/>
      <c r="M42" s="82"/>
      <c r="N42" s="82"/>
      <c r="O42" s="82"/>
      <c r="P42" s="82"/>
      <c r="Q42" s="82"/>
      <c r="R42" s="124"/>
      <c r="S42" s="82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</row>
    <row r="43" customFormat="false" ht="16.5" hidden="false" customHeight="false" outlineLevel="0" collapsed="false">
      <c r="A43" s="46"/>
      <c r="B43" s="46"/>
      <c r="C43" s="46"/>
      <c r="D43" s="46"/>
      <c r="E43" s="46"/>
      <c r="F43" s="46"/>
      <c r="G43" s="46"/>
      <c r="H43" s="46"/>
      <c r="I43" s="46"/>
      <c r="J43" s="102"/>
      <c r="K43" s="102"/>
      <c r="L43" s="142"/>
      <c r="M43" s="174"/>
      <c r="N43" s="82"/>
      <c r="O43" s="55"/>
      <c r="P43" s="174"/>
      <c r="Q43" s="174"/>
      <c r="R43" s="124"/>
      <c r="S43" s="55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</row>
    <row r="44" customFormat="false" ht="15.75" hidden="false" customHeight="false" outlineLevel="0" collapsed="false">
      <c r="A44" s="7" t="s">
        <v>115</v>
      </c>
      <c r="B44" s="94"/>
      <c r="C44" s="175"/>
      <c r="D44" s="175"/>
      <c r="E44" s="175"/>
      <c r="F44" s="167"/>
      <c r="G44" s="175"/>
      <c r="H44" s="175"/>
      <c r="I44" s="166"/>
      <c r="J44" s="176"/>
      <c r="K44" s="177"/>
      <c r="L44" s="142"/>
      <c r="M44" s="133"/>
      <c r="N44" s="133"/>
      <c r="O44" s="133"/>
      <c r="P44" s="133"/>
      <c r="Q44" s="133"/>
      <c r="R44" s="124"/>
      <c r="S44" s="133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</row>
    <row r="45" customFormat="false" ht="15.75" hidden="false" customHeight="false" outlineLevel="0" collapsed="false">
      <c r="A45" s="178" t="s">
        <v>116</v>
      </c>
      <c r="B45" s="15"/>
      <c r="C45" s="170" t="n">
        <v>1.5</v>
      </c>
      <c r="D45" s="170" t="n">
        <v>1</v>
      </c>
      <c r="E45" s="170" t="n">
        <v>1</v>
      </c>
      <c r="F45" s="153"/>
      <c r="G45" s="170" t="n">
        <v>1.5</v>
      </c>
      <c r="H45" s="170" t="n">
        <v>3</v>
      </c>
      <c r="I45" s="170" t="n">
        <v>2</v>
      </c>
      <c r="J45" s="149"/>
      <c r="K45" s="150"/>
      <c r="L45" s="142"/>
      <c r="M45" s="133"/>
      <c r="N45" s="133"/>
      <c r="O45" s="133"/>
      <c r="P45" s="133"/>
      <c r="Q45" s="133"/>
      <c r="R45" s="124"/>
      <c r="S45" s="133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</row>
    <row r="46" customFormat="false" ht="15.75" hidden="false" customHeight="false" outlineLevel="0" collapsed="false">
      <c r="A46" s="43" t="s">
        <v>117</v>
      </c>
      <c r="B46" s="15"/>
      <c r="C46" s="179" t="n">
        <v>0.07</v>
      </c>
      <c r="D46" s="171" t="n">
        <f aca="false">$C$46</f>
        <v>0.07</v>
      </c>
      <c r="E46" s="171" t="n">
        <f aca="false">$C$46</f>
        <v>0.07</v>
      </c>
      <c r="F46" s="180"/>
      <c r="G46" s="171" t="n">
        <f aca="false">$C$46</f>
        <v>0.07</v>
      </c>
      <c r="H46" s="171" t="n">
        <f aca="false">$C$46</f>
        <v>0.07</v>
      </c>
      <c r="I46" s="171" t="n">
        <f aca="false">$C$46</f>
        <v>0.07</v>
      </c>
      <c r="J46" s="154"/>
      <c r="K46" s="159"/>
      <c r="L46" s="142"/>
      <c r="M46" s="133"/>
      <c r="N46" s="133"/>
      <c r="O46" s="133"/>
      <c r="P46" s="133"/>
      <c r="Q46" s="133"/>
      <c r="R46" s="124"/>
      <c r="S46" s="133"/>
      <c r="T46" s="124"/>
      <c r="U46" s="124"/>
      <c r="V46" s="124"/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4"/>
      <c r="AI46" s="124"/>
      <c r="AJ46" s="124"/>
      <c r="AK46" s="124"/>
      <c r="AL46" s="124"/>
      <c r="AM46" s="124"/>
      <c r="AN46" s="124"/>
    </row>
    <row r="47" customFormat="false" ht="15.75" hidden="false" customHeight="false" outlineLevel="0" collapsed="false">
      <c r="A47" s="58"/>
      <c r="B47" s="46"/>
      <c r="C47" s="82"/>
      <c r="D47" s="82"/>
      <c r="E47" s="82"/>
      <c r="F47" s="82"/>
      <c r="G47" s="82"/>
      <c r="H47" s="82"/>
      <c r="I47" s="82"/>
      <c r="J47" s="82"/>
      <c r="K47" s="128"/>
      <c r="L47" s="142"/>
      <c r="M47" s="133"/>
      <c r="N47" s="133"/>
      <c r="O47" s="133"/>
      <c r="P47" s="133"/>
      <c r="Q47" s="133"/>
      <c r="R47" s="124"/>
      <c r="S47" s="133"/>
      <c r="T47" s="124"/>
      <c r="U47" s="124"/>
      <c r="V47" s="124"/>
      <c r="W47" s="124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</row>
    <row r="48" customFormat="false" ht="15.75" hidden="false" customHeight="false" outlineLevel="0" collapsed="false">
      <c r="A48" s="43" t="s">
        <v>118</v>
      </c>
      <c r="B48" s="15"/>
      <c r="C48" s="83" t="n">
        <v>0.03</v>
      </c>
      <c r="D48" s="154" t="n">
        <f aca="false">$C$48</f>
        <v>0.03</v>
      </c>
      <c r="E48" s="154" t="n">
        <f aca="false">$C$48</f>
        <v>0.03</v>
      </c>
      <c r="F48" s="160"/>
      <c r="G48" s="154" t="n">
        <f aca="false">$C$48</f>
        <v>0.03</v>
      </c>
      <c r="H48" s="154" t="n">
        <f aca="false">$C$48</f>
        <v>0.03</v>
      </c>
      <c r="I48" s="154" t="n">
        <f aca="false">$C$48</f>
        <v>0.03</v>
      </c>
      <c r="J48" s="55"/>
      <c r="K48" s="169"/>
      <c r="L48" s="142"/>
      <c r="M48" s="133"/>
      <c r="N48" s="133"/>
      <c r="O48" s="133"/>
      <c r="P48" s="133"/>
      <c r="Q48" s="133"/>
      <c r="R48" s="124"/>
      <c r="S48" s="133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</row>
    <row r="49" customFormat="false" ht="15.75" hidden="false" customHeight="false" outlineLevel="0" collapsed="false">
      <c r="A49" s="43"/>
      <c r="B49" s="15"/>
      <c r="C49" s="82"/>
      <c r="D49" s="82"/>
      <c r="E49" s="82"/>
      <c r="F49" s="82"/>
      <c r="G49" s="82"/>
      <c r="H49" s="82"/>
      <c r="I49" s="82"/>
      <c r="J49" s="181"/>
      <c r="K49" s="182"/>
      <c r="L49" s="142"/>
      <c r="M49" s="133"/>
      <c r="N49" s="133"/>
      <c r="O49" s="133"/>
      <c r="P49" s="133"/>
      <c r="Q49" s="133"/>
      <c r="R49" s="124"/>
      <c r="S49" s="133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</row>
    <row r="50" customFormat="false" ht="15.75" hidden="false" customHeight="false" outlineLevel="0" collapsed="false">
      <c r="A50" s="62" t="s">
        <v>119</v>
      </c>
      <c r="B50" s="15"/>
      <c r="C50" s="82"/>
      <c r="D50" s="82"/>
      <c r="E50" s="82"/>
      <c r="F50" s="82"/>
      <c r="G50" s="174"/>
      <c r="H50" s="82"/>
      <c r="I50" s="55"/>
      <c r="J50" s="181"/>
      <c r="K50" s="182"/>
      <c r="L50" s="142"/>
      <c r="M50" s="132"/>
      <c r="N50" s="132"/>
      <c r="O50" s="132"/>
      <c r="P50" s="132"/>
      <c r="Q50" s="132"/>
      <c r="R50" s="124"/>
      <c r="S50" s="132"/>
      <c r="T50" s="124"/>
      <c r="U50" s="124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</row>
    <row r="51" customFormat="false" ht="15.75" hidden="false" customHeight="false" outlineLevel="0" collapsed="false">
      <c r="A51" s="43" t="s">
        <v>120</v>
      </c>
      <c r="B51" s="46"/>
      <c r="C51" s="133" t="n">
        <v>1563.63147</v>
      </c>
      <c r="D51" s="133" t="n">
        <v>1721.30196</v>
      </c>
      <c r="E51" s="133" t="n">
        <v>1878.06659</v>
      </c>
      <c r="F51" s="132"/>
      <c r="G51" s="133" t="n">
        <v>1242.48171428571</v>
      </c>
      <c r="H51" s="133" t="n">
        <v>1515.79028571429</v>
      </c>
      <c r="I51" s="133" t="n">
        <v>1448.54057142857</v>
      </c>
      <c r="J51" s="181"/>
      <c r="K51" s="182"/>
      <c r="L51" s="142"/>
      <c r="M51" s="46"/>
      <c r="N51" s="46"/>
      <c r="O51" s="46"/>
      <c r="P51" s="46"/>
      <c r="Q51" s="124"/>
      <c r="R51" s="124"/>
      <c r="S51" s="46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</row>
    <row r="52" customFormat="false" ht="15.75" hidden="false" customHeight="false" outlineLevel="0" collapsed="false">
      <c r="A52" s="43" t="s">
        <v>121</v>
      </c>
      <c r="B52" s="46"/>
      <c r="C52" s="132" t="n">
        <f aca="false">C45*C26/1000</f>
        <v>937.755</v>
      </c>
      <c r="D52" s="132" t="n">
        <f aca="false">D45*D26/1000</f>
        <v>751.51</v>
      </c>
      <c r="E52" s="132" t="n">
        <f aca="false">E45*E26/1000</f>
        <v>386.616</v>
      </c>
      <c r="F52" s="132"/>
      <c r="G52" s="132" t="n">
        <f aca="false">G45*G26/1000</f>
        <v>699.975</v>
      </c>
      <c r="H52" s="132" t="n">
        <f aca="false">H45*H26/1000</f>
        <v>1271.82</v>
      </c>
      <c r="I52" s="132" t="n">
        <f aca="false">I45*I26/1000</f>
        <v>3952</v>
      </c>
      <c r="J52" s="181"/>
      <c r="K52" s="182"/>
      <c r="L52" s="142"/>
      <c r="M52" s="132"/>
      <c r="N52" s="132"/>
      <c r="O52" s="132"/>
      <c r="P52" s="132"/>
      <c r="Q52" s="124"/>
      <c r="R52" s="124"/>
      <c r="S52" s="132"/>
      <c r="T52" s="124"/>
      <c r="U52" s="124"/>
      <c r="V52" s="124"/>
      <c r="W52" s="124"/>
      <c r="X52" s="124"/>
      <c r="Y52" s="124"/>
      <c r="Z52" s="124"/>
      <c r="AA52" s="124"/>
      <c r="AB52" s="124"/>
      <c r="AC52" s="124"/>
      <c r="AD52" s="124"/>
      <c r="AE52" s="124"/>
      <c r="AF52" s="124"/>
      <c r="AG52" s="124"/>
      <c r="AH52" s="124"/>
      <c r="AI52" s="124"/>
      <c r="AJ52" s="124"/>
      <c r="AK52" s="124"/>
      <c r="AL52" s="124"/>
      <c r="AM52" s="124"/>
      <c r="AN52" s="124"/>
    </row>
    <row r="53" customFormat="false" ht="15.75" hidden="false" customHeight="false" outlineLevel="0" collapsed="false">
      <c r="A53" s="43" t="s">
        <v>122</v>
      </c>
      <c r="B53" s="124"/>
      <c r="C53" s="129" t="n">
        <v>1500</v>
      </c>
      <c r="D53" s="129" t="n">
        <v>1000</v>
      </c>
      <c r="E53" s="129" t="n">
        <v>1000</v>
      </c>
      <c r="F53" s="124"/>
      <c r="G53" s="129" t="n">
        <v>1500</v>
      </c>
      <c r="H53" s="129" t="n">
        <v>1500</v>
      </c>
      <c r="I53" s="129" t="n">
        <v>1000</v>
      </c>
      <c r="J53" s="124"/>
      <c r="K53" s="134"/>
      <c r="L53" s="46"/>
      <c r="M53" s="132"/>
      <c r="N53" s="132"/>
      <c r="O53" s="132"/>
      <c r="P53" s="132"/>
      <c r="Q53" s="124"/>
      <c r="R53" s="124"/>
      <c r="S53" s="132"/>
      <c r="T53" s="124"/>
      <c r="U53" s="124"/>
      <c r="V53" s="124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</row>
    <row r="54" customFormat="false" ht="15.75" hidden="false" customHeight="false" outlineLevel="0" collapsed="false">
      <c r="A54" s="43" t="s">
        <v>123</v>
      </c>
      <c r="B54" s="46"/>
      <c r="C54" s="133" t="n">
        <v>207.019</v>
      </c>
      <c r="D54" s="133" t="n">
        <v>207.019</v>
      </c>
      <c r="E54" s="133" t="n">
        <v>207.019</v>
      </c>
      <c r="F54" s="132"/>
      <c r="G54" s="133" t="n">
        <v>342.857142857143</v>
      </c>
      <c r="H54" s="133" t="n">
        <v>342.857142857143</v>
      </c>
      <c r="I54" s="133" t="n">
        <v>342.857142857143</v>
      </c>
      <c r="J54" s="181"/>
      <c r="K54" s="182"/>
      <c r="L54" s="123"/>
      <c r="M54" s="132"/>
      <c r="N54" s="132"/>
      <c r="O54" s="132"/>
      <c r="P54" s="132"/>
      <c r="Q54" s="124"/>
      <c r="R54" s="124"/>
      <c r="S54" s="132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</row>
    <row r="55" customFormat="false" ht="15.75" hidden="false" customHeight="false" outlineLevel="0" collapsed="false">
      <c r="A55" s="43" t="s">
        <v>124</v>
      </c>
      <c r="B55" s="46"/>
      <c r="C55" s="133" t="n">
        <v>431.785166666667</v>
      </c>
      <c r="D55" s="133" t="n">
        <v>410.930666666667</v>
      </c>
      <c r="E55" s="133" t="n">
        <v>362.672166666667</v>
      </c>
      <c r="F55" s="132"/>
      <c r="G55" s="133" t="n">
        <v>322.251142857143</v>
      </c>
      <c r="H55" s="133" t="n">
        <v>306.267714285714</v>
      </c>
      <c r="I55" s="133" t="n">
        <v>400.647142857143</v>
      </c>
      <c r="J55" s="181"/>
      <c r="K55" s="182"/>
      <c r="L55" s="183"/>
      <c r="M55" s="46"/>
      <c r="N55" s="46"/>
      <c r="O55" s="46"/>
      <c r="P55" s="46"/>
      <c r="Q55" s="46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</row>
    <row r="56" customFormat="false" ht="15.75" hidden="false" customHeight="false" outlineLevel="0" collapsed="false">
      <c r="A56" s="43" t="s">
        <v>125</v>
      </c>
      <c r="B56" s="46"/>
      <c r="C56" s="132" t="n">
        <f aca="false">AVERAGE(Brownsville!B28:U28)</f>
        <v>394.419960403036</v>
      </c>
      <c r="D56" s="132" t="n">
        <f aca="false">AVERAGE(Caledonia!B28:U28)</f>
        <v>496.405</v>
      </c>
      <c r="E56" s="132" t="n">
        <f aca="false">AVERAGE('New Albany'!B28:U28)</f>
        <v>452.07</v>
      </c>
      <c r="F56" s="132"/>
      <c r="G56" s="132" t="n">
        <f aca="false">AVERAGE(Gleason!B28:U28)</f>
        <v>620.999351722538</v>
      </c>
      <c r="H56" s="132" t="n">
        <f aca="false">AVERAGE(Wheatland!B28:U28)</f>
        <v>642.38025</v>
      </c>
      <c r="I56" s="132" t="n">
        <f aca="false">AVERAGE(Wilton!B28:U28)</f>
        <v>622.455</v>
      </c>
      <c r="J56" s="46"/>
      <c r="K56" s="47"/>
      <c r="L56" s="183"/>
      <c r="M56" s="46"/>
      <c r="N56" s="46"/>
      <c r="O56" s="46"/>
      <c r="P56" s="46"/>
      <c r="Q56" s="46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</row>
    <row r="57" customFormat="false" ht="16.5" hidden="false" customHeight="false" outlineLevel="0" collapsed="false">
      <c r="A57" s="48" t="s">
        <v>126</v>
      </c>
      <c r="B57" s="89"/>
      <c r="C57" s="184" t="n">
        <v>0</v>
      </c>
      <c r="D57" s="184" t="n">
        <v>0</v>
      </c>
      <c r="E57" s="184" t="n">
        <v>0</v>
      </c>
      <c r="F57" s="184"/>
      <c r="G57" s="184" t="n">
        <v>0</v>
      </c>
      <c r="H57" s="184" t="n">
        <v>0</v>
      </c>
      <c r="I57" s="184" t="n">
        <v>0</v>
      </c>
      <c r="J57" s="185"/>
      <c r="K57" s="186"/>
      <c r="L57" s="183"/>
      <c r="M57" s="181"/>
      <c r="N57" s="181"/>
      <c r="O57" s="181"/>
      <c r="P57" s="181"/>
      <c r="Q57" s="181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</row>
    <row r="58" customFormat="false" ht="15.75" hidden="false" customHeight="false" outlineLevel="0" collapsed="false">
      <c r="A58" s="15"/>
      <c r="B58" s="46"/>
      <c r="C58" s="132"/>
      <c r="D58" s="132"/>
      <c r="E58" s="187"/>
      <c r="F58" s="132"/>
      <c r="G58" s="132"/>
      <c r="H58" s="132"/>
      <c r="I58" s="132"/>
      <c r="J58" s="181"/>
      <c r="K58" s="181"/>
      <c r="L58" s="183"/>
      <c r="M58" s="181"/>
      <c r="N58" s="181"/>
      <c r="O58" s="181"/>
      <c r="P58" s="181"/>
      <c r="Q58" s="181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</row>
    <row r="59" customFormat="false" ht="15.75" hidden="false" customHeight="false" outlineLevel="0" collapsed="false">
      <c r="A59" s="15"/>
      <c r="B59" s="46"/>
      <c r="C59" s="132"/>
      <c r="D59" s="132"/>
      <c r="E59" s="132"/>
      <c r="F59" s="132"/>
      <c r="G59" s="132"/>
      <c r="H59" s="132"/>
      <c r="I59" s="132"/>
      <c r="J59" s="46"/>
      <c r="K59" s="46"/>
      <c r="L59" s="183"/>
      <c r="M59" s="181"/>
      <c r="N59" s="181"/>
      <c r="O59" s="181"/>
      <c r="P59" s="181"/>
      <c r="Q59" s="181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</row>
    <row r="60" customFormat="false" ht="15.75" hidden="false" customHeight="false" outlineLevel="0" collapsed="false">
      <c r="A60" s="15"/>
      <c r="B60" s="46"/>
      <c r="C60" s="132"/>
      <c r="D60" s="132"/>
      <c r="E60" s="132"/>
      <c r="F60" s="132"/>
      <c r="G60" s="132"/>
      <c r="H60" s="132"/>
      <c r="I60" s="132"/>
      <c r="J60" s="46"/>
      <c r="K60" s="46"/>
      <c r="L60" s="183"/>
      <c r="M60" s="181"/>
      <c r="N60" s="181"/>
      <c r="O60" s="181"/>
      <c r="P60" s="181"/>
      <c r="Q60" s="181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</row>
    <row r="61" customFormat="false" ht="12.75" hidden="false" customHeight="false" outlineLevel="0" collapsed="false">
      <c r="A61" s="46"/>
      <c r="B61" s="46"/>
      <c r="C61" s="181"/>
      <c r="D61" s="181"/>
      <c r="E61" s="181"/>
      <c r="F61" s="181"/>
      <c r="G61" s="181"/>
      <c r="H61" s="181"/>
      <c r="I61" s="181"/>
      <c r="J61" s="181"/>
      <c r="K61" s="181"/>
      <c r="L61" s="183"/>
      <c r="M61" s="181"/>
      <c r="N61" s="181"/>
      <c r="O61" s="181"/>
      <c r="P61" s="181"/>
      <c r="Q61" s="181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</row>
    <row r="62" customFormat="false" ht="12.75" hidden="false" customHeight="false" outlineLevel="0" collapsed="false">
      <c r="A62" s="46"/>
      <c r="B62" s="46"/>
      <c r="C62" s="181"/>
      <c r="D62" s="181"/>
      <c r="E62" s="181"/>
      <c r="F62" s="181"/>
      <c r="G62" s="181"/>
      <c r="H62" s="181"/>
      <c r="I62" s="181"/>
      <c r="J62" s="181"/>
      <c r="K62" s="181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</row>
    <row r="63" customFormat="false" ht="12.75" hidden="false" customHeight="false" outlineLevel="0" collapsed="false">
      <c r="A63" s="188"/>
      <c r="B63" s="46"/>
      <c r="C63" s="181"/>
      <c r="D63" s="181"/>
      <c r="E63" s="181"/>
      <c r="F63" s="181"/>
      <c r="G63" s="181"/>
      <c r="H63" s="181"/>
      <c r="I63" s="181"/>
      <c r="J63" s="181"/>
      <c r="K63" s="181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</row>
    <row r="64" customFormat="false" ht="12.75" hidden="false" customHeight="false" outlineLevel="0" collapsed="false">
      <c r="A64" s="188"/>
      <c r="B64" s="46"/>
      <c r="C64" s="181"/>
      <c r="D64" s="181"/>
      <c r="E64" s="181"/>
      <c r="F64" s="181"/>
      <c r="G64" s="181"/>
      <c r="H64" s="181"/>
      <c r="I64" s="181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</row>
    <row r="65" customFormat="false" ht="12.75" hidden="false" customHeight="false" outlineLevel="0" collapsed="false">
      <c r="A65" s="124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</row>
    <row r="66" customFormat="false" ht="12.75" hidden="false" customHeight="false" outlineLevel="0" collapsed="false">
      <c r="A66" s="124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</row>
    <row r="67" customFormat="false" ht="12.75" hidden="false" customHeight="false" outlineLevel="0" collapsed="false">
      <c r="A67" s="124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</row>
    <row r="68" customFormat="false" ht="12.75" hidden="false" customHeight="false" outlineLevel="0" collapsed="false">
      <c r="A68" s="124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</row>
    <row r="69" customFormat="false" ht="12.75" hidden="false" customHeight="false" outlineLevel="0" collapsed="false">
      <c r="A69" s="124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4"/>
      <c r="AN69" s="124"/>
    </row>
    <row r="70" customFormat="false" ht="12.75" hidden="false" customHeight="false" outlineLevel="0" collapsed="false">
      <c r="A70" s="124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</row>
    <row r="71" customFormat="false" ht="12.75" hidden="false" customHeight="false" outlineLevel="0" collapsed="false">
      <c r="A71" s="124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</row>
  </sheetData>
  <mergeCells count="3">
    <mergeCell ref="C5:E5"/>
    <mergeCell ref="G5:I5"/>
    <mergeCell ref="M5:Q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8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18" width="6.99"/>
    <col collapsed="false" customWidth="true" hidden="false" outlineLevel="0" max="2" min="2" style="18" width="35.13"/>
    <col collapsed="false" customWidth="true" hidden="false" outlineLevel="0" max="3" min="3" style="18" width="11.13"/>
    <col collapsed="false" customWidth="true" hidden="false" outlineLevel="0" max="7" min="4" style="18" width="9.85"/>
    <col collapsed="false" customWidth="true" hidden="false" outlineLevel="0" max="9" min="8" style="18" width="11.56"/>
    <col collapsed="false" customWidth="true" hidden="false" outlineLevel="0" max="10" min="10" style="18" width="10.28"/>
    <col collapsed="false" customWidth="true" hidden="false" outlineLevel="0" max="24" min="11" style="18" width="9.85"/>
    <col collapsed="false" customWidth="false" hidden="false" outlineLevel="0" max="257" min="25" style="18" width="9.28"/>
  </cols>
  <sheetData>
    <row r="1" customFormat="false" ht="12" hidden="false" customHeight="true" outlineLevel="0" collapsed="false">
      <c r="A1" s="189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</row>
    <row r="2" customFormat="false" ht="18.75" hidden="false" customHeight="false" outlineLevel="0" collapsed="false">
      <c r="A2" s="4" t="s">
        <v>127</v>
      </c>
      <c r="B2" s="191"/>
      <c r="C2" s="192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</row>
    <row r="3" customFormat="false" ht="15.75" hidden="false" customHeight="false" outlineLevel="0" collapsed="false"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</row>
    <row r="4" customFormat="false" ht="15.75" hidden="false" customHeight="false" outlineLevel="0" collapsed="false">
      <c r="D4" s="194" t="n">
        <v>2000</v>
      </c>
      <c r="E4" s="194" t="n">
        <f aca="false">D4+1</f>
        <v>2001</v>
      </c>
      <c r="F4" s="194" t="n">
        <f aca="false">E4+1</f>
        <v>2002</v>
      </c>
      <c r="G4" s="194" t="n">
        <f aca="false">F4+1</f>
        <v>2003</v>
      </c>
      <c r="H4" s="194" t="n">
        <f aca="false">G4+1</f>
        <v>2004</v>
      </c>
      <c r="I4" s="194" t="n">
        <f aca="false">H4+1</f>
        <v>2005</v>
      </c>
      <c r="J4" s="194" t="n">
        <f aca="false">I4+1</f>
        <v>2006</v>
      </c>
      <c r="K4" s="194" t="n">
        <f aca="false">J4+1</f>
        <v>2007</v>
      </c>
      <c r="L4" s="194" t="n">
        <f aca="false">K4+1</f>
        <v>2008</v>
      </c>
      <c r="M4" s="194" t="n">
        <f aca="false">L4+1</f>
        <v>2009</v>
      </c>
      <c r="N4" s="194" t="n">
        <f aca="false">M4+1</f>
        <v>2010</v>
      </c>
      <c r="O4" s="194" t="n">
        <f aca="false">N4+1</f>
        <v>2011</v>
      </c>
      <c r="P4" s="194" t="n">
        <f aca="false">O4+1</f>
        <v>2012</v>
      </c>
      <c r="Q4" s="194" t="n">
        <f aca="false">P4+1</f>
        <v>2013</v>
      </c>
      <c r="R4" s="194" t="n">
        <f aca="false">Q4+1</f>
        <v>2014</v>
      </c>
      <c r="S4" s="194" t="n">
        <f aca="false">R4+1</f>
        <v>2015</v>
      </c>
      <c r="T4" s="194" t="n">
        <f aca="false">S4+1</f>
        <v>2016</v>
      </c>
      <c r="U4" s="194" t="n">
        <f aca="false">T4+1</f>
        <v>2017</v>
      </c>
      <c r="V4" s="194" t="n">
        <f aca="false">U4+1</f>
        <v>2018</v>
      </c>
      <c r="W4" s="194" t="n">
        <f aca="false">V4+1</f>
        <v>2019</v>
      </c>
      <c r="X4" s="194" t="n">
        <f aca="false">W4+1</f>
        <v>2020</v>
      </c>
    </row>
    <row r="5" customFormat="false" ht="15.75" hidden="false" customHeight="false" outlineLevel="0" collapsed="false">
      <c r="A5" s="45" t="s">
        <v>128</v>
      </c>
      <c r="B5" s="15"/>
      <c r="C5" s="1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6"/>
      <c r="Z5" s="192"/>
      <c r="AA5" s="192"/>
      <c r="AB5" s="192"/>
      <c r="AC5" s="192"/>
      <c r="AD5" s="192"/>
    </row>
    <row r="6" customFormat="false" ht="15.75" hidden="false" customHeight="false" outlineLevel="0" collapsed="false">
      <c r="A6" s="15" t="n">
        <v>1</v>
      </c>
      <c r="B6" s="15" t="s">
        <v>129</v>
      </c>
      <c r="C6" s="15"/>
      <c r="D6" s="197" t="n">
        <f aca="false">Summary!$C$21</f>
        <v>4</v>
      </c>
      <c r="E6" s="197" t="n">
        <f aca="false">Summary!$C$21</f>
        <v>4</v>
      </c>
      <c r="F6" s="197" t="n">
        <f aca="false">Summary!$C$21</f>
        <v>4</v>
      </c>
      <c r="G6" s="197" t="n">
        <f aca="false">Summary!$C$21</f>
        <v>4</v>
      </c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6"/>
    </row>
    <row r="7" customFormat="false" ht="15.75" hidden="false" customHeight="false" outlineLevel="0" collapsed="false">
      <c r="A7" s="15" t="n">
        <v>2</v>
      </c>
      <c r="B7" s="15" t="s">
        <v>130</v>
      </c>
      <c r="C7" s="15"/>
      <c r="D7" s="197" t="n">
        <f aca="false">Summary!$C$21</f>
        <v>4</v>
      </c>
      <c r="E7" s="197" t="n">
        <f aca="false">Summary!$C$21</f>
        <v>4</v>
      </c>
      <c r="F7" s="197" t="n">
        <f aca="false">Summary!$C$21</f>
        <v>4</v>
      </c>
      <c r="G7" s="197" t="n">
        <f aca="false">Summary!$C$21</f>
        <v>4</v>
      </c>
      <c r="H7" s="197" t="n">
        <v>4.75</v>
      </c>
      <c r="I7" s="197" t="n">
        <v>4.75</v>
      </c>
      <c r="J7" s="197" t="n">
        <v>4.75</v>
      </c>
      <c r="K7" s="197" t="n">
        <f aca="false">Summary!$C$23</f>
        <v>4.75</v>
      </c>
      <c r="L7" s="197" t="n">
        <f aca="false">Summary!$C$23</f>
        <v>4.75</v>
      </c>
      <c r="M7" s="197"/>
      <c r="N7" s="197"/>
      <c r="O7" s="197"/>
      <c r="P7" s="15"/>
      <c r="Q7" s="15"/>
      <c r="R7" s="15"/>
      <c r="S7" s="15"/>
      <c r="T7" s="15"/>
      <c r="U7" s="15"/>
      <c r="V7" s="15"/>
      <c r="W7" s="15"/>
      <c r="X7" s="15"/>
    </row>
    <row r="8" customFormat="false" ht="15.75" hidden="false" customHeight="false" outlineLevel="0" collapsed="false">
      <c r="A8" s="15" t="n">
        <v>3</v>
      </c>
      <c r="B8" s="15" t="s">
        <v>131</v>
      </c>
      <c r="C8" s="15"/>
      <c r="D8" s="197" t="n">
        <f aca="false">Summary!$C$21</f>
        <v>4</v>
      </c>
      <c r="E8" s="197" t="n">
        <f aca="false">Summary!$C$21</f>
        <v>4</v>
      </c>
      <c r="F8" s="197" t="n">
        <f aca="false">Summary!$C$21</f>
        <v>4</v>
      </c>
      <c r="G8" s="197" t="n">
        <f aca="false">Summary!$C$21</f>
        <v>4</v>
      </c>
      <c r="H8" s="197" t="n">
        <v>4.75</v>
      </c>
      <c r="I8" s="197" t="n">
        <v>4.75</v>
      </c>
      <c r="J8" s="197" t="n">
        <v>4.75</v>
      </c>
      <c r="K8" s="197" t="n">
        <f aca="false">Summary!$C$23</f>
        <v>4.75</v>
      </c>
      <c r="L8" s="197" t="n">
        <f aca="false">Summary!$C$23</f>
        <v>4.75</v>
      </c>
      <c r="M8" s="197" t="n">
        <f aca="false">Summary!$C$23</f>
        <v>4.75</v>
      </c>
      <c r="N8" s="197" t="n">
        <f aca="false">Summary!$C$23</f>
        <v>4.75</v>
      </c>
      <c r="O8" s="197" t="n">
        <f aca="false">Summary!$C$23</f>
        <v>4.75</v>
      </c>
      <c r="P8" s="197" t="n">
        <f aca="false">Summary!$C$23</f>
        <v>4.75</v>
      </c>
      <c r="Q8" s="197" t="n">
        <f aca="false">Summary!$C$23</f>
        <v>4.75</v>
      </c>
      <c r="R8" s="197"/>
      <c r="S8" s="197"/>
      <c r="T8" s="197"/>
      <c r="U8" s="15"/>
      <c r="V8" s="15"/>
      <c r="W8" s="15"/>
      <c r="X8" s="15"/>
    </row>
    <row r="9" customFormat="false" ht="15.75" hidden="false" customHeight="false" outlineLevel="0" collapsed="false">
      <c r="A9" s="15" t="n">
        <v>4</v>
      </c>
      <c r="B9" s="15" t="s">
        <v>132</v>
      </c>
      <c r="C9" s="15"/>
      <c r="D9" s="197" t="n">
        <f aca="false">Summary!$C$21</f>
        <v>4</v>
      </c>
      <c r="E9" s="197" t="n">
        <f aca="false">Summary!$C$21</f>
        <v>4</v>
      </c>
      <c r="F9" s="197" t="n">
        <f aca="false">Summary!$C$21</f>
        <v>4</v>
      </c>
      <c r="G9" s="197" t="n">
        <f aca="false">Summary!$C$21</f>
        <v>4</v>
      </c>
      <c r="H9" s="197" t="n">
        <v>4.75</v>
      </c>
      <c r="I9" s="197" t="n">
        <v>4.75</v>
      </c>
      <c r="J9" s="197" t="n">
        <v>4.75</v>
      </c>
      <c r="K9" s="197" t="n">
        <f aca="false">Summary!$C$23</f>
        <v>4.75</v>
      </c>
      <c r="L9" s="197" t="n">
        <f aca="false">Summary!$C$23</f>
        <v>4.75</v>
      </c>
      <c r="M9" s="197" t="n">
        <f aca="false">Summary!$C$23</f>
        <v>4.75</v>
      </c>
      <c r="N9" s="197" t="n">
        <f aca="false">Summary!$C$23</f>
        <v>4.75</v>
      </c>
      <c r="O9" s="197" t="n">
        <f aca="false">Summary!$C$23</f>
        <v>4.75</v>
      </c>
      <c r="P9" s="197" t="n">
        <f aca="false">Summary!$C$23</f>
        <v>4.75</v>
      </c>
      <c r="Q9" s="197" t="n">
        <f aca="false">Summary!$C$23</f>
        <v>4.75</v>
      </c>
      <c r="R9" s="197" t="n">
        <v>4.75</v>
      </c>
      <c r="S9" s="197" t="n">
        <v>4.75</v>
      </c>
      <c r="T9" s="197" t="n">
        <v>4.75</v>
      </c>
      <c r="U9" s="15" t="n">
        <v>4.75</v>
      </c>
      <c r="V9" s="15" t="n">
        <v>4.75</v>
      </c>
      <c r="W9" s="15"/>
      <c r="X9" s="15"/>
    </row>
    <row r="10" customFormat="false" ht="15.75" hidden="false" customHeight="false" outlineLevel="0" collapsed="false">
      <c r="A10" s="198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customFormat="false" ht="15.75" hidden="false" customHeight="false" outlineLevel="0" collapsed="false">
      <c r="A11" s="198"/>
      <c r="B11" s="199" t="s">
        <v>133</v>
      </c>
      <c r="C11" s="200" t="n">
        <f aca="false">Summary!$W$23</f>
        <v>1</v>
      </c>
      <c r="D11" s="201" t="s">
        <v>134</v>
      </c>
      <c r="E11" s="201" t="n">
        <f aca="false">IF(E9&gt;0,CHOOSE($C$11,E6,E7,E8,E9),0)</f>
        <v>4</v>
      </c>
      <c r="F11" s="201" t="n">
        <f aca="false">IF(F9&gt;0,CHOOSE($C$11,F6,F7,F8,F9),0)</f>
        <v>4</v>
      </c>
      <c r="G11" s="201" t="n">
        <f aca="false">IF(G9&gt;0,CHOOSE($C$11,G6,G7,G8,G9),0)</f>
        <v>4</v>
      </c>
      <c r="H11" s="201" t="n">
        <f aca="false">IF(H9&gt;0,CHOOSE($C$11,H6,H7,H8,H9),0)</f>
        <v>0</v>
      </c>
      <c r="I11" s="201" t="n">
        <f aca="false">IF(I9&gt;0,CHOOSE($C$11,I6,I7,I8,I9),0)</f>
        <v>0</v>
      </c>
      <c r="J11" s="201" t="n">
        <f aca="false">IF(J9&gt;0,CHOOSE($C$11,J6,J7,J8,J9),0)</f>
        <v>0</v>
      </c>
      <c r="K11" s="201" t="n">
        <f aca="false">IF(K9&gt;0,CHOOSE($C$11,K6,K7,K8,K9),0)</f>
        <v>0</v>
      </c>
      <c r="L11" s="201" t="n">
        <f aca="false">IF(L9&gt;0,CHOOSE($C$11,L6,L7,L8,L9),0)</f>
        <v>0</v>
      </c>
      <c r="M11" s="201" t="n">
        <f aca="false">IF(M9&gt;0,CHOOSE($C$11,M6,M7,M8,M9),0)</f>
        <v>0</v>
      </c>
      <c r="N11" s="201" t="n">
        <f aca="false">IF(N9&gt;0,CHOOSE($C$11,N6,N7,N8,N9),0)</f>
        <v>0</v>
      </c>
      <c r="O11" s="201" t="n">
        <f aca="false">IF(O9&gt;0,CHOOSE($C$11,O6,O7,O8,O9),0)</f>
        <v>0</v>
      </c>
      <c r="P11" s="201" t="n">
        <f aca="false">IF(P9&gt;0,CHOOSE($C$11,P6,P7,P8,P9),0)</f>
        <v>0</v>
      </c>
      <c r="Q11" s="201" t="n">
        <f aca="false">IF(Q9&gt;0,CHOOSE($C$11,Q6,Q7,Q8,Q9),0)</f>
        <v>0</v>
      </c>
      <c r="R11" s="201" t="n">
        <f aca="false">IF(R9&gt;0,CHOOSE($C$11,R6,R7,R8,R9),0)</f>
        <v>0</v>
      </c>
      <c r="S11" s="201" t="n">
        <f aca="false">IF(S9&gt;0,CHOOSE($C$11,S6,S7,S8,S9),0)</f>
        <v>0</v>
      </c>
      <c r="T11" s="201" t="n">
        <f aca="false">IF(T9&gt;0,CHOOSE($C$11,T6,T7,T8,T9),0)</f>
        <v>0</v>
      </c>
      <c r="U11" s="201" t="n">
        <f aca="false">IF(U9&gt;0,CHOOSE($C$11,U6,U7,U8,U9),0)</f>
        <v>0</v>
      </c>
      <c r="V11" s="201" t="n">
        <f aca="false">IF(V9&gt;0,CHOOSE($C$11,V6,V7,V8,V9),0)</f>
        <v>0</v>
      </c>
      <c r="W11" s="201" t="n">
        <f aca="false">IF(W9&gt;0,CHOOSE($C$11,W6,W7,W8,W9),0)</f>
        <v>0</v>
      </c>
      <c r="X11" s="201" t="n">
        <f aca="false">IF(X9&gt;0,CHOOSE($C$11,X6,X7,X8,X9),0)</f>
        <v>0</v>
      </c>
    </row>
    <row r="12" customFormat="false" ht="15.75" hidden="false" customHeight="false" outlineLevel="0" collapsed="false">
      <c r="A12" s="198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</row>
    <row r="13" customFormat="false" ht="15.75" hidden="false" customHeight="false" outlineLevel="0" collapsed="false">
      <c r="A13" s="198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</row>
    <row r="14" customFormat="false" ht="15.75" hidden="false" customHeight="false" outlineLevel="0" collapsed="false">
      <c r="A14" s="198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</row>
    <row r="15" customFormat="false" ht="15.75" hidden="false" customHeight="false" outlineLevel="0" collapsed="false">
      <c r="A15" s="15"/>
      <c r="B15" s="199" t="s">
        <v>135</v>
      </c>
      <c r="C15" s="202" t="n">
        <f aca="false">Summary!C48</f>
        <v>0.03</v>
      </c>
      <c r="D15" s="15"/>
      <c r="E15" s="15"/>
      <c r="F15" s="15"/>
      <c r="G15" s="203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</row>
    <row r="16" customFormat="false" ht="15.75" hidden="false" customHeight="false" outlineLevel="0" collapsed="false">
      <c r="A16" s="15"/>
      <c r="B16" s="204"/>
      <c r="C16" s="205"/>
      <c r="D16" s="15"/>
      <c r="E16" s="15"/>
      <c r="F16" s="15"/>
      <c r="G16" s="203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</row>
    <row r="17" customFormat="false" ht="15.75" hidden="false" customHeight="false" outlineLevel="0" collapsed="false">
      <c r="A17" s="45" t="s">
        <v>136</v>
      </c>
      <c r="B17" s="15"/>
      <c r="C17" s="15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</row>
    <row r="18" customFormat="false" ht="15.75" hidden="false" customHeight="false" outlineLevel="0" collapsed="false">
      <c r="A18" s="15" t="s">
        <v>137</v>
      </c>
      <c r="B18" s="15"/>
      <c r="C18" s="15"/>
    </row>
    <row r="19" customFormat="false" ht="15.75" hidden="false" customHeight="false" outlineLevel="0" collapsed="false">
      <c r="A19" s="15"/>
      <c r="B19" s="15"/>
      <c r="C19" s="15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</row>
    <row r="20" customFormat="false" ht="15.75" hidden="false" customHeight="false" outlineLevel="0" collapsed="false">
      <c r="A20" s="207" t="s">
        <v>138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customFormat="false" ht="15.75" hidden="false" customHeight="false" outlineLevel="0" collapsed="false">
      <c r="A21" s="15"/>
      <c r="B21" s="15" t="s">
        <v>139</v>
      </c>
      <c r="C21" s="208"/>
      <c r="D21" s="209" t="n">
        <v>53</v>
      </c>
      <c r="E21" s="209" t="n">
        <v>57.5</v>
      </c>
      <c r="F21" s="209" t="n">
        <v>58.6</v>
      </c>
      <c r="G21" s="209" t="n">
        <v>59.7</v>
      </c>
      <c r="H21" s="209" t="n">
        <v>60.8</v>
      </c>
      <c r="I21" s="209" t="n">
        <v>62</v>
      </c>
      <c r="J21" s="209" t="n">
        <v>61</v>
      </c>
      <c r="K21" s="209" t="n">
        <v>59.9</v>
      </c>
      <c r="L21" s="209" t="n">
        <v>58.9</v>
      </c>
      <c r="M21" s="209" t="n">
        <v>58</v>
      </c>
      <c r="N21" s="209" t="n">
        <v>57</v>
      </c>
      <c r="O21" s="209" t="n">
        <v>56.4</v>
      </c>
      <c r="P21" s="209" t="n">
        <v>55.8</v>
      </c>
      <c r="Q21" s="209" t="n">
        <v>55.2</v>
      </c>
      <c r="R21" s="209" t="n">
        <v>54.6</v>
      </c>
      <c r="S21" s="209" t="n">
        <v>54</v>
      </c>
      <c r="T21" s="209" t="n">
        <v>53.2</v>
      </c>
      <c r="U21" s="209" t="n">
        <v>52.4</v>
      </c>
      <c r="V21" s="209" t="n">
        <v>51.6</v>
      </c>
      <c r="W21" s="209" t="n">
        <v>50.8</v>
      </c>
      <c r="X21" s="209" t="n">
        <v>50</v>
      </c>
      <c r="Y21" s="196"/>
    </row>
    <row r="22" customFormat="false" ht="15.75" hidden="false" customHeight="false" outlineLevel="0" collapsed="false">
      <c r="A22" s="15"/>
      <c r="B22" s="15" t="s">
        <v>140</v>
      </c>
      <c r="C22" s="15"/>
      <c r="D22" s="209" t="n">
        <v>0</v>
      </c>
      <c r="E22" s="209" t="n">
        <v>0</v>
      </c>
      <c r="F22" s="209" t="n">
        <v>0</v>
      </c>
      <c r="G22" s="209" t="n">
        <v>0</v>
      </c>
      <c r="H22" s="209" t="n">
        <v>0</v>
      </c>
      <c r="I22" s="209" t="n">
        <v>0</v>
      </c>
      <c r="J22" s="209" t="n">
        <v>0</v>
      </c>
      <c r="K22" s="209" t="n">
        <v>0</v>
      </c>
      <c r="L22" s="209" t="n">
        <v>0</v>
      </c>
      <c r="M22" s="209" t="n">
        <v>0</v>
      </c>
      <c r="N22" s="209" t="n">
        <v>0</v>
      </c>
      <c r="O22" s="209" t="n">
        <v>0</v>
      </c>
      <c r="P22" s="209" t="n">
        <v>0</v>
      </c>
      <c r="Q22" s="209" t="n">
        <v>0</v>
      </c>
      <c r="R22" s="209" t="n">
        <v>0</v>
      </c>
      <c r="S22" s="209" t="n">
        <v>0</v>
      </c>
      <c r="T22" s="209" t="n">
        <v>0</v>
      </c>
      <c r="U22" s="209" t="n">
        <v>0</v>
      </c>
      <c r="V22" s="209" t="n">
        <v>0</v>
      </c>
      <c r="W22" s="209" t="n">
        <v>0</v>
      </c>
      <c r="X22" s="209" t="n">
        <v>0</v>
      </c>
      <c r="Y22" s="196"/>
    </row>
    <row r="23" customFormat="false" ht="15.75" hidden="false" customHeight="false" outlineLevel="0" collapsed="false">
      <c r="A23" s="15"/>
      <c r="B23" s="15"/>
      <c r="C23" s="15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196"/>
    </row>
    <row r="24" customFormat="false" ht="15.75" hidden="false" customHeight="false" outlineLevel="0" collapsed="false">
      <c r="A24" s="207" t="s">
        <v>141</v>
      </c>
      <c r="B24" s="15"/>
      <c r="C24" s="15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196"/>
    </row>
    <row r="25" customFormat="false" ht="15.75" hidden="false" customHeight="false" outlineLevel="0" collapsed="false">
      <c r="A25" s="15"/>
      <c r="B25" s="15" t="s">
        <v>142</v>
      </c>
      <c r="C25" s="210"/>
      <c r="D25" s="209" t="n">
        <f aca="false">D21*(1+'Power Price Assumption'!$C$15)^(D4-1998)</f>
        <v>56.2277</v>
      </c>
      <c r="E25" s="209" t="n">
        <f aca="false">E21*(1+'Power Price Assumption'!$C$15)^(E4-1998)</f>
        <v>62.8318025</v>
      </c>
      <c r="F25" s="209" t="n">
        <f aca="false">F21*(1+'Power Price Assumption'!$C$15)^(F4-1998)</f>
        <v>65.954816266</v>
      </c>
      <c r="G25" s="209" t="n">
        <f aca="false">G21*(1+'Power Price Assumption'!$C$15)^(G4-1998)</f>
        <v>69.20866223571</v>
      </c>
      <c r="H25" s="209" t="n">
        <f aca="false">H21*(1+'Power Price Assumption'!$C$15)^(H4-1998)</f>
        <v>72.5983796289632</v>
      </c>
      <c r="I25" s="209" t="n">
        <f aca="false">I21*(1+'Power Price Assumption'!$C$15)^(I4-1998)</f>
        <v>76.252179656342</v>
      </c>
      <c r="J25" s="209" t="n">
        <f aca="false">J21*(1+'Power Price Assumption'!$C$15)^(J4-1998)</f>
        <v>77.2729749646446</v>
      </c>
      <c r="K25" s="209" t="n">
        <f aca="false">K21*(1+'Power Price Assumption'!$C$15)^(K4-1998)</f>
        <v>78.1559137113718</v>
      </c>
      <c r="L25" s="209" t="n">
        <f aca="false">L21*(1+'Power Price Assumption'!$C$15)^(L4-1998)</f>
        <v>79.1566747433688</v>
      </c>
      <c r="M25" s="209" t="n">
        <f aca="false">M21*(1+'Power Price Assumption'!$C$15)^(M4-1998)</f>
        <v>80.2855645020179</v>
      </c>
      <c r="N25" s="209" t="n">
        <f aca="false">N21*(1+'Power Price Assumption'!$C$15)^(N4-1998)</f>
        <v>81.2683705502322</v>
      </c>
      <c r="O25" s="209" t="n">
        <f aca="false">O21*(1+'Power Price Assumption'!$C$15)^(O4-1998)</f>
        <v>82.8253014386683</v>
      </c>
      <c r="P25" s="209" t="n">
        <f aca="false">P21*(1+'Power Price Assumption'!$C$15)^(P4-1998)</f>
        <v>84.4025066469152</v>
      </c>
      <c r="Q25" s="209" t="n">
        <f aca="false">Q21*(1+'Power Price Assumption'!$C$15)^(Q4-1998)</f>
        <v>85.9998013963622</v>
      </c>
      <c r="R25" s="209" t="n">
        <f aca="false">R21*(1+'Power Price Assumption'!$C$15)^(R4-1998)</f>
        <v>87.6169715747938</v>
      </c>
      <c r="S25" s="209" t="n">
        <f aca="false">S21*(1+'Power Price Assumption'!$C$15)^(S4-1998)</f>
        <v>89.2537721426746</v>
      </c>
      <c r="T25" s="209" t="n">
        <f aca="false">T21*(1+'Power Price Assumption'!$C$15)^(T4-1998)</f>
        <v>90.5694388579629</v>
      </c>
      <c r="U25" s="209" t="n">
        <f aca="false">U21*(1+'Power Price Assumption'!$C$15)^(U4-1998)</f>
        <v>91.8837171812401</v>
      </c>
      <c r="V25" s="209" t="n">
        <f aca="false">V21*(1+'Power Price Assumption'!$C$15)^(V4-1998)</f>
        <v>93.1953397089418</v>
      </c>
      <c r="W25" s="209" t="n">
        <f aca="false">W21*(1+'Power Price Assumption'!$C$15)^(W4-1998)</f>
        <v>94.5029642428425</v>
      </c>
      <c r="X25" s="209" t="n">
        <f aca="false">X21*(1+'Power Price Assumption'!$C$15)^(X4-1998)</f>
        <v>95.8051704430391</v>
      </c>
      <c r="Y25" s="196"/>
    </row>
    <row r="26" customFormat="false" ht="15.75" hidden="false" customHeight="false" outlineLevel="0" collapsed="false">
      <c r="A26" s="15"/>
      <c r="B26" s="15" t="s">
        <v>143</v>
      </c>
      <c r="C26" s="15"/>
      <c r="D26" s="209" t="n">
        <f aca="false">D22*(1+'Power Price Assumption'!$C$15)^(D4-1998)</f>
        <v>0</v>
      </c>
      <c r="E26" s="209" t="n">
        <f aca="false">E22*(1+'Power Price Assumption'!$C$15)^(E4-1998)</f>
        <v>0</v>
      </c>
      <c r="F26" s="209" t="n">
        <f aca="false">F22*(1+'Power Price Assumption'!$C$15)^(F4-1998)</f>
        <v>0</v>
      </c>
      <c r="G26" s="209" t="n">
        <f aca="false">G22*(1+'Power Price Assumption'!$C$15)^(G4-1998)</f>
        <v>0</v>
      </c>
      <c r="H26" s="209" t="n">
        <f aca="false">H22*(1+'Power Price Assumption'!$C$15)^(H4-1998)</f>
        <v>0</v>
      </c>
      <c r="I26" s="209" t="n">
        <f aca="false">I22*(1+'Power Price Assumption'!$C$15)^(I4-1998)</f>
        <v>0</v>
      </c>
      <c r="J26" s="209" t="n">
        <f aca="false">J22*(1+'Power Price Assumption'!$C$15)^(J4-1998)</f>
        <v>0</v>
      </c>
      <c r="K26" s="209" t="n">
        <f aca="false">K22*(1+'Power Price Assumption'!$C$15)^(K4-1998)</f>
        <v>0</v>
      </c>
      <c r="L26" s="209" t="n">
        <f aca="false">L22*(1+'Power Price Assumption'!$C$15)^(L4-1998)</f>
        <v>0</v>
      </c>
      <c r="M26" s="209" t="n">
        <f aca="false">M22*(1+'Power Price Assumption'!$C$15)^(M4-1998)</f>
        <v>0</v>
      </c>
      <c r="N26" s="209" t="n">
        <f aca="false">N22*(1+'Power Price Assumption'!$C$15)^(N4-1998)</f>
        <v>0</v>
      </c>
      <c r="O26" s="209" t="n">
        <f aca="false">O22*(1+'Power Price Assumption'!$C$15)^(O4-1998)</f>
        <v>0</v>
      </c>
      <c r="P26" s="209" t="n">
        <f aca="false">P22*(1+'Power Price Assumption'!$C$15)^(P4-1998)</f>
        <v>0</v>
      </c>
      <c r="Q26" s="209" t="n">
        <f aca="false">Q22*(1+'Power Price Assumption'!$C$15)^(Q4-1998)</f>
        <v>0</v>
      </c>
      <c r="R26" s="209" t="n">
        <f aca="false">R22*(1+'Power Price Assumption'!$C$15)^(R4-1998)</f>
        <v>0</v>
      </c>
      <c r="S26" s="209" t="n">
        <f aca="false">S22*(1+'Power Price Assumption'!$C$15)^(S4-1998)</f>
        <v>0</v>
      </c>
      <c r="T26" s="209" t="n">
        <f aca="false">T22*(1+'Power Price Assumption'!$C$15)^(T4-1998)</f>
        <v>0</v>
      </c>
      <c r="U26" s="209" t="n">
        <f aca="false">U22*(1+'Power Price Assumption'!$C$15)^(U4-1998)</f>
        <v>0</v>
      </c>
      <c r="V26" s="209" t="n">
        <f aca="false">V22*(1+'Power Price Assumption'!$C$15)^(V4-1998)</f>
        <v>0</v>
      </c>
      <c r="W26" s="209" t="n">
        <f aca="false">W22*(1+'Power Price Assumption'!$C$15)^(W4-1998)</f>
        <v>0</v>
      </c>
      <c r="X26" s="209" t="n">
        <f aca="false">X22*(1+'Power Price Assumption'!$C$15)^(X4-1998)</f>
        <v>0</v>
      </c>
      <c r="Y26" s="196"/>
    </row>
    <row r="27" customFormat="false" ht="15.75" hidden="false" customHeight="false" outlineLevel="0" collapsed="false">
      <c r="A27" s="15"/>
      <c r="B27" s="15"/>
      <c r="C27" s="15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</row>
    <row r="28" customFormat="false" ht="15.75" hidden="false" customHeight="false" outlineLevel="0" collapsed="false">
      <c r="A28" s="15" t="n">
        <v>1</v>
      </c>
      <c r="B28" s="15" t="s">
        <v>144</v>
      </c>
      <c r="C28" s="15"/>
      <c r="D28" s="197" t="n">
        <f aca="false">D25/12</f>
        <v>4.68564166666667</v>
      </c>
      <c r="E28" s="197" t="n">
        <f aca="false">E25/12</f>
        <v>5.23598354166667</v>
      </c>
      <c r="F28" s="197" t="n">
        <f aca="false">F25/12</f>
        <v>5.49623468883333</v>
      </c>
      <c r="G28" s="197" t="n">
        <f aca="false">G25/12</f>
        <v>5.7673885196425</v>
      </c>
      <c r="H28" s="197" t="n">
        <f aca="false">H25/12</f>
        <v>6.04986496908027</v>
      </c>
      <c r="I28" s="197" t="n">
        <f aca="false">I25/12</f>
        <v>6.35434830469516</v>
      </c>
      <c r="J28" s="197" t="n">
        <f aca="false">J25/12</f>
        <v>6.43941458038705</v>
      </c>
      <c r="K28" s="197" t="n">
        <f aca="false">K25/12</f>
        <v>6.51299280928098</v>
      </c>
      <c r="L28" s="197" t="n">
        <f aca="false">L25/12</f>
        <v>6.5963895619474</v>
      </c>
      <c r="M28" s="197" t="n">
        <f aca="false">M25/12</f>
        <v>6.69046370850149</v>
      </c>
      <c r="N28" s="197" t="n">
        <f aca="false">N25/12</f>
        <v>6.77236421251935</v>
      </c>
      <c r="O28" s="197" t="n">
        <f aca="false">O25/12</f>
        <v>6.90210845322235</v>
      </c>
      <c r="P28" s="197" t="n">
        <f aca="false">P25/12</f>
        <v>7.03354222057627</v>
      </c>
      <c r="Q28" s="197" t="n">
        <f aca="false">Q25/12</f>
        <v>7.16665011636352</v>
      </c>
      <c r="R28" s="197" t="n">
        <f aca="false">R25/12</f>
        <v>7.30141429789949</v>
      </c>
      <c r="S28" s="197" t="n">
        <f aca="false">S25/12</f>
        <v>7.43781434522288</v>
      </c>
      <c r="T28" s="197" t="n">
        <f aca="false">T25/12</f>
        <v>7.54745323816358</v>
      </c>
      <c r="U28" s="197" t="n">
        <f aca="false">U25/12</f>
        <v>7.65697643177001</v>
      </c>
      <c r="V28" s="197" t="n">
        <f aca="false">V25/12</f>
        <v>7.76627830907848</v>
      </c>
      <c r="W28" s="197" t="n">
        <f aca="false">W25/12</f>
        <v>7.87524702023687</v>
      </c>
      <c r="X28" s="197" t="n">
        <f aca="false">X25/12</f>
        <v>7.98376420358659</v>
      </c>
      <c r="Y28" s="196"/>
    </row>
    <row r="29" customFormat="false" ht="15.75" hidden="false" customHeight="false" outlineLevel="0" collapsed="false">
      <c r="A29" s="15" t="n">
        <v>2</v>
      </c>
      <c r="B29" s="15" t="s">
        <v>145</v>
      </c>
      <c r="C29" s="15"/>
      <c r="D29" s="197" t="n">
        <f aca="false">D26/12</f>
        <v>0</v>
      </c>
      <c r="E29" s="197" t="n">
        <f aca="false">E26/12</f>
        <v>0</v>
      </c>
      <c r="F29" s="197" t="n">
        <f aca="false">F26/12</f>
        <v>0</v>
      </c>
      <c r="G29" s="197" t="n">
        <f aca="false">G26/12</f>
        <v>0</v>
      </c>
      <c r="H29" s="197" t="n">
        <f aca="false">H26/12</f>
        <v>0</v>
      </c>
      <c r="I29" s="197" t="n">
        <f aca="false">I26/12</f>
        <v>0</v>
      </c>
      <c r="J29" s="197" t="n">
        <f aca="false">J26/12</f>
        <v>0</v>
      </c>
      <c r="K29" s="197" t="n">
        <f aca="false">K26/12</f>
        <v>0</v>
      </c>
      <c r="L29" s="197" t="n">
        <f aca="false">L26/12</f>
        <v>0</v>
      </c>
      <c r="M29" s="197" t="n">
        <f aca="false">M26/12</f>
        <v>0</v>
      </c>
      <c r="N29" s="197" t="n">
        <f aca="false">N26/12</f>
        <v>0</v>
      </c>
      <c r="O29" s="197" t="n">
        <f aca="false">O26/12</f>
        <v>0</v>
      </c>
      <c r="P29" s="197" t="n">
        <f aca="false">P26/12</f>
        <v>0</v>
      </c>
      <c r="Q29" s="197" t="n">
        <f aca="false">Q26/12</f>
        <v>0</v>
      </c>
      <c r="R29" s="197" t="n">
        <f aca="false">R26/12</f>
        <v>0</v>
      </c>
      <c r="S29" s="197" t="n">
        <f aca="false">S26/12</f>
        <v>0</v>
      </c>
      <c r="T29" s="197" t="n">
        <f aca="false">T26/12</f>
        <v>0</v>
      </c>
      <c r="U29" s="197" t="n">
        <f aca="false">U26/12</f>
        <v>0</v>
      </c>
      <c r="V29" s="197" t="n">
        <f aca="false">V26/12</f>
        <v>0</v>
      </c>
      <c r="W29" s="197" t="n">
        <f aca="false">W26/12</f>
        <v>0</v>
      </c>
      <c r="X29" s="197" t="n">
        <f aca="false">X26/12</f>
        <v>0</v>
      </c>
      <c r="Y29" s="196"/>
    </row>
    <row r="30" customFormat="false" ht="15.75" hidden="false" customHeight="false" outlineLevel="0" collapsed="false">
      <c r="A30" s="15" t="n">
        <v>3</v>
      </c>
      <c r="B30" s="15" t="s">
        <v>146</v>
      </c>
      <c r="C30" s="15"/>
      <c r="D30" s="211" t="n">
        <v>0</v>
      </c>
      <c r="E30" s="211" t="n">
        <v>0</v>
      </c>
      <c r="F30" s="211" t="n">
        <v>0</v>
      </c>
      <c r="G30" s="211" t="n">
        <v>0</v>
      </c>
      <c r="H30" s="211" t="n">
        <v>0</v>
      </c>
      <c r="I30" s="211" t="n">
        <v>0</v>
      </c>
      <c r="J30" s="211" t="n">
        <v>0</v>
      </c>
      <c r="K30" s="211" t="n">
        <v>0</v>
      </c>
      <c r="L30" s="211" t="n">
        <v>0</v>
      </c>
      <c r="M30" s="211" t="n">
        <v>0</v>
      </c>
      <c r="N30" s="211" t="n">
        <v>0</v>
      </c>
      <c r="O30" s="211" t="n">
        <v>0</v>
      </c>
      <c r="P30" s="211" t="n">
        <v>0</v>
      </c>
      <c r="Q30" s="211" t="n">
        <v>0</v>
      </c>
      <c r="R30" s="211" t="n">
        <v>0</v>
      </c>
      <c r="S30" s="211" t="n">
        <v>0</v>
      </c>
      <c r="T30" s="211" t="n">
        <v>0</v>
      </c>
      <c r="U30" s="211" t="n">
        <v>0</v>
      </c>
      <c r="V30" s="211" t="n">
        <v>0</v>
      </c>
      <c r="W30" s="211" t="n">
        <v>0</v>
      </c>
      <c r="X30" s="211" t="n">
        <v>0</v>
      </c>
      <c r="Y30" s="196"/>
    </row>
    <row r="31" customFormat="false" ht="15.75" hidden="false" customHeight="false" outlineLevel="0" collapsed="false">
      <c r="A31" s="15"/>
      <c r="B31" s="15"/>
      <c r="C31" s="1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6"/>
      <c r="Z31" s="192"/>
      <c r="AA31" s="192"/>
      <c r="AB31" s="192"/>
      <c r="AC31" s="192"/>
      <c r="AD31" s="192"/>
    </row>
    <row r="32" customFormat="false" ht="15.75" hidden="false" customHeight="false" outlineLevel="0" collapsed="false">
      <c r="A32" s="15"/>
      <c r="B32" s="199" t="s">
        <v>147</v>
      </c>
      <c r="C32" s="212" t="n">
        <v>1</v>
      </c>
      <c r="D32" s="213" t="str">
        <f aca="false">IF(D11&gt;0,D11,CHOOSE($C$32,D28,D29,D30,D6))</f>
        <v>NA</v>
      </c>
      <c r="E32" s="213" t="n">
        <f aca="false">IF(E11&gt;0,E11,CHOOSE($C$32,E28,E29,E30,E6))</f>
        <v>4</v>
      </c>
      <c r="F32" s="213" t="n">
        <f aca="false">IF(F11&gt;0,F11,CHOOSE($C$32,F28,F29,F30,F6))</f>
        <v>4</v>
      </c>
      <c r="G32" s="213" t="n">
        <f aca="false">IF(G11&gt;0,G11,CHOOSE($C$32,G28,G29,G30,G6))</f>
        <v>4</v>
      </c>
      <c r="H32" s="213" t="n">
        <f aca="false">IF(H11&gt;0,H11,CHOOSE($C$32,H28,H29,H30,H6))</f>
        <v>6.04986496908027</v>
      </c>
      <c r="I32" s="213" t="n">
        <f aca="false">IF(I11&gt;0,I11,CHOOSE($C$32,I28,I29,I30,I6))</f>
        <v>6.35434830469516</v>
      </c>
      <c r="J32" s="213" t="n">
        <f aca="false">IF(J11&gt;0,J11,CHOOSE($C$32,J28,J29,J30,J6))</f>
        <v>6.43941458038705</v>
      </c>
      <c r="K32" s="213" t="n">
        <f aca="false">IF(K11&gt;0,K11,CHOOSE($C$32,K28,K29,K30,K6))</f>
        <v>6.51299280928098</v>
      </c>
      <c r="L32" s="213" t="n">
        <f aca="false">IF(L11&gt;0,L11,CHOOSE($C$32,L28,L29,L30,L6))</f>
        <v>6.5963895619474</v>
      </c>
      <c r="M32" s="213" t="n">
        <f aca="false">IF(M11&gt;0,M11,CHOOSE($C$32,M28,M29,M30,M6))</f>
        <v>6.69046370850149</v>
      </c>
      <c r="N32" s="213" t="n">
        <f aca="false">IF(N11&gt;0,N11,CHOOSE($C$32,N28,N29,N30,N6))</f>
        <v>6.77236421251935</v>
      </c>
      <c r="O32" s="213" t="n">
        <f aca="false">IF(O11&gt;0,O11,CHOOSE($C$32,O28,O29,O30,O6))</f>
        <v>6.90210845322235</v>
      </c>
      <c r="P32" s="213" t="n">
        <f aca="false">IF(P11&gt;0,P11,CHOOSE($C$32,P28,P29,P30,P6))</f>
        <v>7.03354222057627</v>
      </c>
      <c r="Q32" s="213" t="n">
        <f aca="false">IF(Q11&gt;0,Q11,CHOOSE($C$32,Q28,Q29,Q30,Q6))</f>
        <v>7.16665011636352</v>
      </c>
      <c r="R32" s="213" t="n">
        <f aca="false">IF(R11&gt;0,R11,CHOOSE($C$32,R28,R29,R30,R6))</f>
        <v>7.30141429789949</v>
      </c>
      <c r="S32" s="213" t="n">
        <f aca="false">IF(S11&gt;0,S11,CHOOSE($C$32,S28,S29,S30,S6))</f>
        <v>7.43781434522288</v>
      </c>
      <c r="T32" s="213" t="n">
        <f aca="false">IF(T11&gt;0,T11,CHOOSE($C$32,T28,T29,T30,T6))</f>
        <v>7.54745323816358</v>
      </c>
      <c r="U32" s="213" t="n">
        <f aca="false">IF(U11&gt;0,U11,CHOOSE($C$32,U28,U29,U30,U6))</f>
        <v>7.65697643177001</v>
      </c>
      <c r="V32" s="213" t="n">
        <f aca="false">IF(V11&gt;0,V11,CHOOSE($C$32,V28,V29,V30,V6))</f>
        <v>7.76627830907848</v>
      </c>
      <c r="W32" s="213" t="n">
        <f aca="false">IF(W11&gt;0,W11,CHOOSE($C$32,W28,W29,W30,W6))</f>
        <v>7.87524702023687</v>
      </c>
      <c r="X32" s="213" t="n">
        <f aca="false">IF(X11&gt;0,X11,CHOOSE($C$32,X28,X29,X30,X6))</f>
        <v>7.98376420358659</v>
      </c>
    </row>
    <row r="33" customFormat="false" ht="15.75" hidden="false" customHeight="false" outlineLevel="0" collapsed="false">
      <c r="A33" s="15"/>
      <c r="B33" s="199"/>
      <c r="C33" s="214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196"/>
      <c r="Z33" s="216"/>
      <c r="AA33" s="216"/>
    </row>
    <row r="34" customFormat="false" ht="15.75" hidden="false" customHeight="false" outlineLevel="0" collapsed="false">
      <c r="A34" s="45" t="s">
        <v>148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customFormat="false" ht="15.75" hidden="false" customHeight="false" outlineLevel="0" collapsed="false">
      <c r="A35" s="15" t="s">
        <v>149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</row>
    <row r="36" customFormat="false" ht="15.75" hidden="false" customHeight="false" outlineLevel="0" collapsed="false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</row>
    <row r="37" customFormat="false" ht="15.75" hidden="false" customHeight="false" outlineLevel="0" collapsed="false">
      <c r="A37" s="207" t="s">
        <v>138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customFormat="false" ht="15.75" hidden="false" customHeight="false" outlineLevel="0" collapsed="false">
      <c r="A38" s="15"/>
      <c r="B38" s="15" t="s">
        <v>139</v>
      </c>
      <c r="C38" s="214"/>
      <c r="D38" s="209" t="n">
        <v>53</v>
      </c>
      <c r="E38" s="209" t="n">
        <v>59</v>
      </c>
      <c r="F38" s="209" t="n">
        <v>60.4</v>
      </c>
      <c r="G38" s="209" t="n">
        <v>61.9</v>
      </c>
      <c r="H38" s="209" t="n">
        <v>63.4</v>
      </c>
      <c r="I38" s="209" t="n">
        <v>65</v>
      </c>
      <c r="J38" s="209" t="n">
        <v>64.4</v>
      </c>
      <c r="K38" s="209" t="n">
        <v>63.8</v>
      </c>
      <c r="L38" s="209" t="n">
        <v>63.2</v>
      </c>
      <c r="M38" s="209" t="n">
        <v>62.6</v>
      </c>
      <c r="N38" s="209" t="n">
        <v>62</v>
      </c>
      <c r="O38" s="209" t="n">
        <v>61.2</v>
      </c>
      <c r="P38" s="209" t="n">
        <v>60.4</v>
      </c>
      <c r="Q38" s="209" t="n">
        <v>59.6</v>
      </c>
      <c r="R38" s="209" t="n">
        <v>58.8</v>
      </c>
      <c r="S38" s="209" t="n">
        <v>58</v>
      </c>
      <c r="T38" s="209" t="n">
        <v>57</v>
      </c>
      <c r="U38" s="209" t="n">
        <v>55.9</v>
      </c>
      <c r="V38" s="209" t="n">
        <v>54.9</v>
      </c>
      <c r="W38" s="209" t="n">
        <v>54</v>
      </c>
      <c r="X38" s="209" t="n">
        <v>53</v>
      </c>
    </row>
    <row r="39" customFormat="false" ht="15.75" hidden="false" customHeight="false" outlineLevel="0" collapsed="false">
      <c r="A39" s="15"/>
      <c r="B39" s="15" t="s">
        <v>140</v>
      </c>
      <c r="C39" s="214"/>
      <c r="D39" s="195" t="n">
        <v>0</v>
      </c>
      <c r="E39" s="195" t="n">
        <v>0</v>
      </c>
      <c r="F39" s="195" t="n">
        <v>0</v>
      </c>
      <c r="G39" s="195" t="n">
        <v>0</v>
      </c>
      <c r="H39" s="195" t="n">
        <v>0</v>
      </c>
      <c r="I39" s="195" t="n">
        <v>0</v>
      </c>
      <c r="J39" s="195" t="n">
        <v>0</v>
      </c>
      <c r="K39" s="195" t="n">
        <v>0</v>
      </c>
      <c r="L39" s="195" t="n">
        <v>0</v>
      </c>
      <c r="M39" s="195" t="n">
        <v>0</v>
      </c>
      <c r="N39" s="195" t="n">
        <v>0</v>
      </c>
      <c r="O39" s="195" t="n">
        <v>0</v>
      </c>
      <c r="P39" s="195" t="n">
        <v>0</v>
      </c>
      <c r="Q39" s="195" t="n">
        <v>0</v>
      </c>
      <c r="R39" s="195" t="n">
        <v>0</v>
      </c>
      <c r="S39" s="195" t="n">
        <v>0</v>
      </c>
      <c r="T39" s="195" t="n">
        <v>0</v>
      </c>
      <c r="U39" s="195" t="n">
        <v>0</v>
      </c>
      <c r="V39" s="195" t="n">
        <v>0</v>
      </c>
      <c r="W39" s="195" t="n">
        <v>0</v>
      </c>
      <c r="X39" s="195" t="n">
        <v>0</v>
      </c>
    </row>
    <row r="40" customFormat="false" ht="15.75" hidden="false" customHeight="false" outlineLevel="0" collapsed="false">
      <c r="A40" s="15"/>
      <c r="B40" s="15"/>
      <c r="C40" s="214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</row>
    <row r="41" customFormat="false" ht="15.75" hidden="false" customHeight="false" outlineLevel="0" collapsed="false">
      <c r="A41" s="207" t="s">
        <v>141</v>
      </c>
      <c r="B41" s="15"/>
      <c r="C41" s="214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</row>
    <row r="42" customFormat="false" ht="15.75" hidden="false" customHeight="false" outlineLevel="0" collapsed="false">
      <c r="A42" s="15"/>
      <c r="B42" s="15" t="s">
        <v>142</v>
      </c>
      <c r="C42" s="214"/>
      <c r="D42" s="195" t="n">
        <f aca="false">D38*(1+'Power Price Assumption'!$C$15)^(D4-1998)</f>
        <v>56.2277</v>
      </c>
      <c r="E42" s="195" t="n">
        <f aca="false">E38*(1+'Power Price Assumption'!$C$15)^(E4-1998)</f>
        <v>64.470893</v>
      </c>
      <c r="F42" s="195" t="n">
        <f aca="false">F38*(1+'Power Price Assumption'!$C$15)^(F4-1998)</f>
        <v>67.980732124</v>
      </c>
      <c r="G42" s="195" t="n">
        <f aca="false">G38*(1+'Power Price Assumption'!$C$15)^(G4-1998)</f>
        <v>71.75906519917</v>
      </c>
      <c r="H42" s="195" t="n">
        <f aca="false">H38*(1+'Power Price Assumption'!$C$15)^(H4-1998)</f>
        <v>75.7029155999386</v>
      </c>
      <c r="I42" s="195" t="n">
        <f aca="false">I38*(1+'Power Price Assumption'!$C$15)^(I4-1998)</f>
        <v>79.9418012526166</v>
      </c>
      <c r="J42" s="195" t="n">
        <f aca="false">J38*(1+'Power Price Assumption'!$C$15)^(J4-1998)</f>
        <v>81.5799932413625</v>
      </c>
      <c r="K42" s="195" t="n">
        <f aca="false">K38*(1+'Power Price Assumption'!$C$15)^(K4-1998)</f>
        <v>83.2445291283058</v>
      </c>
      <c r="L42" s="195" t="n">
        <f aca="false">L38*(1+'Power Price Assumption'!$C$15)^(L4-1998)</f>
        <v>84.9355151745485</v>
      </c>
      <c r="M42" s="195" t="n">
        <f aca="false">M38*(1+'Power Price Assumption'!$C$15)^(M4-1998)</f>
        <v>86.6530403073503</v>
      </c>
      <c r="N42" s="195" t="n">
        <f aca="false">N38*(1+'Power Price Assumption'!$C$15)^(N4-1998)</f>
        <v>88.3971749844631</v>
      </c>
      <c r="O42" s="195" t="n">
        <f aca="false">O38*(1+'Power Price Assumption'!$C$15)^(O4-1998)</f>
        <v>89.8742632632358</v>
      </c>
      <c r="P42" s="195" t="n">
        <f aca="false">P38*(1+'Power Price Assumption'!$C$15)^(P4-1998)</f>
        <v>91.3604193812488</v>
      </c>
      <c r="Q42" s="195" t="n">
        <f aca="false">Q38*(1+'Power Price Assumption'!$C$15)^(Q4-1998)</f>
        <v>92.8548580294056</v>
      </c>
      <c r="R42" s="195" t="n">
        <f aca="false">R38*(1+'Power Price Assumption'!$C$15)^(R4-1998)</f>
        <v>94.3567386190087</v>
      </c>
      <c r="S42" s="195" t="n">
        <f aca="false">S38*(1+'Power Price Assumption'!$C$15)^(S4-1998)</f>
        <v>95.8651626717616</v>
      </c>
      <c r="T42" s="195" t="n">
        <f aca="false">T38*(1+'Power Price Assumption'!$C$15)^(T4-1998)</f>
        <v>97.0386844906746</v>
      </c>
      <c r="U42" s="195" t="n">
        <f aca="false">U38*(1+'Power Price Assumption'!$C$15)^(U4-1998)</f>
        <v>98.02098836701</v>
      </c>
      <c r="V42" s="195" t="n">
        <f aca="false">V38*(1+'Power Price Assumption'!$C$15)^(V4-1998)</f>
        <v>99.1555067833509</v>
      </c>
      <c r="W42" s="195" t="n">
        <f aca="false">W38*(1+'Power Price Assumption'!$C$15)^(W4-1998)</f>
        <v>100.455906872313</v>
      </c>
      <c r="X42" s="195" t="n">
        <f aca="false">X38*(1+'Power Price Assumption'!$C$15)^(X4-1998)</f>
        <v>101.553480669621</v>
      </c>
    </row>
    <row r="43" customFormat="false" ht="15.75" hidden="false" customHeight="false" outlineLevel="0" collapsed="false">
      <c r="A43" s="15"/>
      <c r="B43" s="15" t="s">
        <v>140</v>
      </c>
      <c r="C43" s="214"/>
      <c r="D43" s="195" t="n">
        <f aca="false">D39*(1+'Power Price Assumption'!$C$15)^(D4-1998)</f>
        <v>0</v>
      </c>
      <c r="E43" s="195" t="n">
        <f aca="false">E39*(1+'Power Price Assumption'!$C$15)^(E4-1998)</f>
        <v>0</v>
      </c>
      <c r="F43" s="195" t="n">
        <f aca="false">F39*(1+'Power Price Assumption'!$C$15)^(F4-1998)</f>
        <v>0</v>
      </c>
      <c r="G43" s="195" t="n">
        <f aca="false">G39*(1+'Power Price Assumption'!$C$15)^(G4-1998)</f>
        <v>0</v>
      </c>
      <c r="H43" s="195" t="n">
        <f aca="false">H39*(1+'Power Price Assumption'!$C$15)^(H4-1998)</f>
        <v>0</v>
      </c>
      <c r="I43" s="195" t="n">
        <f aca="false">I39*(1+'Power Price Assumption'!$C$15)^(I4-1998)</f>
        <v>0</v>
      </c>
      <c r="J43" s="195" t="n">
        <f aca="false">J39*(1+'Power Price Assumption'!$C$15)^(J4-1998)</f>
        <v>0</v>
      </c>
      <c r="K43" s="195" t="n">
        <f aca="false">K39*(1+'Power Price Assumption'!$C$15)^(K4-1998)</f>
        <v>0</v>
      </c>
      <c r="L43" s="195" t="n">
        <f aca="false">L39*(1+'Power Price Assumption'!$C$15)^(L4-1998)</f>
        <v>0</v>
      </c>
      <c r="M43" s="195" t="n">
        <f aca="false">M39*(1+'Power Price Assumption'!$C$15)^(M4-1998)</f>
        <v>0</v>
      </c>
      <c r="N43" s="195" t="n">
        <f aca="false">N39*(1+'Power Price Assumption'!$C$15)^(N4-1998)</f>
        <v>0</v>
      </c>
      <c r="O43" s="195" t="n">
        <f aca="false">O39*(1+'Power Price Assumption'!$C$15)^(O4-1998)</f>
        <v>0</v>
      </c>
      <c r="P43" s="195" t="n">
        <f aca="false">P39*(1+'Power Price Assumption'!$C$15)^(P4-1998)</f>
        <v>0</v>
      </c>
      <c r="Q43" s="195" t="n">
        <f aca="false">Q39*(1+'Power Price Assumption'!$C$15)^(Q4-1998)</f>
        <v>0</v>
      </c>
      <c r="R43" s="195" t="n">
        <f aca="false">R39*(1+'Power Price Assumption'!$C$15)^(R4-1998)</f>
        <v>0</v>
      </c>
      <c r="S43" s="195" t="n">
        <f aca="false">S39*(1+'Power Price Assumption'!$C$15)^(S4-1998)</f>
        <v>0</v>
      </c>
      <c r="T43" s="195" t="n">
        <f aca="false">T39*(1+'Power Price Assumption'!$C$15)^(T4-1998)</f>
        <v>0</v>
      </c>
      <c r="U43" s="195" t="n">
        <f aca="false">U39*(1+'Power Price Assumption'!$C$15)^(U4-1998)</f>
        <v>0</v>
      </c>
      <c r="V43" s="195" t="n">
        <f aca="false">V39*(1+'Power Price Assumption'!$C$15)^(V4-1998)</f>
        <v>0</v>
      </c>
      <c r="W43" s="195" t="n">
        <f aca="false">W39*(1+'Power Price Assumption'!$C$15)^(W4-1998)</f>
        <v>0</v>
      </c>
      <c r="X43" s="195" t="n">
        <f aca="false">X39*(1+'Power Price Assumption'!$C$15)^(X4-1998)</f>
        <v>0</v>
      </c>
    </row>
    <row r="44" customFormat="false" ht="15.75" hidden="false" customHeight="false" outlineLevel="0" collapsed="false">
      <c r="A44" s="15"/>
      <c r="B44" s="15"/>
      <c r="C44" s="15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</row>
    <row r="45" customFormat="false" ht="15.75" hidden="false" customHeight="false" outlineLevel="0" collapsed="false">
      <c r="A45" s="15" t="n">
        <v>1</v>
      </c>
      <c r="B45" s="15" t="s">
        <v>144</v>
      </c>
      <c r="C45" s="15"/>
      <c r="D45" s="197" t="n">
        <f aca="false">D42/12</f>
        <v>4.68564166666667</v>
      </c>
      <c r="E45" s="197" t="n">
        <f aca="false">E42/12</f>
        <v>5.37257441666667</v>
      </c>
      <c r="F45" s="197" t="n">
        <f aca="false">F42/12</f>
        <v>5.66506101033334</v>
      </c>
      <c r="G45" s="197" t="n">
        <f aca="false">G42/12</f>
        <v>5.97992209993083</v>
      </c>
      <c r="H45" s="197" t="n">
        <f aca="false">H42/12</f>
        <v>6.30857629999488</v>
      </c>
      <c r="I45" s="197" t="n">
        <f aca="false">I42/12</f>
        <v>6.66181677105138</v>
      </c>
      <c r="J45" s="197" t="n">
        <f aca="false">J42/12</f>
        <v>6.79833277011354</v>
      </c>
      <c r="K45" s="197" t="n">
        <f aca="false">K42/12</f>
        <v>6.93704409402548</v>
      </c>
      <c r="L45" s="197" t="n">
        <f aca="false">L42/12</f>
        <v>7.07795959787904</v>
      </c>
      <c r="M45" s="197" t="n">
        <f aca="false">M42/12</f>
        <v>7.22108669227919</v>
      </c>
      <c r="N45" s="197" t="n">
        <f aca="false">N42/12</f>
        <v>7.36643124870526</v>
      </c>
      <c r="O45" s="197" t="n">
        <f aca="false">O42/12</f>
        <v>7.48952193860298</v>
      </c>
      <c r="P45" s="197" t="n">
        <f aca="false">P42/12</f>
        <v>7.61336828177073</v>
      </c>
      <c r="Q45" s="197" t="n">
        <f aca="false">Q42/12</f>
        <v>7.7379048357838</v>
      </c>
      <c r="R45" s="197" t="n">
        <f aca="false">R42/12</f>
        <v>7.86306155158406</v>
      </c>
      <c r="S45" s="197" t="n">
        <f aca="false">S42/12</f>
        <v>7.98876355598013</v>
      </c>
      <c r="T45" s="197" t="n">
        <f aca="false">T42/12</f>
        <v>8.08655704088955</v>
      </c>
      <c r="U45" s="197" t="n">
        <f aca="false">U42/12</f>
        <v>8.16841569725083</v>
      </c>
      <c r="V45" s="197" t="n">
        <f aca="false">V42/12</f>
        <v>8.26295889861257</v>
      </c>
      <c r="W45" s="197" t="n">
        <f aca="false">W42/12</f>
        <v>8.37132557269274</v>
      </c>
      <c r="X45" s="197" t="n">
        <f aca="false">X42/12</f>
        <v>8.46279005580179</v>
      </c>
    </row>
    <row r="46" customFormat="false" ht="15.75" hidden="false" customHeight="false" outlineLevel="0" collapsed="false">
      <c r="A46" s="15" t="n">
        <v>2</v>
      </c>
      <c r="B46" s="15" t="s">
        <v>145</v>
      </c>
      <c r="C46" s="15"/>
      <c r="D46" s="197" t="n">
        <f aca="false">D43/12</f>
        <v>0</v>
      </c>
      <c r="E46" s="197" t="n">
        <f aca="false">E43/12</f>
        <v>0</v>
      </c>
      <c r="F46" s="197" t="n">
        <f aca="false">F43/12</f>
        <v>0</v>
      </c>
      <c r="G46" s="197" t="n">
        <f aca="false">G43/12</f>
        <v>0</v>
      </c>
      <c r="H46" s="197" t="n">
        <f aca="false">H43/12</f>
        <v>0</v>
      </c>
      <c r="I46" s="197" t="n">
        <f aca="false">I43/12</f>
        <v>0</v>
      </c>
      <c r="J46" s="197" t="n">
        <f aca="false">J43/12</f>
        <v>0</v>
      </c>
      <c r="K46" s="197" t="n">
        <f aca="false">K43/12</f>
        <v>0</v>
      </c>
      <c r="L46" s="197" t="n">
        <f aca="false">L43/12</f>
        <v>0</v>
      </c>
      <c r="M46" s="197" t="n">
        <f aca="false">M43/12</f>
        <v>0</v>
      </c>
      <c r="N46" s="197" t="n">
        <f aca="false">N43/12</f>
        <v>0</v>
      </c>
      <c r="O46" s="197" t="n">
        <f aca="false">O43/12</f>
        <v>0</v>
      </c>
      <c r="P46" s="197" t="n">
        <f aca="false">P43/12</f>
        <v>0</v>
      </c>
      <c r="Q46" s="197" t="n">
        <f aca="false">Q43/12</f>
        <v>0</v>
      </c>
      <c r="R46" s="197" t="n">
        <f aca="false">R43/12</f>
        <v>0</v>
      </c>
      <c r="S46" s="197" t="n">
        <f aca="false">S43/12</f>
        <v>0</v>
      </c>
      <c r="T46" s="197" t="n">
        <f aca="false">T43/12</f>
        <v>0</v>
      </c>
      <c r="U46" s="197" t="n">
        <f aca="false">U43/12</f>
        <v>0</v>
      </c>
      <c r="V46" s="197" t="n">
        <f aca="false">V43/12</f>
        <v>0</v>
      </c>
      <c r="W46" s="197" t="n">
        <f aca="false">W43/12</f>
        <v>0</v>
      </c>
      <c r="X46" s="197" t="n">
        <f aca="false">X43/12</f>
        <v>0</v>
      </c>
    </row>
    <row r="47" customFormat="false" ht="15.75" hidden="false" customHeight="false" outlineLevel="0" collapsed="false">
      <c r="A47" s="15" t="n">
        <v>3</v>
      </c>
      <c r="B47" s="15" t="s">
        <v>146</v>
      </c>
      <c r="C47" s="15"/>
      <c r="D47" s="211" t="n">
        <v>0</v>
      </c>
      <c r="E47" s="211" t="n">
        <v>0</v>
      </c>
      <c r="F47" s="211" t="n">
        <v>0</v>
      </c>
      <c r="G47" s="211" t="n">
        <v>0</v>
      </c>
      <c r="H47" s="211" t="n">
        <v>0</v>
      </c>
      <c r="I47" s="211" t="n">
        <v>0</v>
      </c>
      <c r="J47" s="211" t="n">
        <v>0</v>
      </c>
      <c r="K47" s="211" t="n">
        <v>0</v>
      </c>
      <c r="L47" s="211" t="n">
        <v>0</v>
      </c>
      <c r="M47" s="211" t="n">
        <v>0</v>
      </c>
      <c r="N47" s="211" t="n">
        <v>0</v>
      </c>
      <c r="O47" s="211" t="n">
        <v>0</v>
      </c>
      <c r="P47" s="211" t="n">
        <v>0</v>
      </c>
      <c r="Q47" s="211" t="n">
        <v>0</v>
      </c>
      <c r="R47" s="211" t="n">
        <v>0</v>
      </c>
      <c r="S47" s="211" t="n">
        <v>0</v>
      </c>
      <c r="T47" s="211" t="n">
        <v>0</v>
      </c>
      <c r="U47" s="211" t="n">
        <v>0</v>
      </c>
      <c r="V47" s="211" t="n">
        <v>0</v>
      </c>
      <c r="W47" s="211" t="n">
        <v>0</v>
      </c>
      <c r="X47" s="211" t="n">
        <v>0</v>
      </c>
    </row>
    <row r="48" customFormat="false" ht="15.75" hidden="false" customHeight="false" outlineLevel="0" collapsed="false">
      <c r="A48" s="15"/>
      <c r="B48" s="15"/>
      <c r="C48" s="15"/>
      <c r="D48" s="197"/>
      <c r="E48" s="197"/>
      <c r="F48" s="19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</row>
    <row r="49" customFormat="false" ht="15.75" hidden="false" customHeight="false" outlineLevel="0" collapsed="false">
      <c r="A49" s="15"/>
      <c r="B49" s="199" t="s">
        <v>147</v>
      </c>
      <c r="C49" s="200" t="n">
        <f aca="false">$C$32</f>
        <v>1</v>
      </c>
      <c r="D49" s="213" t="str">
        <f aca="false">IF(D11&gt;0,D11,CHOOSE($C$49,D45,D46,D47))</f>
        <v>NA</v>
      </c>
      <c r="E49" s="213" t="n">
        <f aca="false">IF(E11&gt;0,E11,CHOOSE($C$49,E45,E46,E47))</f>
        <v>4</v>
      </c>
      <c r="F49" s="213" t="n">
        <f aca="false">IF(F11&gt;0,F11,CHOOSE($C$49,F45,F46,F47))</f>
        <v>4</v>
      </c>
      <c r="G49" s="213" t="n">
        <f aca="false">IF(G11&gt;0,G11,CHOOSE($C$49,G45,G46,G47))</f>
        <v>4</v>
      </c>
      <c r="H49" s="213" t="n">
        <f aca="false">IF(H11&gt;0,H11,CHOOSE($C$49,H45,H46,H47))</f>
        <v>6.30857629999488</v>
      </c>
      <c r="I49" s="213" t="n">
        <f aca="false">IF(I11&gt;0,I11,CHOOSE($C$49,I45,I46,I47))</f>
        <v>6.66181677105138</v>
      </c>
      <c r="J49" s="213" t="n">
        <f aca="false">IF(J11&gt;0,J11,CHOOSE($C$49,J45,J46,J47))</f>
        <v>6.79833277011354</v>
      </c>
      <c r="K49" s="213" t="n">
        <f aca="false">IF(K11&gt;0,K11,CHOOSE($C$49,K45,K46,K47))</f>
        <v>6.93704409402548</v>
      </c>
      <c r="L49" s="213" t="n">
        <f aca="false">IF(L11&gt;0,L11,CHOOSE($C$49,L45,L46,L47))</f>
        <v>7.07795959787904</v>
      </c>
      <c r="M49" s="213" t="n">
        <f aca="false">IF(M11&gt;0,M11,CHOOSE($C$49,M45,M46,M47))</f>
        <v>7.22108669227919</v>
      </c>
      <c r="N49" s="213" t="n">
        <f aca="false">IF(N11&gt;0,N11,CHOOSE($C$49,N45,N46,N47))</f>
        <v>7.36643124870526</v>
      </c>
      <c r="O49" s="213" t="n">
        <f aca="false">IF(O11&gt;0,O11,CHOOSE($C$49,O45,O46,O47))</f>
        <v>7.48952193860298</v>
      </c>
      <c r="P49" s="213" t="n">
        <f aca="false">IF(P11&gt;0,P11,CHOOSE($C$49,P45,P46,P47))</f>
        <v>7.61336828177073</v>
      </c>
      <c r="Q49" s="213" t="n">
        <f aca="false">IF(Q11&gt;0,Q11,CHOOSE($C$49,Q45,Q46,Q47))</f>
        <v>7.7379048357838</v>
      </c>
      <c r="R49" s="213" t="n">
        <f aca="false">IF(R11&gt;0,R11,CHOOSE($C$49,R45,R46,R47))</f>
        <v>7.86306155158406</v>
      </c>
      <c r="S49" s="213" t="n">
        <f aca="false">IF(S11&gt;0,S11,CHOOSE($C$49,S45,S46,S47))</f>
        <v>7.98876355598013</v>
      </c>
      <c r="T49" s="213" t="n">
        <f aca="false">IF(T11&gt;0,T11,CHOOSE($C$49,T45,T46,T47))</f>
        <v>8.08655704088955</v>
      </c>
      <c r="U49" s="213" t="n">
        <f aca="false">IF(U11&gt;0,U11,CHOOSE($C$49,U45,U46,U47))</f>
        <v>8.16841569725083</v>
      </c>
      <c r="V49" s="213" t="n">
        <f aca="false">IF(V11&gt;0,V11,CHOOSE($C$49,V45,V46,V47))</f>
        <v>8.26295889861257</v>
      </c>
      <c r="W49" s="213" t="n">
        <f aca="false">IF(W11&gt;0,W11,CHOOSE($C$49,W45,W46,W47))</f>
        <v>8.37132557269274</v>
      </c>
      <c r="X49" s="213" t="n">
        <f aca="false">IF(X11&gt;0,X11,CHOOSE($C$49,X45,X46,X47))</f>
        <v>8.46279005580179</v>
      </c>
    </row>
    <row r="50" customFormat="false" ht="15.75" hidden="false" customHeight="false" outlineLevel="0" collapsed="false">
      <c r="A50" s="15"/>
      <c r="B50" s="199"/>
      <c r="C50" s="214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18"/>
      <c r="X50" s="218"/>
    </row>
    <row r="51" customFormat="false" ht="15.75" hidden="false" customHeight="false" outlineLevel="0" collapsed="false">
      <c r="A51" s="45" t="s">
        <v>150</v>
      </c>
      <c r="B51" s="199"/>
      <c r="C51" s="214"/>
      <c r="D51" s="215"/>
      <c r="E51" s="215"/>
      <c r="F51" s="215"/>
      <c r="G51" s="215"/>
      <c r="H51" s="215"/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196"/>
      <c r="Z51" s="216"/>
      <c r="AA51" s="216"/>
    </row>
    <row r="52" customFormat="false" ht="15.75" hidden="false" customHeight="false" outlineLevel="0" collapsed="false">
      <c r="A52" s="15" t="s">
        <v>151</v>
      </c>
      <c r="B52" s="199"/>
      <c r="C52" s="214"/>
      <c r="D52" s="215"/>
      <c r="E52" s="215"/>
      <c r="F52" s="215"/>
      <c r="G52" s="215"/>
      <c r="H52" s="215"/>
      <c r="I52" s="215"/>
      <c r="J52" s="215"/>
      <c r="K52" s="215"/>
      <c r="L52" s="215"/>
      <c r="M52" s="215"/>
      <c r="N52" s="215"/>
      <c r="O52" s="215"/>
      <c r="P52" s="215"/>
      <c r="Q52" s="215"/>
      <c r="R52" s="215"/>
      <c r="S52" s="215"/>
      <c r="T52" s="215"/>
      <c r="U52" s="215"/>
      <c r="V52" s="215"/>
      <c r="W52" s="215"/>
      <c r="X52" s="215"/>
      <c r="Y52" s="196"/>
      <c r="Z52" s="216"/>
      <c r="AA52" s="216"/>
    </row>
    <row r="53" customFormat="false" ht="15.75" hidden="false" customHeight="false" outlineLevel="0" collapsed="false">
      <c r="A53" s="15"/>
      <c r="B53" s="199"/>
      <c r="C53" s="214"/>
      <c r="D53" s="215"/>
      <c r="E53" s="215"/>
      <c r="F53" s="215"/>
      <c r="G53" s="215"/>
      <c r="H53" s="215"/>
      <c r="I53" s="215"/>
      <c r="J53" s="215"/>
      <c r="K53" s="215"/>
      <c r="L53" s="215"/>
      <c r="M53" s="215"/>
      <c r="N53" s="215"/>
      <c r="O53" s="215"/>
      <c r="P53" s="215"/>
      <c r="Q53" s="215"/>
      <c r="R53" s="215"/>
      <c r="S53" s="215"/>
      <c r="T53" s="215"/>
      <c r="U53" s="215"/>
      <c r="V53" s="215"/>
      <c r="W53" s="215"/>
      <c r="X53" s="215"/>
      <c r="Y53" s="196"/>
      <c r="Z53" s="216"/>
      <c r="AA53" s="216"/>
    </row>
    <row r="54" customFormat="false" ht="15.75" hidden="false" customHeight="false" outlineLevel="0" collapsed="false">
      <c r="A54" s="207" t="s">
        <v>138</v>
      </c>
      <c r="B54" s="15"/>
      <c r="C54" s="214"/>
      <c r="D54" s="215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196"/>
      <c r="Z54" s="216"/>
      <c r="AA54" s="216"/>
    </row>
    <row r="55" customFormat="false" ht="15.75" hidden="false" customHeight="false" outlineLevel="0" collapsed="false">
      <c r="A55" s="15"/>
      <c r="B55" s="15" t="s">
        <v>139</v>
      </c>
      <c r="C55" s="214"/>
      <c r="D55" s="209" t="n">
        <v>59</v>
      </c>
      <c r="E55" s="209" t="n">
        <f aca="false">($I$55-$D$55)/5+D55</f>
        <v>60</v>
      </c>
      <c r="F55" s="209" t="n">
        <f aca="false">($I$55-$D$55)/5+E55</f>
        <v>61</v>
      </c>
      <c r="G55" s="209" t="n">
        <f aca="false">($I$55-$D$55)/5+F55</f>
        <v>62</v>
      </c>
      <c r="H55" s="209" t="n">
        <f aca="false">($I$55-$D$55)/5+G55</f>
        <v>63</v>
      </c>
      <c r="I55" s="209" t="n">
        <v>64</v>
      </c>
      <c r="J55" s="209" t="n">
        <f aca="false">($N$55-$I$55)/5+I55</f>
        <v>63.4</v>
      </c>
      <c r="K55" s="209" t="n">
        <f aca="false">($N$55-$I$55)/5+J55</f>
        <v>62.8</v>
      </c>
      <c r="L55" s="209" t="n">
        <f aca="false">($N$55-$I$55)/5+K55</f>
        <v>62.2</v>
      </c>
      <c r="M55" s="209" t="n">
        <f aca="false">($N$55-$I$55)/5+L55</f>
        <v>61.6</v>
      </c>
      <c r="N55" s="209" t="n">
        <v>61</v>
      </c>
      <c r="O55" s="209" t="n">
        <f aca="false">($S$55-$N$55)/5+N55</f>
        <v>60.4</v>
      </c>
      <c r="P55" s="209" t="n">
        <f aca="false">($S$55-$N$55)/5+O55</f>
        <v>59.8</v>
      </c>
      <c r="Q55" s="209" t="n">
        <f aca="false">($S$55-$N$55)/5+P55</f>
        <v>59.2</v>
      </c>
      <c r="R55" s="209" t="n">
        <f aca="false">($S$55-$N$55)/5+Q55</f>
        <v>58.6</v>
      </c>
      <c r="S55" s="209" t="n">
        <v>58</v>
      </c>
      <c r="T55" s="209" t="n">
        <f aca="false">($X$55-$S$55)/5+S55</f>
        <v>57.2</v>
      </c>
      <c r="U55" s="209" t="n">
        <f aca="false">($X$55-$S$55)/5+T55</f>
        <v>56.4</v>
      </c>
      <c r="V55" s="209" t="n">
        <f aca="false">($X$55-$S$55)/5+U55</f>
        <v>55.6</v>
      </c>
      <c r="W55" s="209" t="n">
        <f aca="false">($X$55-$S$55)/5+V55</f>
        <v>54.8</v>
      </c>
      <c r="X55" s="209" t="n">
        <v>54</v>
      </c>
      <c r="AA55" s="216"/>
    </row>
    <row r="56" customFormat="false" ht="15.75" hidden="false" customHeight="false" outlineLevel="0" collapsed="false">
      <c r="A56" s="15"/>
      <c r="B56" s="15" t="s">
        <v>140</v>
      </c>
      <c r="C56" s="15"/>
      <c r="D56" s="209" t="n">
        <v>0</v>
      </c>
      <c r="E56" s="209" t="n">
        <v>0</v>
      </c>
      <c r="F56" s="209" t="n">
        <v>0</v>
      </c>
      <c r="G56" s="209" t="n">
        <v>0</v>
      </c>
      <c r="H56" s="209" t="n">
        <v>0</v>
      </c>
      <c r="I56" s="209" t="n">
        <v>0</v>
      </c>
      <c r="J56" s="209" t="n">
        <v>0</v>
      </c>
      <c r="K56" s="209" t="n">
        <v>0</v>
      </c>
      <c r="L56" s="209" t="n">
        <v>0</v>
      </c>
      <c r="M56" s="209" t="n">
        <v>0</v>
      </c>
      <c r="N56" s="209" t="n">
        <v>0</v>
      </c>
      <c r="O56" s="209" t="n">
        <v>0</v>
      </c>
      <c r="P56" s="209" t="n">
        <v>0</v>
      </c>
      <c r="Q56" s="209" t="n">
        <v>0</v>
      </c>
      <c r="R56" s="209" t="n">
        <v>0</v>
      </c>
      <c r="S56" s="209" t="n">
        <v>0</v>
      </c>
      <c r="T56" s="209" t="n">
        <v>0</v>
      </c>
      <c r="U56" s="209" t="n">
        <v>0</v>
      </c>
      <c r="V56" s="209" t="n">
        <v>0</v>
      </c>
      <c r="W56" s="209" t="n">
        <v>0</v>
      </c>
      <c r="X56" s="209" t="n">
        <v>0</v>
      </c>
      <c r="AA56" s="216"/>
    </row>
    <row r="57" customFormat="false" ht="15.75" hidden="false" customHeight="false" outlineLevel="0" collapsed="false">
      <c r="A57" s="113"/>
      <c r="B57" s="15"/>
      <c r="C57" s="15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AA57" s="216"/>
    </row>
    <row r="58" customFormat="false" ht="15.75" hidden="false" customHeight="false" outlineLevel="0" collapsed="false">
      <c r="A58" s="207" t="s">
        <v>152</v>
      </c>
      <c r="B58" s="15"/>
      <c r="C58" s="15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AA58" s="216"/>
    </row>
    <row r="59" customFormat="false" ht="15.75" hidden="false" customHeight="false" outlineLevel="0" collapsed="false">
      <c r="A59" s="15"/>
      <c r="B59" s="15" t="s">
        <v>142</v>
      </c>
      <c r="C59" s="15"/>
      <c r="D59" s="209" t="n">
        <f aca="false">D55*(1+'Power Price Assumption'!$C$15)^(D4-1998)</f>
        <v>62.5931</v>
      </c>
      <c r="E59" s="209" t="n">
        <f aca="false">E55*(1+'Power Price Assumption'!$C$15)^(E4-1998)</f>
        <v>65.56362</v>
      </c>
      <c r="F59" s="209" t="n">
        <f aca="false">F55*(1+'Power Price Assumption'!$C$15)^(F4-1998)</f>
        <v>68.65603741</v>
      </c>
      <c r="G59" s="209" t="n">
        <f aca="false">G55*(1+'Power Price Assumption'!$C$15)^(G4-1998)</f>
        <v>71.8749926066</v>
      </c>
      <c r="H59" s="209" t="n">
        <f aca="false">H55*(1+'Power Price Assumption'!$C$15)^(H4-1998)</f>
        <v>75.225294681327</v>
      </c>
      <c r="I59" s="209" t="n">
        <f aca="false">I55*(1+'Power Price Assumption'!$C$15)^(I4-1998)</f>
        <v>78.7119273871917</v>
      </c>
      <c r="J59" s="209" t="n">
        <f aca="false">J55*(1+'Power Price Assumption'!$C$15)^(J4-1998)</f>
        <v>80.3132231599749</v>
      </c>
      <c r="K59" s="209" t="n">
        <f aca="false">K55*(1+'Power Price Assumption'!$C$15)^(K4-1998)</f>
        <v>81.9397559444766</v>
      </c>
      <c r="L59" s="209" t="n">
        <f aca="false">L55*(1+'Power Price Assumption'!$C$15)^(L4-1998)</f>
        <v>83.5915987952044</v>
      </c>
      <c r="M59" s="209" t="n">
        <f aca="false">M55*(1+'Power Price Assumption'!$C$15)^(M4-1998)</f>
        <v>85.2688064366259</v>
      </c>
      <c r="N59" s="209" t="n">
        <f aca="false">N55*(1+'Power Price Assumption'!$C$15)^(N4-1998)</f>
        <v>86.9714140976169</v>
      </c>
      <c r="O59" s="209" t="n">
        <f aca="false">O55*(1+'Power Price Assumption'!$C$15)^(O4-1998)</f>
        <v>88.6994362924745</v>
      </c>
      <c r="P59" s="209" t="n">
        <f aca="false">P55*(1+'Power Price Assumption'!$C$15)^(P4-1998)</f>
        <v>90.4528655463357</v>
      </c>
      <c r="Q59" s="209" t="n">
        <f aca="false">Q55*(1+'Power Price Assumption'!$C$15)^(Q4-1998)</f>
        <v>92.2316710627653</v>
      </c>
      <c r="R59" s="209" t="n">
        <f aca="false">R55*(1+'Power Price Assumption'!$C$15)^(R4-1998)</f>
        <v>94.035797331189</v>
      </c>
      <c r="S59" s="209" t="n">
        <f aca="false">S55*(1+'Power Price Assumption'!$C$15)^(S4-1998)</f>
        <v>95.8651626717616</v>
      </c>
      <c r="T59" s="209" t="n">
        <f aca="false">T55*(1+'Power Price Assumption'!$C$15)^(T4-1998)</f>
        <v>97.3791711029225</v>
      </c>
      <c r="U59" s="209" t="n">
        <f aca="false">U55*(1+'Power Price Assumption'!$C$15)^(U4-1998)</f>
        <v>98.8977413935485</v>
      </c>
      <c r="V59" s="209" t="n">
        <f aca="false">V55*(1+'Power Price Assumption'!$C$15)^(V4-1998)</f>
        <v>100.419784647619</v>
      </c>
      <c r="W59" s="209" t="n">
        <f aca="false">W55*(1+'Power Price Assumption'!$C$15)^(W4-1998)</f>
        <v>101.94414252968</v>
      </c>
      <c r="X59" s="209" t="n">
        <f aca="false">X55*(1+'Power Price Assumption'!$C$15)^(X4-1998)</f>
        <v>103.469584078482</v>
      </c>
    </row>
    <row r="60" customFormat="false" ht="15.75" hidden="false" customHeight="false" outlineLevel="0" collapsed="false">
      <c r="A60" s="15"/>
      <c r="B60" s="15" t="s">
        <v>140</v>
      </c>
      <c r="C60" s="15"/>
      <c r="D60" s="209" t="n">
        <f aca="false">D56*(1+'Power Price Assumption'!$C$15)^(D4-1998)</f>
        <v>0</v>
      </c>
      <c r="E60" s="209" t="n">
        <f aca="false">E56*(1+'Power Price Assumption'!$C$15)^(E4-1998)</f>
        <v>0</v>
      </c>
      <c r="F60" s="209" t="n">
        <f aca="false">F56*(1+'Power Price Assumption'!$C$15)^(F4-1998)</f>
        <v>0</v>
      </c>
      <c r="G60" s="209" t="n">
        <f aca="false">G56*(1+'Power Price Assumption'!$C$15)^(G4-1998)</f>
        <v>0</v>
      </c>
      <c r="H60" s="209" t="n">
        <f aca="false">H56*(1+'Power Price Assumption'!$C$15)^(H4-1998)</f>
        <v>0</v>
      </c>
      <c r="I60" s="209" t="n">
        <f aca="false">I56*(1+'Power Price Assumption'!$C$15)^(I4-1998)</f>
        <v>0</v>
      </c>
      <c r="J60" s="209" t="n">
        <f aca="false">J56*(1+'Power Price Assumption'!$C$15)^(J4-1998)</f>
        <v>0</v>
      </c>
      <c r="K60" s="209" t="n">
        <f aca="false">K56*(1+'Power Price Assumption'!$C$15)^(K4-1998)</f>
        <v>0</v>
      </c>
      <c r="L60" s="209" t="n">
        <f aca="false">L56*(1+'Power Price Assumption'!$C$15)^(L4-1998)</f>
        <v>0</v>
      </c>
      <c r="M60" s="209" t="n">
        <f aca="false">M56*(1+'Power Price Assumption'!$C$15)^(M4-1998)</f>
        <v>0</v>
      </c>
      <c r="N60" s="209" t="n">
        <f aca="false">N56*(1+'Power Price Assumption'!$C$15)^(N4-1998)</f>
        <v>0</v>
      </c>
      <c r="O60" s="209" t="n">
        <f aca="false">O56*(1+'Power Price Assumption'!$C$15)^(O4-1998)</f>
        <v>0</v>
      </c>
      <c r="P60" s="209" t="n">
        <f aca="false">P56*(1+'Power Price Assumption'!$C$15)^(P4-1998)</f>
        <v>0</v>
      </c>
      <c r="Q60" s="209" t="n">
        <f aca="false">Q56*(1+'Power Price Assumption'!$C$15)^(Q4-1998)</f>
        <v>0</v>
      </c>
      <c r="R60" s="209" t="n">
        <f aca="false">R56*(1+'Power Price Assumption'!$C$15)^(R4-1998)</f>
        <v>0</v>
      </c>
      <c r="S60" s="209" t="n">
        <f aca="false">S56*(1+'Power Price Assumption'!$C$15)^(S4-1998)</f>
        <v>0</v>
      </c>
      <c r="T60" s="209" t="n">
        <f aca="false">T56*(1+'Power Price Assumption'!$C$15)^(T4-1998)</f>
        <v>0</v>
      </c>
      <c r="U60" s="209" t="n">
        <f aca="false">U56*(1+'Power Price Assumption'!$C$15)^(U4-1998)</f>
        <v>0</v>
      </c>
      <c r="V60" s="209" t="n">
        <f aca="false">V56*(1+'Power Price Assumption'!$C$15)^(V4-1998)</f>
        <v>0</v>
      </c>
      <c r="W60" s="209" t="n">
        <f aca="false">W56*(1+'Power Price Assumption'!$C$15)^(W4-1998)</f>
        <v>0</v>
      </c>
      <c r="X60" s="209" t="n">
        <f aca="false">X56*(1+'Power Price Assumption'!$C$15)^(X4-1998)</f>
        <v>0</v>
      </c>
    </row>
    <row r="61" customFormat="false" ht="15.75" hidden="false" customHeight="false" outlineLevel="0" collapsed="false">
      <c r="A61" s="15"/>
      <c r="B61" s="15"/>
      <c r="C61" s="15"/>
      <c r="D61" s="203"/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3"/>
      <c r="P61" s="203"/>
      <c r="Q61" s="203"/>
      <c r="R61" s="203"/>
      <c r="S61" s="203"/>
      <c r="T61" s="203"/>
      <c r="U61" s="203"/>
      <c r="V61" s="203"/>
      <c r="W61" s="203"/>
      <c r="X61" s="203"/>
    </row>
    <row r="62" customFormat="false" ht="15.75" hidden="false" customHeight="false" outlineLevel="0" collapsed="false">
      <c r="A62" s="15" t="n">
        <v>1</v>
      </c>
      <c r="B62" s="15" t="s">
        <v>144</v>
      </c>
      <c r="C62" s="15"/>
      <c r="D62" s="197" t="n">
        <f aca="false">D59/12</f>
        <v>5.21609166666667</v>
      </c>
      <c r="E62" s="197" t="n">
        <f aca="false">E59/12</f>
        <v>5.463635</v>
      </c>
      <c r="F62" s="197" t="n">
        <f aca="false">F59/12</f>
        <v>5.72133645083333</v>
      </c>
      <c r="G62" s="197" t="n">
        <f aca="false">G59/12</f>
        <v>5.98958271721667</v>
      </c>
      <c r="H62" s="197" t="n">
        <f aca="false">H59/12</f>
        <v>6.26877455677725</v>
      </c>
      <c r="I62" s="197" t="n">
        <f aca="false">I59/12</f>
        <v>6.55932728226598</v>
      </c>
      <c r="J62" s="197" t="n">
        <f aca="false">J59/12</f>
        <v>6.69276859666457</v>
      </c>
      <c r="K62" s="197" t="n">
        <f aca="false">K59/12</f>
        <v>6.82831299537305</v>
      </c>
      <c r="L62" s="197" t="n">
        <f aca="false">L59/12</f>
        <v>6.96596656626703</v>
      </c>
      <c r="M62" s="197" t="n">
        <f aca="false">M59/12</f>
        <v>7.10573386971882</v>
      </c>
      <c r="N62" s="197" t="n">
        <f aca="false">N59/12</f>
        <v>7.24761784146808</v>
      </c>
      <c r="O62" s="197" t="n">
        <f aca="false">O59/12</f>
        <v>7.39161969103954</v>
      </c>
      <c r="P62" s="197" t="n">
        <f aca="false">P59/12</f>
        <v>7.53773879552797</v>
      </c>
      <c r="Q62" s="197" t="n">
        <f aca="false">Q59/12</f>
        <v>7.68597258856377</v>
      </c>
      <c r="R62" s="197" t="n">
        <f aca="false">R59/12</f>
        <v>7.83631644426575</v>
      </c>
      <c r="S62" s="197" t="n">
        <f aca="false">S59/12</f>
        <v>7.98876355598013</v>
      </c>
      <c r="T62" s="197" t="n">
        <f aca="false">T59/12</f>
        <v>8.11493092524355</v>
      </c>
      <c r="U62" s="197" t="n">
        <f aca="false">U59/12</f>
        <v>8.24147844946238</v>
      </c>
      <c r="V62" s="197" t="n">
        <f aca="false">V59/12</f>
        <v>8.36831538730162</v>
      </c>
      <c r="W62" s="197" t="n">
        <f aca="false">W59/12</f>
        <v>8.49534521080671</v>
      </c>
      <c r="X62" s="197" t="n">
        <f aca="false">X59/12</f>
        <v>8.62246533987352</v>
      </c>
    </row>
    <row r="63" customFormat="false" ht="15.75" hidden="false" customHeight="false" outlineLevel="0" collapsed="false">
      <c r="A63" s="15" t="n">
        <v>2</v>
      </c>
      <c r="B63" s="15" t="s">
        <v>145</v>
      </c>
      <c r="C63" s="15"/>
      <c r="D63" s="197" t="n">
        <f aca="false">D60/12</f>
        <v>0</v>
      </c>
      <c r="E63" s="197" t="n">
        <f aca="false">E60/12</f>
        <v>0</v>
      </c>
      <c r="F63" s="197" t="n">
        <f aca="false">F60/12</f>
        <v>0</v>
      </c>
      <c r="G63" s="197" t="n">
        <f aca="false">G60/12</f>
        <v>0</v>
      </c>
      <c r="H63" s="197" t="n">
        <f aca="false">H60/12</f>
        <v>0</v>
      </c>
      <c r="I63" s="197" t="n">
        <f aca="false">I60/12</f>
        <v>0</v>
      </c>
      <c r="J63" s="197" t="n">
        <f aca="false">J60/12</f>
        <v>0</v>
      </c>
      <c r="K63" s="197" t="n">
        <f aca="false">K60/12</f>
        <v>0</v>
      </c>
      <c r="L63" s="197" t="n">
        <f aca="false">L60/12</f>
        <v>0</v>
      </c>
      <c r="M63" s="197" t="n">
        <f aca="false">M60/12</f>
        <v>0</v>
      </c>
      <c r="N63" s="197" t="n">
        <f aca="false">N60/12</f>
        <v>0</v>
      </c>
      <c r="O63" s="197" t="n">
        <f aca="false">O60/12</f>
        <v>0</v>
      </c>
      <c r="P63" s="197" t="n">
        <f aca="false">P60/12</f>
        <v>0</v>
      </c>
      <c r="Q63" s="197" t="n">
        <f aca="false">Q60/12</f>
        <v>0</v>
      </c>
      <c r="R63" s="197" t="n">
        <f aca="false">R60/12</f>
        <v>0</v>
      </c>
      <c r="S63" s="197" t="n">
        <f aca="false">S60/12</f>
        <v>0</v>
      </c>
      <c r="T63" s="197" t="n">
        <f aca="false">T60/12</f>
        <v>0</v>
      </c>
      <c r="U63" s="197" t="n">
        <f aca="false">U60/12</f>
        <v>0</v>
      </c>
      <c r="V63" s="197" t="n">
        <f aca="false">V60/12</f>
        <v>0</v>
      </c>
      <c r="W63" s="197" t="n">
        <f aca="false">W60/12</f>
        <v>0</v>
      </c>
      <c r="X63" s="197" t="n">
        <f aca="false">X60/12</f>
        <v>0</v>
      </c>
    </row>
    <row r="64" customFormat="false" ht="15.75" hidden="false" customHeight="false" outlineLevel="0" collapsed="false">
      <c r="A64" s="15" t="n">
        <v>3</v>
      </c>
      <c r="B64" s="15" t="s">
        <v>146</v>
      </c>
      <c r="C64" s="15"/>
      <c r="D64" s="211" t="n">
        <v>0</v>
      </c>
      <c r="E64" s="211" t="n">
        <v>0</v>
      </c>
      <c r="F64" s="211" t="n">
        <v>0</v>
      </c>
      <c r="G64" s="211" t="n">
        <v>0</v>
      </c>
      <c r="H64" s="211" t="n">
        <v>0</v>
      </c>
      <c r="I64" s="211" t="n">
        <v>0</v>
      </c>
      <c r="J64" s="211" t="n">
        <v>0</v>
      </c>
      <c r="K64" s="211" t="n">
        <v>0</v>
      </c>
      <c r="L64" s="211" t="n">
        <v>0</v>
      </c>
      <c r="M64" s="211" t="n">
        <v>0</v>
      </c>
      <c r="N64" s="211" t="n">
        <v>0</v>
      </c>
      <c r="O64" s="211" t="n">
        <v>0</v>
      </c>
      <c r="P64" s="211" t="n">
        <v>0</v>
      </c>
      <c r="Q64" s="211" t="n">
        <v>0</v>
      </c>
      <c r="R64" s="211" t="n">
        <v>0</v>
      </c>
      <c r="S64" s="211" t="n">
        <v>0</v>
      </c>
      <c r="T64" s="211" t="n">
        <v>0</v>
      </c>
      <c r="U64" s="211" t="n">
        <v>0</v>
      </c>
      <c r="V64" s="211" t="n">
        <v>0</v>
      </c>
      <c r="W64" s="211" t="n">
        <v>0</v>
      </c>
      <c r="X64" s="211" t="n">
        <v>0</v>
      </c>
    </row>
    <row r="65" customFormat="false" ht="15.75" hidden="false" customHeight="false" outlineLevel="0" collapsed="false">
      <c r="A65" s="15"/>
      <c r="B65" s="15"/>
      <c r="C65" s="15"/>
      <c r="D65" s="197"/>
      <c r="E65" s="197"/>
      <c r="F65" s="19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</row>
    <row r="66" customFormat="false" ht="15.75" hidden="false" customHeight="false" outlineLevel="0" collapsed="false">
      <c r="A66" s="15"/>
      <c r="B66" s="199" t="s">
        <v>147</v>
      </c>
      <c r="C66" s="200" t="n">
        <f aca="false">C32</f>
        <v>1</v>
      </c>
      <c r="D66" s="213" t="str">
        <f aca="false">IF(D11&gt;0,D11,CHOOSE($C$66,D62,D63,D64))</f>
        <v>NA</v>
      </c>
      <c r="E66" s="213" t="n">
        <f aca="false">IF(E11&gt;0,E11,CHOOSE($C$66,E62,E63,E64))</f>
        <v>4</v>
      </c>
      <c r="F66" s="213" t="n">
        <f aca="false">IF(F11&gt;0,F11,CHOOSE($C$66,F62,F63,F64))</f>
        <v>4</v>
      </c>
      <c r="G66" s="213" t="n">
        <f aca="false">IF(G11&gt;0,G11,CHOOSE($C$66,G62,G63,G64))</f>
        <v>4</v>
      </c>
      <c r="H66" s="213" t="n">
        <f aca="false">IF(H11&gt;0,H11,CHOOSE($C$66,H62,H63,H64))</f>
        <v>6.26877455677725</v>
      </c>
      <c r="I66" s="213" t="n">
        <f aca="false">IF(I11&gt;0,I11,CHOOSE($C$66,I62,I63,I64))</f>
        <v>6.55932728226598</v>
      </c>
      <c r="J66" s="213" t="n">
        <f aca="false">IF(J11&gt;0,J11,CHOOSE($C$66,J62,J63,J64))</f>
        <v>6.69276859666457</v>
      </c>
      <c r="K66" s="213" t="n">
        <f aca="false">IF(K11&gt;0,K11,CHOOSE($C$66,K62,K63,K64))</f>
        <v>6.82831299537305</v>
      </c>
      <c r="L66" s="213" t="n">
        <f aca="false">IF(L11&gt;0,L11,CHOOSE($C$66,L62,L63,L64))</f>
        <v>6.96596656626703</v>
      </c>
      <c r="M66" s="213" t="n">
        <f aca="false">IF(M11&gt;0,M11,CHOOSE($C$66,M62,M63,M64))</f>
        <v>7.10573386971882</v>
      </c>
      <c r="N66" s="213" t="n">
        <f aca="false">IF(N11&gt;0,N11,CHOOSE($C$66,N62,N63,N64))</f>
        <v>7.24761784146808</v>
      </c>
      <c r="O66" s="213" t="n">
        <f aca="false">IF(O11&gt;0,O11,CHOOSE($C$66,O62,O63,O64))</f>
        <v>7.39161969103954</v>
      </c>
      <c r="P66" s="213" t="n">
        <f aca="false">IF(P11&gt;0,P11,CHOOSE($C$66,P62,P63,P64))</f>
        <v>7.53773879552797</v>
      </c>
      <c r="Q66" s="213" t="n">
        <f aca="false">IF(Q11&gt;0,Q11,CHOOSE($C$66,Q62,Q63,Q64))</f>
        <v>7.68597258856377</v>
      </c>
      <c r="R66" s="213" t="n">
        <f aca="false">IF(R11&gt;0,R11,CHOOSE($C$66,R62,R63,R64))</f>
        <v>7.83631644426575</v>
      </c>
      <c r="S66" s="213" t="n">
        <f aca="false">IF(S11&gt;0,S11,CHOOSE($C$66,S62,S63,S64))</f>
        <v>7.98876355598013</v>
      </c>
      <c r="T66" s="213" t="n">
        <f aca="false">IF(T11&gt;0,T11,CHOOSE($C$66,T62,T63,T64))</f>
        <v>8.11493092524355</v>
      </c>
      <c r="U66" s="213" t="n">
        <f aca="false">IF(U11&gt;0,U11,CHOOSE($C$66,U62,U63,U64))</f>
        <v>8.24147844946238</v>
      </c>
      <c r="V66" s="213" t="n">
        <f aca="false">IF(V11&gt;0,V11,CHOOSE($C$66,V62,V63,V64))</f>
        <v>8.36831538730162</v>
      </c>
      <c r="W66" s="213" t="n">
        <f aca="false">IF(W11&gt;0,W11,CHOOSE($C$66,W62,W63,W64))</f>
        <v>8.49534521080671</v>
      </c>
      <c r="X66" s="213" t="n">
        <f aca="false">IF(X11&gt;0,X11,CHOOSE($C$66,X62,X63,X64))</f>
        <v>8.62246533987352</v>
      </c>
    </row>
    <row r="67" customFormat="false" ht="15.75" hidden="false" customHeight="false" outlineLevel="0" collapsed="false">
      <c r="A67" s="15"/>
      <c r="B67" s="199"/>
      <c r="C67" s="214"/>
      <c r="D67" s="215"/>
      <c r="E67" s="215"/>
      <c r="F67" s="215"/>
      <c r="G67" s="215"/>
      <c r="H67" s="215"/>
      <c r="I67" s="215"/>
      <c r="J67" s="215"/>
      <c r="K67" s="215"/>
      <c r="L67" s="215"/>
      <c r="M67" s="215"/>
      <c r="N67" s="215"/>
      <c r="O67" s="215"/>
      <c r="P67" s="215"/>
      <c r="Q67" s="215"/>
      <c r="R67" s="215"/>
      <c r="S67" s="215"/>
      <c r="T67" s="215"/>
      <c r="U67" s="215"/>
      <c r="V67" s="215"/>
      <c r="W67" s="215"/>
      <c r="X67" s="215"/>
    </row>
    <row r="68" customFormat="false" ht="15.75" hidden="false" customHeight="false" outlineLevel="0" collapsed="false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</row>
    <row r="69" customFormat="false" ht="15.75" hidden="false" customHeight="false" outlineLevel="0" collapsed="false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5.75" hidden="false" customHeight="false" outlineLevel="0" collapsed="false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5.75" hidden="false" customHeight="false" outlineLevel="0" collapsed="false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5.75" hidden="false" customHeight="false" outlineLevel="0" collapsed="false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</row>
    <row r="73" customFormat="false" ht="15.75" hidden="false" customHeight="false" outlineLevel="0" collapsed="false">
      <c r="A73" s="15"/>
      <c r="B73" s="15"/>
      <c r="C73" s="214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</row>
    <row r="74" customFormat="false" ht="15.75" hidden="false" customHeight="false" outlineLevel="0" collapsed="false">
      <c r="A74" s="15"/>
      <c r="B74" s="15"/>
      <c r="C74" s="214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</row>
    <row r="75" customFormat="false" ht="15.75" hidden="false" customHeight="false" outlineLevel="0" collapsed="false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</row>
    <row r="76" customFormat="false" ht="15.75" hidden="false" customHeight="false" outlineLevel="0" collapsed="false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</row>
    <row r="77" customFormat="false" ht="15.75" hidden="false" customHeight="false" outlineLevel="0" collapsed="false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</row>
    <row r="78" customFormat="false" ht="15.75" hidden="false" customHeight="false" outlineLevel="0" collapsed="false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</row>
    <row r="79" customFormat="false" ht="15.75" hidden="false" customHeight="false" outlineLevel="0" collapsed="false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customFormat="false" ht="15.75" hidden="false" customHeight="false" outlineLevel="0" collapsed="false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5.75" hidden="false" customHeight="false" outlineLevel="0" collapsed="false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5.75" hidden="false" customHeight="false" outlineLevel="0" collapsed="false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5.75" hidden="false" customHeight="false" outlineLevel="0" collapsed="false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15.75" hidden="false" customHeight="false" outlineLevel="0" collapsed="false">
      <c r="A84" s="15"/>
      <c r="B84" s="15"/>
      <c r="C84" s="15"/>
    </row>
    <row r="85" customFormat="false" ht="15.75" hidden="false" customHeight="false" outlineLevel="0" collapsed="false">
      <c r="A85" s="15"/>
      <c r="B85" s="15"/>
      <c r="C85" s="15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1" min="2" style="1" width="12.56"/>
    <col collapsed="false" customWidth="true" hidden="false" outlineLevel="0" max="22" min="22" style="142" width="12.56"/>
    <col collapsed="false" customWidth="true" hidden="false" outlineLevel="0" max="23" min="23" style="142" width="11.13"/>
    <col collapsed="false" customWidth="true" hidden="false" outlineLevel="0" max="24" min="24" style="1" width="11.56"/>
    <col collapsed="false" customWidth="false" hidden="false" outlineLevel="0" max="257" min="25" style="1" width="9.14"/>
  </cols>
  <sheetData>
    <row r="2" customFormat="false" ht="18.75" hidden="false" customHeight="false" outlineLevel="0" collapsed="false">
      <c r="A2" s="220" t="s">
        <v>153</v>
      </c>
      <c r="B2" s="221"/>
    </row>
    <row r="3" customFormat="false" ht="16.5" hidden="false" customHeight="true" outlineLevel="0" collapsed="false">
      <c r="A3" s="222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</row>
    <row r="4" customFormat="false" ht="12.75" hidden="false" customHeight="false" outlineLevel="0" collapsed="false">
      <c r="A4" s="22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</row>
    <row r="5" customFormat="false" ht="13.5" hidden="false" customHeight="false" outlineLevel="0" collapsed="false">
      <c r="A5" s="224" t="s">
        <v>154</v>
      </c>
      <c r="B5" s="225" t="n">
        <f aca="false">Brownsville!$B$5</f>
        <v>2001</v>
      </c>
      <c r="C5" s="225" t="n">
        <f aca="false">B5+1</f>
        <v>2002</v>
      </c>
      <c r="D5" s="225" t="n">
        <f aca="false">C5+1</f>
        <v>2003</v>
      </c>
      <c r="E5" s="225" t="n">
        <f aca="false">D5+1</f>
        <v>2004</v>
      </c>
      <c r="F5" s="225" t="n">
        <f aca="false">E5+1</f>
        <v>2005</v>
      </c>
      <c r="G5" s="225" t="n">
        <f aca="false">F5+1</f>
        <v>2006</v>
      </c>
      <c r="H5" s="225" t="n">
        <f aca="false">G5+1</f>
        <v>2007</v>
      </c>
      <c r="I5" s="225" t="n">
        <f aca="false">H5+1</f>
        <v>2008</v>
      </c>
      <c r="J5" s="225" t="n">
        <f aca="false">I5+1</f>
        <v>2009</v>
      </c>
      <c r="K5" s="225" t="n">
        <f aca="false">J5+1</f>
        <v>2010</v>
      </c>
      <c r="L5" s="225" t="n">
        <f aca="false">K5+1</f>
        <v>2011</v>
      </c>
      <c r="M5" s="225" t="n">
        <f aca="false">L5+1</f>
        <v>2012</v>
      </c>
      <c r="N5" s="225" t="n">
        <f aca="false">M5+1</f>
        <v>2013</v>
      </c>
      <c r="O5" s="225" t="n">
        <f aca="false">N5+1</f>
        <v>2014</v>
      </c>
      <c r="P5" s="225" t="n">
        <f aca="false">O5+1</f>
        <v>2015</v>
      </c>
      <c r="Q5" s="225" t="n">
        <f aca="false">P5+1</f>
        <v>2016</v>
      </c>
      <c r="R5" s="225" t="n">
        <f aca="false">Q5+1</f>
        <v>2017</v>
      </c>
      <c r="S5" s="225" t="n">
        <f aca="false">R5+1</f>
        <v>2018</v>
      </c>
      <c r="T5" s="225" t="n">
        <f aca="false">S5+1</f>
        <v>2019</v>
      </c>
      <c r="U5" s="225" t="n">
        <f aca="false">T5+1</f>
        <v>2020</v>
      </c>
      <c r="V5" s="226"/>
      <c r="W5" s="226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/>
      <c r="DZ5" s="142"/>
      <c r="EA5" s="142"/>
      <c r="EB5" s="142"/>
      <c r="EC5" s="142"/>
      <c r="ED5" s="142"/>
      <c r="EE5" s="142"/>
      <c r="EF5" s="142"/>
      <c r="EG5" s="142"/>
      <c r="EH5" s="142"/>
      <c r="EI5" s="142"/>
      <c r="EJ5" s="142"/>
      <c r="EK5" s="142"/>
      <c r="EL5" s="142"/>
      <c r="EM5" s="142"/>
      <c r="EN5" s="142"/>
      <c r="EO5" s="142"/>
      <c r="EP5" s="142"/>
      <c r="EQ5" s="142"/>
      <c r="ER5" s="142"/>
      <c r="ES5" s="142"/>
      <c r="ET5" s="142"/>
      <c r="EU5" s="142"/>
      <c r="EV5" s="142"/>
      <c r="EW5" s="142"/>
      <c r="EX5" s="142"/>
      <c r="EY5" s="142"/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  <c r="FL5" s="142"/>
      <c r="FM5" s="142"/>
      <c r="FN5" s="142"/>
      <c r="FO5" s="142"/>
      <c r="FP5" s="142"/>
      <c r="FQ5" s="142"/>
      <c r="FR5" s="142"/>
      <c r="FS5" s="142"/>
      <c r="FT5" s="142"/>
      <c r="FU5" s="142"/>
      <c r="FV5" s="142"/>
      <c r="FW5" s="142"/>
      <c r="FX5" s="142"/>
      <c r="FY5" s="142"/>
      <c r="FZ5" s="142"/>
      <c r="GA5" s="142"/>
      <c r="GB5" s="142"/>
      <c r="GC5" s="142"/>
      <c r="GD5" s="142"/>
      <c r="GE5" s="142"/>
      <c r="GF5" s="142"/>
      <c r="GG5" s="142"/>
      <c r="GH5" s="142"/>
      <c r="GI5" s="142"/>
      <c r="GJ5" s="142"/>
      <c r="GK5" s="142"/>
      <c r="GL5" s="142"/>
      <c r="GM5" s="142"/>
      <c r="GN5" s="142"/>
      <c r="GO5" s="142"/>
      <c r="GP5" s="142"/>
      <c r="GQ5" s="142"/>
      <c r="GR5" s="142"/>
      <c r="GS5" s="142"/>
      <c r="GT5" s="142"/>
      <c r="GU5" s="142"/>
      <c r="GV5" s="142"/>
      <c r="GW5" s="142"/>
      <c r="GX5" s="142"/>
      <c r="GY5" s="142"/>
      <c r="GZ5" s="142"/>
      <c r="HA5" s="142"/>
      <c r="HB5" s="142"/>
      <c r="HC5" s="142"/>
      <c r="HD5" s="142"/>
      <c r="HE5" s="142"/>
      <c r="HF5" s="142"/>
      <c r="HG5" s="142"/>
      <c r="HH5" s="142"/>
      <c r="HI5" s="142"/>
      <c r="HJ5" s="142"/>
      <c r="HK5" s="142"/>
      <c r="HL5" s="142"/>
      <c r="HM5" s="142"/>
      <c r="HN5" s="142"/>
      <c r="HO5" s="142"/>
      <c r="HP5" s="142"/>
      <c r="HQ5" s="142"/>
      <c r="HR5" s="142"/>
      <c r="HS5" s="142"/>
      <c r="HT5" s="142"/>
      <c r="HU5" s="142"/>
      <c r="HV5" s="142"/>
      <c r="HW5" s="142"/>
      <c r="HX5" s="142"/>
      <c r="HY5" s="142"/>
      <c r="HZ5" s="142"/>
      <c r="IA5" s="142"/>
      <c r="IB5" s="142"/>
      <c r="IC5" s="142"/>
      <c r="ID5" s="142"/>
      <c r="IE5" s="142"/>
      <c r="IF5" s="142"/>
      <c r="IG5" s="142"/>
      <c r="IH5" s="142"/>
      <c r="II5" s="142"/>
      <c r="IJ5" s="142"/>
      <c r="IK5" s="142"/>
      <c r="IL5" s="142"/>
      <c r="IM5" s="142"/>
      <c r="IN5" s="142"/>
      <c r="IO5" s="142"/>
      <c r="IP5" s="142"/>
      <c r="IQ5" s="142"/>
      <c r="IR5" s="142"/>
      <c r="IS5" s="142"/>
      <c r="IT5" s="142"/>
      <c r="IU5" s="142"/>
      <c r="IV5" s="142"/>
      <c r="IW5" s="142"/>
    </row>
    <row r="6" customFormat="false" ht="12.75" hidden="false" customHeight="false" outlineLevel="0" collapsed="false">
      <c r="A6" s="227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</row>
    <row r="7" customFormat="false" ht="12.75" hidden="false" customHeight="false" outlineLevel="0" collapsed="false">
      <c r="A7" s="227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155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31"/>
      <c r="W8" s="231"/>
    </row>
    <row r="9" customFormat="false" ht="12.75" hidden="false" customHeight="false" outlineLevel="0" collapsed="false">
      <c r="A9" s="23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31"/>
      <c r="W9" s="231"/>
    </row>
    <row r="10" customFormat="false" ht="12.75" hidden="false" customHeight="false" outlineLevel="0" collapsed="false">
      <c r="A10" s="117" t="s">
        <v>156</v>
      </c>
      <c r="B10" s="6" t="n">
        <f aca="false">SUM(Caledonia!B10,'New Albany'!B10,Wheatland!B10,Wilton!B10,Brownsville!B10,Gleason!B10)</f>
        <v>138384</v>
      </c>
      <c r="C10" s="6" t="n">
        <f aca="false">SUM(Caledonia!C10,'New Albany'!C10,Wheatland!C10,Wilton!C10,Brownsville!C10,Gleason!C10)</f>
        <v>138384</v>
      </c>
      <c r="D10" s="6" t="n">
        <f aca="false">SUM(Caledonia!D10,'New Albany'!D10,Wheatland!D10,Wilton!D10,Brownsville!D10,Gleason!D10)</f>
        <v>138384</v>
      </c>
      <c r="E10" s="6" t="n">
        <f aca="false">SUM(Caledonia!E10,'New Albany'!E10,Wheatland!E10,Wilton!E10,Brownsville!E10,Gleason!E10)</f>
        <v>0</v>
      </c>
      <c r="F10" s="6" t="n">
        <f aca="false">SUM(Caledonia!F10,'New Albany'!F10,Wheatland!F10,Wilton!F10,Brownsville!F10,Gleason!F10)</f>
        <v>0</v>
      </c>
      <c r="G10" s="6" t="n">
        <f aca="false">SUM(Caledonia!G10,'New Albany'!G10,Wheatland!G10,Wilton!G10,Brownsville!G10,Gleason!G10)</f>
        <v>0</v>
      </c>
      <c r="H10" s="6" t="n">
        <f aca="false">SUM(Caledonia!H10,'New Albany'!H10,Wheatland!H10,Wilton!H10,Brownsville!H10,Gleason!H10)</f>
        <v>0</v>
      </c>
      <c r="I10" s="6" t="n">
        <f aca="false">SUM(Caledonia!I10,'New Albany'!I10,Wheatland!I10,Wilton!I10,Brownsville!I10,Gleason!I10)</f>
        <v>0</v>
      </c>
      <c r="J10" s="6" t="n">
        <f aca="false">SUM(Caledonia!J10,'New Albany'!J10,Wheatland!J10,Wilton!J10,Brownsville!J10,Gleason!J10)</f>
        <v>0</v>
      </c>
      <c r="K10" s="6" t="n">
        <f aca="false">SUM(Caledonia!K10,'New Albany'!K10,Wheatland!K10,Wilton!K10,Brownsville!K10,Gleason!K10)</f>
        <v>0</v>
      </c>
      <c r="L10" s="6" t="n">
        <f aca="false">SUM(Caledonia!L10,'New Albany'!L10,Wheatland!L10,Wilton!L10,Brownsville!L10,Gleason!L10)</f>
        <v>0</v>
      </c>
      <c r="M10" s="6" t="n">
        <f aca="false">SUM(Caledonia!M10,'New Albany'!M10,Wheatland!M10,Wilton!M10,Brownsville!M10,Gleason!M10)</f>
        <v>0</v>
      </c>
      <c r="N10" s="6" t="n">
        <f aca="false">SUM(Caledonia!N10,'New Albany'!N10,Wheatland!N10,Wilton!N10,Brownsville!N10,Gleason!N10)</f>
        <v>0</v>
      </c>
      <c r="O10" s="6" t="n">
        <f aca="false">SUM(Caledonia!O10,'New Albany'!O10,Wheatland!O10,Wilton!O10,Brownsville!O10,Gleason!O10)</f>
        <v>0</v>
      </c>
      <c r="P10" s="6" t="n">
        <f aca="false">SUM(Caledonia!P10,'New Albany'!P10,Wheatland!P10,Wilton!P10,Brownsville!P10,Gleason!P10)</f>
        <v>0</v>
      </c>
      <c r="Q10" s="6" t="n">
        <f aca="false">SUM(Caledonia!Q10,'New Albany'!Q10,Wheatland!Q10,Wilton!Q10,Brownsville!Q10,Gleason!Q10)</f>
        <v>0</v>
      </c>
      <c r="R10" s="6" t="n">
        <f aca="false">SUM(Caledonia!R10,'New Albany'!R10,Wheatland!R10,Wilton!R10,Brownsville!R10,Gleason!R10)</f>
        <v>0</v>
      </c>
      <c r="S10" s="6" t="n">
        <f aca="false">SUM(Caledonia!S10,'New Albany'!S10,Wheatland!S10,Wilton!S10,Brownsville!S10,Gleason!S10)</f>
        <v>0</v>
      </c>
      <c r="T10" s="6" t="n">
        <f aca="false">SUM(Caledonia!T10,'New Albany'!T10,Wheatland!T10,Wilton!T10,Brownsville!T10,Gleason!T10)</f>
        <v>0</v>
      </c>
      <c r="U10" s="6" t="n">
        <f aca="false">SUM(Caledonia!U10,'New Albany'!U10,Wheatland!U10,Wilton!U10,Brownsville!U10,Gleason!U10)</f>
        <v>0</v>
      </c>
      <c r="W10" s="233" t="n">
        <f aca="false">SUM(B10:U10)</f>
        <v>415152</v>
      </c>
      <c r="X10" s="234" t="n">
        <f aca="false">SUM(Caledonia!W10,'New Albany'!W10,Wheatland!W10,Wilton!W10,Brownsville!W10,Gleason!W10)</f>
        <v>415152</v>
      </c>
      <c r="Y10" s="234" t="n">
        <f aca="false">W10-X10</f>
        <v>0</v>
      </c>
    </row>
    <row r="11" customFormat="false" ht="12.75" hidden="false" customHeight="false" outlineLevel="0" collapsed="false">
      <c r="A11" s="117" t="s">
        <v>157</v>
      </c>
      <c r="B11" s="6" t="n">
        <f aca="false">SUM(Caledonia!B11,'New Albany'!B11,Wheatland!B11,Wilton!B11,Brownsville!B11,Gleason!B11)</f>
        <v>8239.66628</v>
      </c>
      <c r="C11" s="6" t="n">
        <f aca="false">SUM(Caledonia!C11,'New Albany'!C11,Wheatland!C11,Wilton!C11,Brownsville!C11,Gleason!C11)</f>
        <v>8486.8562684</v>
      </c>
      <c r="D11" s="6" t="n">
        <f aca="false">SUM(Caledonia!D11,'New Albany'!D11,Wheatland!D11,Wilton!D11,Brownsville!D11,Gleason!D11)</f>
        <v>8741.461956452</v>
      </c>
      <c r="E11" s="6" t="n">
        <f aca="false">SUM(Caledonia!E11,'New Albany'!E11,Wheatland!E11,Wilton!E11,Brownsville!E11,Gleason!E11)</f>
        <v>0</v>
      </c>
      <c r="F11" s="6" t="n">
        <f aca="false">SUM(Caledonia!F11,'New Albany'!F11,Wheatland!F11,Wilton!F11,Brownsville!F11,Gleason!F11)</f>
        <v>0</v>
      </c>
      <c r="G11" s="6" t="n">
        <f aca="false">SUM(Caledonia!G11,'New Albany'!G11,Wheatland!G11,Wilton!G11,Brownsville!G11,Gleason!G11)</f>
        <v>0</v>
      </c>
      <c r="H11" s="6" t="n">
        <f aca="false">SUM(Caledonia!H11,'New Albany'!H11,Wheatland!H11,Wilton!H11,Brownsville!H11,Gleason!H11)</f>
        <v>0</v>
      </c>
      <c r="I11" s="6" t="n">
        <f aca="false">SUM(Caledonia!I11,'New Albany'!I11,Wheatland!I11,Wilton!I11,Brownsville!I11,Gleason!I11)</f>
        <v>0</v>
      </c>
      <c r="J11" s="6" t="n">
        <f aca="false">SUM(Caledonia!J11,'New Albany'!J11,Wheatland!J11,Wilton!J11,Brownsville!J11,Gleason!J11)</f>
        <v>0</v>
      </c>
      <c r="K11" s="6" t="n">
        <f aca="false">SUM(Caledonia!K11,'New Albany'!K11,Wheatland!K11,Wilton!K11,Brownsville!K11,Gleason!K11)</f>
        <v>0</v>
      </c>
      <c r="L11" s="6" t="n">
        <f aca="false">SUM(Caledonia!L11,'New Albany'!L11,Wheatland!L11,Wilton!L11,Brownsville!L11,Gleason!L11)</f>
        <v>0</v>
      </c>
      <c r="M11" s="6" t="n">
        <f aca="false">SUM(Caledonia!M11,'New Albany'!M11,Wheatland!M11,Wilton!M11,Brownsville!M11,Gleason!M11)</f>
        <v>0</v>
      </c>
      <c r="N11" s="6" t="n">
        <f aca="false">SUM(Caledonia!N11,'New Albany'!N11,Wheatland!N11,Wilton!N11,Brownsville!N11,Gleason!N11)</f>
        <v>0</v>
      </c>
      <c r="O11" s="6" t="n">
        <f aca="false">SUM(Caledonia!O11,'New Albany'!O11,Wheatland!O11,Wilton!O11,Brownsville!O11,Gleason!O11)</f>
        <v>0</v>
      </c>
      <c r="P11" s="6" t="n">
        <f aca="false">SUM(Caledonia!P11,'New Albany'!P11,Wheatland!P11,Wilton!P11,Brownsville!P11,Gleason!P11)</f>
        <v>0</v>
      </c>
      <c r="Q11" s="6" t="n">
        <f aca="false">SUM(Caledonia!Q11,'New Albany'!Q11,Wheatland!Q11,Wilton!Q11,Brownsville!Q11,Gleason!Q11)</f>
        <v>0</v>
      </c>
      <c r="R11" s="6" t="n">
        <f aca="false">SUM(Caledonia!R11,'New Albany'!R11,Wheatland!R11,Wilton!R11,Brownsville!R11,Gleason!R11)</f>
        <v>0</v>
      </c>
      <c r="S11" s="6" t="n">
        <f aca="false">SUM(Caledonia!S11,'New Albany'!S11,Wheatland!S11,Wilton!S11,Brownsville!S11,Gleason!S11)</f>
        <v>0</v>
      </c>
      <c r="T11" s="6" t="n">
        <f aca="false">SUM(Caledonia!T11,'New Albany'!T11,Wheatland!T11,Wilton!T11,Brownsville!T11,Gleason!T11)</f>
        <v>0</v>
      </c>
      <c r="U11" s="6" t="n">
        <f aca="false">SUM(Caledonia!U11,'New Albany'!U11,Wheatland!U11,Wilton!U11,Brownsville!U11,Gleason!U11)</f>
        <v>0</v>
      </c>
      <c r="W11" s="233" t="n">
        <f aca="false">SUM(B11:U11)</f>
        <v>25467.984504852</v>
      </c>
      <c r="X11" s="234" t="n">
        <f aca="false">SUM(Caledonia!W11,'New Albany'!W11,Wheatland!W11,Wilton!W11,Brownsville!W11,Gleason!W11)</f>
        <v>25467.984504852</v>
      </c>
      <c r="Y11" s="234" t="n">
        <f aca="false">W11-X11</f>
        <v>0</v>
      </c>
    </row>
    <row r="12" customFormat="false" ht="12.75" hidden="false" customHeight="false" outlineLevel="0" collapsed="false">
      <c r="A12" s="117" t="s">
        <v>158</v>
      </c>
      <c r="B12" s="6" t="n">
        <f aca="false">SUM(Caledonia!B12,'New Albany'!B12,Wheatland!B12,Wilton!B12,Brownsville!B12,Gleason!B12)</f>
        <v>2819.625</v>
      </c>
      <c r="C12" s="6" t="n">
        <f aca="false">SUM(Caledonia!C12,'New Albany'!C12,Wheatland!C12,Wilton!C12,Brownsville!C12,Gleason!C12)</f>
        <v>2904.21375</v>
      </c>
      <c r="D12" s="6" t="n">
        <f aca="false">SUM(Caledonia!D12,'New Albany'!D12,Wheatland!D12,Wilton!D12,Brownsville!D12,Gleason!D12)</f>
        <v>2991.3401625</v>
      </c>
      <c r="E12" s="6" t="n">
        <f aca="false">SUM(Caledonia!E12,'New Albany'!E12,Wheatland!E12,Wilton!E12,Brownsville!E12,Gleason!E12)</f>
        <v>0</v>
      </c>
      <c r="F12" s="6" t="n">
        <f aca="false">SUM(Caledonia!F12,'New Albany'!F12,Wheatland!F12,Wilton!F12,Brownsville!F12,Gleason!F12)</f>
        <v>0</v>
      </c>
      <c r="G12" s="6" t="n">
        <f aca="false">SUM(Caledonia!G12,'New Albany'!G12,Wheatland!G12,Wilton!G12,Brownsville!G12,Gleason!G12)</f>
        <v>0</v>
      </c>
      <c r="H12" s="6" t="n">
        <f aca="false">SUM(Caledonia!H12,'New Albany'!H12,Wheatland!H12,Wilton!H12,Brownsville!H12,Gleason!H12)</f>
        <v>0</v>
      </c>
      <c r="I12" s="6" t="n">
        <f aca="false">SUM(Caledonia!I12,'New Albany'!I12,Wheatland!I12,Wilton!I12,Brownsville!I12,Gleason!I12)</f>
        <v>0</v>
      </c>
      <c r="J12" s="6" t="n">
        <f aca="false">SUM(Caledonia!J12,'New Albany'!J12,Wheatland!J12,Wilton!J12,Brownsville!J12,Gleason!J12)</f>
        <v>0</v>
      </c>
      <c r="K12" s="6" t="n">
        <f aca="false">SUM(Caledonia!K12,'New Albany'!K12,Wheatland!K12,Wilton!K12,Brownsville!K12,Gleason!K12)</f>
        <v>0</v>
      </c>
      <c r="L12" s="6" t="n">
        <f aca="false">SUM(Caledonia!L12,'New Albany'!L12,Wheatland!L12,Wilton!L12,Brownsville!L12,Gleason!L12)</f>
        <v>0</v>
      </c>
      <c r="M12" s="6" t="n">
        <f aca="false">SUM(Caledonia!M12,'New Albany'!M12,Wheatland!M12,Wilton!M12,Brownsville!M12,Gleason!M12)</f>
        <v>0</v>
      </c>
      <c r="N12" s="6" t="n">
        <f aca="false">SUM(Caledonia!N12,'New Albany'!N12,Wheatland!N12,Wilton!N12,Brownsville!N12,Gleason!N12)</f>
        <v>0</v>
      </c>
      <c r="O12" s="6" t="n">
        <f aca="false">SUM(Caledonia!O12,'New Albany'!O12,Wheatland!O12,Wilton!O12,Brownsville!O12,Gleason!O12)</f>
        <v>0</v>
      </c>
      <c r="P12" s="6" t="n">
        <f aca="false">SUM(Caledonia!P12,'New Albany'!P12,Wheatland!P12,Wilton!P12,Brownsville!P12,Gleason!P12)</f>
        <v>0</v>
      </c>
      <c r="Q12" s="6" t="n">
        <f aca="false">SUM(Caledonia!Q12,'New Albany'!Q12,Wheatland!Q12,Wilton!Q12,Brownsville!Q12,Gleason!Q12)</f>
        <v>0</v>
      </c>
      <c r="R12" s="6" t="n">
        <f aca="false">SUM(Caledonia!R12,'New Albany'!R12,Wheatland!R12,Wilton!R12,Brownsville!R12,Gleason!R12)</f>
        <v>0</v>
      </c>
      <c r="S12" s="6" t="n">
        <f aca="false">SUM(Caledonia!S12,'New Albany'!S12,Wheatland!S12,Wilton!S12,Brownsville!S12,Gleason!S12)</f>
        <v>0</v>
      </c>
      <c r="T12" s="6" t="n">
        <f aca="false">SUM(Caledonia!T12,'New Albany'!T12,Wheatland!T12,Wilton!T12,Brownsville!T12,Gleason!T12)</f>
        <v>0</v>
      </c>
      <c r="U12" s="6" t="n">
        <f aca="false">SUM(Caledonia!U12,'New Albany'!U12,Wheatland!U12,Wilton!U12,Brownsville!U12,Gleason!U12)</f>
        <v>0</v>
      </c>
      <c r="W12" s="233" t="n">
        <f aca="false">SUM(B12:U12)</f>
        <v>8715.1789125</v>
      </c>
      <c r="X12" s="234" t="n">
        <f aca="false">SUM(Caledonia!W12,'New Albany'!W12,Wheatland!W12,Wilton!W12,Brownsville!W12,Gleason!W12)</f>
        <v>8715.1789125</v>
      </c>
      <c r="Y12" s="234" t="n">
        <f aca="false">W12-X12</f>
        <v>0</v>
      </c>
    </row>
    <row r="13" customFormat="false" ht="12.75" hidden="false" customHeight="false" outlineLevel="0" collapsed="false">
      <c r="A13" s="23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W13" s="233"/>
      <c r="X13" s="235"/>
      <c r="Y13" s="235"/>
    </row>
    <row r="14" customFormat="false" ht="12.75" hidden="false" customHeight="false" outlineLevel="0" collapsed="false">
      <c r="A14" s="232" t="s">
        <v>159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W14" s="233"/>
      <c r="X14" s="235"/>
      <c r="Y14" s="235"/>
    </row>
    <row r="15" customFormat="false" ht="12.75" hidden="false" customHeight="false" outlineLevel="0" collapsed="false">
      <c r="A15" s="117" t="s">
        <v>156</v>
      </c>
      <c r="B15" s="6" t="n">
        <f aca="false">SUM(Caledonia!B15,'New Albany'!B15,Wheatland!B15,Wilton!B15,Brownsville!B15,Gleason!B15)</f>
        <v>0</v>
      </c>
      <c r="C15" s="6" t="n">
        <f aca="false">SUM(Caledonia!C15,'New Albany'!C15,Wheatland!C15,Wilton!C15,Brownsville!C15,Gleason!C15)</f>
        <v>0</v>
      </c>
      <c r="D15" s="6" t="n">
        <f aca="false">SUM(Caledonia!D15,'New Albany'!D15,Wheatland!D15,Wilton!D15,Brownsville!D15,Gleason!D15)</f>
        <v>0</v>
      </c>
      <c r="E15" s="6" t="n">
        <f aca="false">SUM(Caledonia!E15,'New Albany'!E15,Wheatland!E15,Wilton!E15,Brownsville!E15,Gleason!E15)</f>
        <v>208110.276233927</v>
      </c>
      <c r="F15" s="6" t="n">
        <f aca="false">SUM(Caledonia!F15,'New Albany'!F15,Wheatland!F15,Wilton!F15,Brownsville!F15,Gleason!F15)</f>
        <v>218603.389065443</v>
      </c>
      <c r="G15" s="6" t="n">
        <f aca="false">SUM(Caledonia!G15,'New Albany'!G15,Wheatland!G15,Wilton!G15,Brownsville!G15,Gleason!G15)</f>
        <v>222117.741189571</v>
      </c>
      <c r="H15" s="6" t="n">
        <f aca="false">SUM(Caledonia!H15,'New Albany'!H15,Wheatland!H15,Wilton!H15,Brownsville!H15,Gleason!H15)</f>
        <v>225415.4100625</v>
      </c>
      <c r="I15" s="6" t="n">
        <f aca="false">SUM(Caledonia!I15,'New Albany'!I15,Wheatland!I15,Wilton!I15,Brownsville!I15,Gleason!I15)</f>
        <v>228948.758469077</v>
      </c>
      <c r="J15" s="6" t="n">
        <f aca="false">SUM(Caledonia!J15,'New Albany'!J15,Wheatland!J15,Wilton!J15,Brownsville!J15,Gleason!J15)</f>
        <v>232736.091040384</v>
      </c>
      <c r="K15" s="6" t="n">
        <f aca="false">SUM(Caledonia!K15,'New Albany'!K15,Wheatland!K15,Wilton!K15,Brownsville!K15,Gleason!K15)</f>
        <v>236292.406840074</v>
      </c>
      <c r="L15" s="6" t="n">
        <f aca="false">SUM(Caledonia!L15,'New Albany'!L15,Wheatland!L15,Wilton!L15,Brownsville!L15,Gleason!L15)</f>
        <v>240756.433494415</v>
      </c>
      <c r="M15" s="6" t="n">
        <f aca="false">SUM(Caledonia!M15,'New Albany'!M15,Wheatland!M15,Wilton!M15,Brownsville!M15,Gleason!M15)</f>
        <v>245275.63858186</v>
      </c>
      <c r="N15" s="6" t="n">
        <f aca="false">SUM(Caledonia!N15,'New Albany'!N15,Wheatland!N15,Wilton!N15,Brownsville!N15,Gleason!N15)</f>
        <v>249849.315184407</v>
      </c>
      <c r="O15" s="6" t="n">
        <f aca="false">SUM(Caledonia!O15,'New Albany'!O15,Wheatland!O15,Wilton!O15,Brownsville!O15,Gleason!O15)</f>
        <v>254476.664308384</v>
      </c>
      <c r="P15" s="6" t="n">
        <f aca="false">SUM(Caledonia!P15,'New Albany'!P15,Wheatland!P15,Wilton!P15,Brownsville!P15,Gleason!P15)</f>
        <v>259156.789996133</v>
      </c>
      <c r="Q15" s="6" t="n">
        <f aca="false">SUM(Caledonia!Q15,'New Albany'!Q15,Wheatland!Q15,Wilton!Q15,Brownsville!Q15,Gleason!Q15)</f>
        <v>262926.703782221</v>
      </c>
      <c r="R15" s="6" t="n">
        <f aca="false">SUM(Caledonia!R15,'New Albany'!R15,Wheatland!R15,Wilton!R15,Brownsville!R15,Gleason!R15)</f>
        <v>266608.804795672</v>
      </c>
      <c r="S15" s="6" t="n">
        <f aca="false">SUM(Caledonia!S15,'New Albany'!S15,Wheatland!S15,Wilton!S15,Brownsville!S15,Gleason!S15)</f>
        <v>270358.387319996</v>
      </c>
      <c r="T15" s="6" t="n">
        <f aca="false">SUM(Caledonia!T15,'New Albany'!T15,Wheatland!T15,Wilton!T15,Brownsville!T15,Gleason!T15)</f>
        <v>274178.682039436</v>
      </c>
      <c r="U15" s="6" t="n">
        <f aca="false">SUM(Caledonia!U15,'New Albany'!U15,Wheatland!U15,Wilton!U15,Brownsville!U15,Gleason!U15)</f>
        <v>277896.616170442</v>
      </c>
      <c r="W15" s="233" t="n">
        <f aca="false">SUM(B15:U15)</f>
        <v>4173708.10857394</v>
      </c>
      <c r="X15" s="234" t="n">
        <f aca="false">SUM(Caledonia!W15,'New Albany'!W15,Wheatland!W15,Wilton!W15,Brownsville!W15,Gleason!W15)</f>
        <v>4173708.10857394</v>
      </c>
      <c r="Y15" s="234" t="n">
        <f aca="false">W15-X15</f>
        <v>0</v>
      </c>
    </row>
    <row r="16" customFormat="false" ht="12.75" hidden="false" customHeight="false" outlineLevel="0" collapsed="false">
      <c r="A16" s="117" t="s">
        <v>160</v>
      </c>
      <c r="B16" s="6" t="n">
        <f aca="false">SUM(Caledonia!B16,'New Albany'!B16,Wheatland!B16,Wilton!B16,Brownsville!B16,Gleason!B16)</f>
        <v>0</v>
      </c>
      <c r="C16" s="6" t="n">
        <f aca="false">SUM(Caledonia!C16,'New Albany'!C16,Wheatland!C16,Wilton!C16,Brownsville!C16,Gleason!C16)</f>
        <v>0</v>
      </c>
      <c r="D16" s="6" t="n">
        <f aca="false">SUM(Caledonia!D16,'New Albany'!D16,Wheatland!D16,Wilton!D16,Brownsville!D16,Gleason!D16)</f>
        <v>0</v>
      </c>
      <c r="E16" s="6" t="n">
        <f aca="false">SUM(Caledonia!E16,'New Albany'!E16,Wheatland!E16,Wilton!E16,Brownsville!E16,Gleason!E16)</f>
        <v>9850.65848796765</v>
      </c>
      <c r="F16" s="6" t="n">
        <f aca="false">SUM(Caledonia!F16,'New Albany'!F16,Wheatland!F16,Wilton!F16,Brownsville!F16,Gleason!F16)</f>
        <v>10146.1782426067</v>
      </c>
      <c r="G16" s="6" t="n">
        <f aca="false">SUM(Caledonia!G16,'New Albany'!G16,Wheatland!G16,Wilton!G16,Brownsville!G16,Gleason!G16)</f>
        <v>10450.5635898849</v>
      </c>
      <c r="H16" s="6" t="n">
        <f aca="false">SUM(Caledonia!H16,'New Albany'!H16,Wheatland!H16,Wilton!H16,Brownsville!H16,Gleason!H16)</f>
        <v>10764.0804975814</v>
      </c>
      <c r="I16" s="6" t="n">
        <f aca="false">SUM(Caledonia!I16,'New Albany'!I16,Wheatland!I16,Wilton!I16,Brownsville!I16,Gleason!I16)</f>
        <v>11087.0029125089</v>
      </c>
      <c r="J16" s="6" t="n">
        <f aca="false">SUM(Caledonia!J16,'New Albany'!J16,Wheatland!J16,Wilton!J16,Brownsville!J16,Gleason!J16)</f>
        <v>11419.6129998841</v>
      </c>
      <c r="K16" s="6" t="n">
        <f aca="false">SUM(Caledonia!K16,'New Albany'!K16,Wheatland!K16,Wilton!K16,Brownsville!K16,Gleason!K16)</f>
        <v>11762.2013898807</v>
      </c>
      <c r="L16" s="6" t="n">
        <f aca="false">SUM(Caledonia!L16,'New Albany'!L16,Wheatland!L16,Wilton!L16,Brownsville!L16,Gleason!L16)</f>
        <v>12115.0674315771</v>
      </c>
      <c r="M16" s="6" t="n">
        <f aca="false">SUM(Caledonia!M16,'New Albany'!M16,Wheatland!M16,Wilton!M16,Brownsville!M16,Gleason!M16)</f>
        <v>12478.5194545244</v>
      </c>
      <c r="N16" s="6" t="n">
        <f aca="false">SUM(Caledonia!N16,'New Albany'!N16,Wheatland!N16,Wilton!N16,Brownsville!N16,Gleason!N16)</f>
        <v>12852.8750381601</v>
      </c>
      <c r="O16" s="6" t="n">
        <f aca="false">SUM(Caledonia!O16,'New Albany'!O16,Wheatland!O16,Wilton!O16,Brownsville!O16,Gleason!O16)</f>
        <v>13238.4612893049</v>
      </c>
      <c r="P16" s="6" t="n">
        <f aca="false">SUM(Caledonia!P16,'New Albany'!P16,Wheatland!P16,Wilton!P16,Brownsville!P16,Gleason!P16)</f>
        <v>13635.6151279841</v>
      </c>
      <c r="Q16" s="6" t="n">
        <f aca="false">SUM(Caledonia!Q16,'New Albany'!Q16,Wheatland!Q16,Wilton!Q16,Brownsville!Q16,Gleason!Q16)</f>
        <v>14044.6835818236</v>
      </c>
      <c r="R16" s="6" t="n">
        <f aca="false">SUM(Caledonia!R16,'New Albany'!R16,Wheatland!R16,Wilton!R16,Brownsville!R16,Gleason!R16)</f>
        <v>14466.0240892783</v>
      </c>
      <c r="S16" s="6" t="n">
        <f aca="false">SUM(Caledonia!S16,'New Albany'!S16,Wheatland!S16,Wilton!S16,Brownsville!S16,Gleason!S16)</f>
        <v>14900.0048119567</v>
      </c>
      <c r="T16" s="6" t="n">
        <f aca="false">SUM(Caledonia!T16,'New Albany'!T16,Wheatland!T16,Wilton!T16,Brownsville!T16,Gleason!T16)</f>
        <v>15347.0049563154</v>
      </c>
      <c r="U16" s="6" t="n">
        <f aca="false">SUM(Caledonia!U16,'New Albany'!U16,Wheatland!U16,Wilton!U16,Brownsville!U16,Gleason!U16)</f>
        <v>15807.4151050048</v>
      </c>
      <c r="W16" s="233" t="n">
        <f aca="false">SUM(B16:U16)</f>
        <v>214365.969006244</v>
      </c>
      <c r="X16" s="234" t="n">
        <f aca="false">SUM(Caledonia!W16,'New Albany'!W16,Wheatland!W16,Wilton!W16,Brownsville!W16,Gleason!W16)</f>
        <v>214365.969006244</v>
      </c>
      <c r="Y16" s="234" t="n">
        <f aca="false">W16-X16</f>
        <v>0</v>
      </c>
    </row>
    <row r="17" customFormat="false" ht="12.75" hidden="false" customHeight="false" outlineLevel="0" collapsed="false">
      <c r="A17" s="117" t="s">
        <v>161</v>
      </c>
      <c r="B17" s="6" t="n">
        <f aca="false">SUM(Caledonia!B17,'New Albany'!B17,Wheatland!B17,Wilton!B17,Brownsville!B17,Gleason!B17)</f>
        <v>0</v>
      </c>
      <c r="C17" s="6" t="n">
        <f aca="false">SUM(Caledonia!C17,'New Albany'!C17,Wheatland!C17,Wilton!C17,Brownsville!C17,Gleason!C17)</f>
        <v>0</v>
      </c>
      <c r="D17" s="6" t="n">
        <f aca="false">SUM(Caledonia!D17,'New Albany'!D17,Wheatland!D17,Wilton!D17,Brownsville!D17,Gleason!D17)</f>
        <v>0</v>
      </c>
      <c r="E17" s="6" t="n">
        <f aca="false">SUM(Caledonia!E17,'New Albany'!E17,Wheatland!E17,Wilton!E17,Brownsville!E17,Gleason!E17)</f>
        <v>92.59772</v>
      </c>
      <c r="F17" s="6" t="n">
        <f aca="false">SUM(Caledonia!F17,'New Albany'!F17,Wheatland!F17,Wilton!F17,Brownsville!F17,Gleason!F17)</f>
        <v>92.59772</v>
      </c>
      <c r="G17" s="6" t="n">
        <f aca="false">SUM(Caledonia!G17,'New Albany'!G17,Wheatland!G17,Wilton!G17,Brownsville!G17,Gleason!G17)</f>
        <v>92.59772</v>
      </c>
      <c r="H17" s="6" t="n">
        <f aca="false">SUM(Caledonia!H17,'New Albany'!H17,Wheatland!H17,Wilton!H17,Brownsville!H17,Gleason!H17)</f>
        <v>92.59772</v>
      </c>
      <c r="I17" s="6" t="n">
        <f aca="false">SUM(Caledonia!I17,'New Albany'!I17,Wheatland!I17,Wilton!I17,Brownsville!I17,Gleason!I17)</f>
        <v>92.59772</v>
      </c>
      <c r="J17" s="6" t="n">
        <f aca="false">SUM(Caledonia!J17,'New Albany'!J17,Wheatland!J17,Wilton!J17,Brownsville!J17,Gleason!J17)</f>
        <v>92.59772</v>
      </c>
      <c r="K17" s="6" t="n">
        <f aca="false">SUM(Caledonia!K17,'New Albany'!K17,Wheatland!K17,Wilton!K17,Brownsville!K17,Gleason!K17)</f>
        <v>92.59772</v>
      </c>
      <c r="L17" s="6" t="n">
        <f aca="false">SUM(Caledonia!L17,'New Albany'!L17,Wheatland!L17,Wilton!L17,Brownsville!L17,Gleason!L17)</f>
        <v>92.59772</v>
      </c>
      <c r="M17" s="6" t="n">
        <f aca="false">SUM(Caledonia!M17,'New Albany'!M17,Wheatland!M17,Wilton!M17,Brownsville!M17,Gleason!M17)</f>
        <v>92.59772</v>
      </c>
      <c r="N17" s="6" t="n">
        <f aca="false">SUM(Caledonia!N17,'New Albany'!N17,Wheatland!N17,Wilton!N17,Brownsville!N17,Gleason!N17)</f>
        <v>92.59772</v>
      </c>
      <c r="O17" s="6" t="n">
        <f aca="false">SUM(Caledonia!O17,'New Albany'!O17,Wheatland!O17,Wilton!O17,Brownsville!O17,Gleason!O17)</f>
        <v>92.59772</v>
      </c>
      <c r="P17" s="6" t="n">
        <f aca="false">SUM(Caledonia!P17,'New Albany'!P17,Wheatland!P17,Wilton!P17,Brownsville!P17,Gleason!P17)</f>
        <v>92.59772</v>
      </c>
      <c r="Q17" s="6" t="n">
        <f aca="false">SUM(Caledonia!Q17,'New Albany'!Q17,Wheatland!Q17,Wilton!Q17,Brownsville!Q17,Gleason!Q17)</f>
        <v>92.59772</v>
      </c>
      <c r="R17" s="6" t="n">
        <f aca="false">SUM(Caledonia!R17,'New Albany'!R17,Wheatland!R17,Wilton!R17,Brownsville!R17,Gleason!R17)</f>
        <v>92.59772</v>
      </c>
      <c r="S17" s="6" t="n">
        <f aca="false">SUM(Caledonia!S17,'New Albany'!S17,Wheatland!S17,Wilton!S17,Brownsville!S17,Gleason!S17)</f>
        <v>92.59772</v>
      </c>
      <c r="T17" s="6" t="n">
        <f aca="false">SUM(Caledonia!T17,'New Albany'!T17,Wheatland!T17,Wilton!T17,Brownsville!T17,Gleason!T17)</f>
        <v>92.59772</v>
      </c>
      <c r="U17" s="6" t="n">
        <f aca="false">SUM(Caledonia!U17,'New Albany'!U17,Wheatland!U17,Wilton!U17,Brownsville!U17,Gleason!U17)</f>
        <v>92.59772</v>
      </c>
      <c r="W17" s="233" t="n">
        <f aca="false">SUM(B17:U17)</f>
        <v>1574.16124</v>
      </c>
      <c r="X17" s="234" t="n">
        <f aca="false">SUM(Caledonia!W17,'New Albany'!W17,Wheatland!W17,Wilton!W17,Brownsville!W17,Gleason!W17)</f>
        <v>1574.16124</v>
      </c>
      <c r="Y17" s="234" t="n">
        <f aca="false">W17-X17</f>
        <v>0</v>
      </c>
    </row>
    <row r="18" customFormat="false" ht="12.75" hidden="false" customHeight="false" outlineLevel="0" collapsed="false">
      <c r="A18" s="11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W18" s="233"/>
      <c r="X18" s="234"/>
      <c r="Y18" s="234"/>
    </row>
    <row r="19" customFormat="false" ht="12.75" hidden="false" customHeight="false" outlineLevel="0" collapsed="false">
      <c r="A19" s="117" t="s">
        <v>162</v>
      </c>
      <c r="B19" s="236" t="n">
        <f aca="false">SUM(Caledonia!B19,'New Albany'!B19,Wheatland!B19,Wilton!B19,Brownsville!B19,Gleason!B19)</f>
        <v>1487.36971308285</v>
      </c>
      <c r="C19" s="236" t="n">
        <f aca="false">SUM(Caledonia!C19,'New Albany'!C19,Wheatland!C19,Wilton!C19,Brownsville!C19,Gleason!C19)</f>
        <v>1479.37775111805</v>
      </c>
      <c r="D19" s="236" t="n">
        <f aca="false">SUM(Caledonia!D19,'New Albany'!D19,Wheatland!D19,Wilton!D19,Brownsville!D19,Gleason!D19)</f>
        <v>1472.07562056986</v>
      </c>
      <c r="E19" s="236" t="n">
        <f aca="false">SUM(Caledonia!E19,'New Albany'!E19,Wheatland!E19,Wilton!E19,Brownsville!E19,Gleason!E19)</f>
        <v>2285.05206240681</v>
      </c>
      <c r="F19" s="236" t="n">
        <f aca="false">SUM(Caledonia!F19,'New Albany'!F19,Wheatland!F19,Wilton!F19,Brownsville!F19,Gleason!F19)</f>
        <v>2408.44933410897</v>
      </c>
      <c r="G19" s="236" t="n">
        <f aca="false">SUM(Caledonia!G19,'New Albany'!G19,Wheatland!G19,Wilton!G19,Brownsville!G19,Gleason!G19)</f>
        <v>2442.41553286501</v>
      </c>
      <c r="H19" s="236" t="n">
        <f aca="false">SUM(Caledonia!H19,'New Albany'!H19,Wheatland!H19,Wilton!H19,Brownsville!H19,Gleason!H19)</f>
        <v>2474.20716259644</v>
      </c>
      <c r="I19" s="236" t="n">
        <f aca="false">SUM(Caledonia!I19,'New Albany'!I19,Wheatland!I19,Wilton!I19,Brownsville!I19,Gleason!I19)</f>
        <v>2509.50149603946</v>
      </c>
      <c r="J19" s="236" t="n">
        <f aca="false">SUM(Caledonia!J19,'New Albany'!J19,Wheatland!J19,Wilton!J19,Brownsville!J19,Gleason!J19)</f>
        <v>2549.29112552513</v>
      </c>
      <c r="K19" s="236" t="n">
        <f aca="false">SUM(Caledonia!K19,'New Albany'!K19,Wheatland!K19,Wilton!K19,Brownsville!K19,Gleason!K19)</f>
        <v>2574.86494897238</v>
      </c>
      <c r="L19" s="236" t="n">
        <f aca="false">SUM(Caledonia!L19,'New Albany'!L19,Wheatland!L19,Wilton!L19,Brownsville!L19,Gleason!L19)</f>
        <v>2624.97577727435</v>
      </c>
      <c r="M19" s="236" t="n">
        <f aca="false">SUM(Caledonia!M19,'New Albany'!M19,Wheatland!M19,Wilton!M19,Brownsville!M19,Gleason!M19)</f>
        <v>2678.01827823014</v>
      </c>
      <c r="N19" s="236" t="n">
        <f aca="false">SUM(Caledonia!N19,'New Albany'!N19,Wheatland!N19,Wilton!N19,Brownsville!N19,Gleason!N19)</f>
        <v>2725.37170879256</v>
      </c>
      <c r="O19" s="236" t="n">
        <f aca="false">SUM(Caledonia!O19,'New Albany'!O19,Wheatland!O19,Wilton!O19,Brownsville!O19,Gleason!O19)</f>
        <v>2774.34284195571</v>
      </c>
      <c r="P19" s="236" t="n">
        <f aca="false">SUM(Caledonia!P19,'New Albany'!P19,Wheatland!P19,Wilton!P19,Brownsville!P19,Gleason!P19)</f>
        <v>2817.68323089531</v>
      </c>
      <c r="Q19" s="236" t="n">
        <f aca="false">SUM(Caledonia!Q19,'New Albany'!Q19,Wheatland!Q19,Wilton!Q19,Brownsville!Q19,Gleason!Q19)</f>
        <v>2862.20459880267</v>
      </c>
      <c r="R19" s="236" t="n">
        <f aca="false">SUM(Caledonia!R19,'New Albany'!R19,Wheatland!R19,Wilton!R19,Brownsville!R19,Gleason!R19)</f>
        <v>2898.23954502345</v>
      </c>
      <c r="S19" s="236" t="n">
        <f aca="false">SUM(Caledonia!S19,'New Albany'!S19,Wheatland!S19,Wilton!S19,Brownsville!S19,Gleason!S19)</f>
        <v>2935.15581111491</v>
      </c>
      <c r="T19" s="236" t="n">
        <f aca="false">SUM(Caledonia!T19,'New Albany'!T19,Wheatland!T19,Wilton!T19,Brownsville!T19,Gleason!T19)</f>
        <v>2972.75570564522</v>
      </c>
      <c r="U19" s="236" t="n">
        <f aca="false">SUM(Caledonia!U19,'New Albany'!U19,Wheatland!U19,Wilton!U19,Brownsville!U19,Gleason!U19)</f>
        <v>3008.99457794032</v>
      </c>
      <c r="W19" s="233" t="n">
        <f aca="false">SUM(B19:U19)</f>
        <v>49980.3468229596</v>
      </c>
      <c r="X19" s="234" t="n">
        <f aca="false">SUM(Caledonia!W19,'New Albany'!W19,Wheatland!W19,Wilton!W19,Brownsville!W19,Gleason!W19)</f>
        <v>49980.3468229596</v>
      </c>
      <c r="Y19" s="234" t="n">
        <f aca="false">W19-X19</f>
        <v>0</v>
      </c>
    </row>
    <row r="20" customFormat="false" ht="12.75" hidden="false" customHeight="false" outlineLevel="0" collapsed="false">
      <c r="A20" s="117" t="s">
        <v>163</v>
      </c>
      <c r="B20" s="6" t="n">
        <f aca="false">SUM(B10:B19)</f>
        <v>150930.660993083</v>
      </c>
      <c r="C20" s="6" t="n">
        <f aca="false">SUM(C10:C19)</f>
        <v>151254.447769518</v>
      </c>
      <c r="D20" s="6" t="n">
        <f aca="false">SUM(D10:D19)</f>
        <v>151588.877739522</v>
      </c>
      <c r="E20" s="6" t="n">
        <f aca="false">SUM(E10:E19)</f>
        <v>220338.584504301</v>
      </c>
      <c r="F20" s="6" t="n">
        <f aca="false">SUM(F10:F19)</f>
        <v>231250.614362158</v>
      </c>
      <c r="G20" s="6" t="n">
        <f aca="false">SUM(G10:G19)</f>
        <v>235103.318032321</v>
      </c>
      <c r="H20" s="6" t="n">
        <f aca="false">SUM(H10:H19)</f>
        <v>238746.295442678</v>
      </c>
      <c r="I20" s="6" t="n">
        <f aca="false">SUM(I10:I19)</f>
        <v>242637.860597625</v>
      </c>
      <c r="J20" s="6" t="n">
        <f aca="false">SUM(J10:J19)</f>
        <v>246797.592885793</v>
      </c>
      <c r="K20" s="6" t="n">
        <f aca="false">SUM(K10:K19)</f>
        <v>250722.070898927</v>
      </c>
      <c r="L20" s="6" t="n">
        <f aca="false">SUM(L10:L19)</f>
        <v>255589.074423266</v>
      </c>
      <c r="M20" s="6" t="n">
        <f aca="false">SUM(M10:M19)</f>
        <v>260524.774034615</v>
      </c>
      <c r="N20" s="6" t="n">
        <f aca="false">SUM(N10:N19)</f>
        <v>265520.15965136</v>
      </c>
      <c r="O20" s="6" t="n">
        <f aca="false">SUM(O10:O19)</f>
        <v>270582.066159645</v>
      </c>
      <c r="P20" s="6" t="n">
        <f aca="false">SUM(P10:P19)</f>
        <v>275702.686075012</v>
      </c>
      <c r="Q20" s="6" t="n">
        <f aca="false">SUM(Q10:Q19)</f>
        <v>279926.189682847</v>
      </c>
      <c r="R20" s="6" t="n">
        <f aca="false">SUM(R10:R19)</f>
        <v>284065.666149974</v>
      </c>
      <c r="S20" s="6" t="n">
        <f aca="false">SUM(S10:S19)</f>
        <v>288286.145663068</v>
      </c>
      <c r="T20" s="6" t="n">
        <f aca="false">SUM(T10:T19)</f>
        <v>292591.040421397</v>
      </c>
      <c r="U20" s="6" t="n">
        <f aca="false">SUM(U10:U19)</f>
        <v>296805.623573388</v>
      </c>
      <c r="W20" s="233" t="n">
        <f aca="false">SUM(B20:U20)</f>
        <v>4888963.7490605</v>
      </c>
      <c r="X20" s="234" t="n">
        <f aca="false">SUM(Caledonia!W20,'New Albany'!W20,Wheatland!W20,Wilton!W20,Brownsville!W20,Gleason!W20)</f>
        <v>4888963.7490605</v>
      </c>
      <c r="Y20" s="234" t="n">
        <f aca="false">W20-X20</f>
        <v>0</v>
      </c>
    </row>
    <row r="21" customFormat="false" ht="12.75" hidden="false" customHeight="false" outlineLevel="0" collapsed="false">
      <c r="A21" s="11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W21" s="233"/>
      <c r="X21" s="235"/>
      <c r="Y21" s="235"/>
    </row>
    <row r="22" customFormat="false" ht="12.75" hidden="false" customHeight="false" outlineLevel="0" collapsed="false">
      <c r="A22" s="230" t="s">
        <v>164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W22" s="233"/>
      <c r="X22" s="235"/>
      <c r="Y22" s="235"/>
    </row>
    <row r="23" customFormat="false" ht="12.75" hidden="false" customHeight="false" outlineLevel="0" collapsed="false">
      <c r="A23" s="117" t="s">
        <v>120</v>
      </c>
      <c r="B23" s="6" t="n">
        <f aca="false">SUM(Caledonia!B23,'New Albany'!B23,Wheatland!B23,Wilton!B23,Brownsville!B23,Gleason!B23)</f>
        <v>9650.90696917143</v>
      </c>
      <c r="C23" s="6" t="n">
        <f aca="false">SUM(Caledonia!C23,'New Albany'!C23,Wheatland!C23,Wilton!C23,Brownsville!C23,Gleason!C23)</f>
        <v>9940.43417824657</v>
      </c>
      <c r="D23" s="6" t="n">
        <f aca="false">SUM(Caledonia!D23,'New Albany'!D23,Wheatland!D23,Wilton!D23,Brownsville!D23,Gleason!D23)</f>
        <v>10238.647203594</v>
      </c>
      <c r="E23" s="6" t="n">
        <f aca="false">SUM(Caledonia!E23,'New Albany'!E23,Wheatland!E23,Wilton!E23,Brownsville!E23,Gleason!E23)</f>
        <v>10545.8066197018</v>
      </c>
      <c r="F23" s="6" t="n">
        <f aca="false">SUM(Caledonia!F23,'New Albany'!F23,Wheatland!F23,Wilton!F23,Brownsville!F23,Gleason!F23)</f>
        <v>10862.1808182928</v>
      </c>
      <c r="G23" s="6" t="n">
        <f aca="false">SUM(Caledonia!G23,'New Albany'!G23,Wheatland!G23,Wilton!G23,Brownsville!G23,Gleason!G23)</f>
        <v>11188.0462428416</v>
      </c>
      <c r="H23" s="6" t="n">
        <f aca="false">SUM(Caledonia!H23,'New Albany'!H23,Wheatland!H23,Wilton!H23,Brownsville!H23,Gleason!H23)</f>
        <v>11523.6876301269</v>
      </c>
      <c r="I23" s="6" t="n">
        <f aca="false">SUM(Caledonia!I23,'New Albany'!I23,Wheatland!I23,Wilton!I23,Brownsville!I23,Gleason!I23)</f>
        <v>11869.3982590307</v>
      </c>
      <c r="J23" s="6" t="n">
        <f aca="false">SUM(Caledonia!J23,'New Albany'!J23,Wheatland!J23,Wilton!J23,Brownsville!J23,Gleason!J23)</f>
        <v>12225.4802068016</v>
      </c>
      <c r="K23" s="6" t="n">
        <f aca="false">SUM(Caledonia!K23,'New Albany'!K23,Wheatland!K23,Wilton!K23,Brownsville!K23,Gleason!K23)</f>
        <v>12592.2446130057</v>
      </c>
      <c r="L23" s="6" t="n">
        <f aca="false">SUM(Caledonia!L23,'New Albany'!L23,Wheatland!L23,Wilton!L23,Brownsville!L23,Gleason!L23)</f>
        <v>12970.0119513958</v>
      </c>
      <c r="M23" s="6" t="n">
        <f aca="false">SUM(Caledonia!M23,'New Albany'!M23,Wheatland!M23,Wilton!M23,Brownsville!M23,Gleason!M23)</f>
        <v>13359.1123099377</v>
      </c>
      <c r="N23" s="6" t="n">
        <f aca="false">SUM(Caledonia!N23,'New Albany'!N23,Wheatland!N23,Wilton!N23,Brownsville!N23,Gleason!N23)</f>
        <v>13759.8856792358</v>
      </c>
      <c r="O23" s="6" t="n">
        <f aca="false">SUM(Caledonia!O23,'New Albany'!O23,Wheatland!O23,Wilton!O23,Brownsville!O23,Gleason!O23)</f>
        <v>14172.6822496129</v>
      </c>
      <c r="P23" s="6" t="n">
        <f aca="false">SUM(Caledonia!P23,'New Albany'!P23,Wheatland!P23,Wilton!P23,Brownsville!P23,Gleason!P23)</f>
        <v>14597.8627171013</v>
      </c>
      <c r="Q23" s="6" t="n">
        <f aca="false">SUM(Caledonia!Q23,'New Albany'!Q23,Wheatland!Q23,Wilton!Q23,Brownsville!Q23,Gleason!Q23)</f>
        <v>15035.7985986143</v>
      </c>
      <c r="R23" s="6" t="n">
        <f aca="false">SUM(Caledonia!R23,'New Albany'!R23,Wheatland!R23,Wilton!R23,Brownsville!R23,Gleason!R23)</f>
        <v>15486.8725565728</v>
      </c>
      <c r="S23" s="6" t="n">
        <f aca="false">SUM(Caledonia!S23,'New Albany'!S23,Wheatland!S23,Wilton!S23,Brownsville!S23,Gleason!S23)</f>
        <v>15951.4787332699</v>
      </c>
      <c r="T23" s="6" t="n">
        <f aca="false">SUM(Caledonia!T23,'New Albany'!T23,Wheatland!T23,Wilton!T23,Brownsville!T23,Gleason!T23)</f>
        <v>16430.023095268</v>
      </c>
      <c r="U23" s="6" t="n">
        <f aca="false">SUM(Caledonia!U23,'New Albany'!U23,Wheatland!U23,Wilton!U23,Brownsville!U23,Gleason!U23)</f>
        <v>16922.9237881261</v>
      </c>
      <c r="W23" s="233" t="n">
        <f aca="false">SUM(B23:U23)</f>
        <v>259323.484419948</v>
      </c>
      <c r="X23" s="234" t="n">
        <f aca="false">SUM(Caledonia!W23,'New Albany'!W23,Wheatland!W23,Wilton!W23,Brownsville!W23,Gleason!W23)</f>
        <v>259323.484419948</v>
      </c>
      <c r="Y23" s="234" t="n">
        <f aca="false">W23-X23</f>
        <v>0</v>
      </c>
    </row>
    <row r="24" customFormat="false" ht="12.75" hidden="false" customHeight="false" outlineLevel="0" collapsed="false">
      <c r="A24" s="117" t="s">
        <v>121</v>
      </c>
      <c r="B24" s="6" t="n">
        <f aca="false">SUM(Caledonia!B24,'New Albany'!B24,Wheatland!B24,Wilton!B24,Brownsville!B24,Gleason!B24)</f>
        <v>8239.66628</v>
      </c>
      <c r="C24" s="6" t="n">
        <f aca="false">SUM(Caledonia!C24,'New Albany'!C24,Wheatland!C24,Wilton!C24,Brownsville!C24,Gleason!C24)</f>
        <v>8486.8562684</v>
      </c>
      <c r="D24" s="6" t="n">
        <f aca="false">SUM(Caledonia!D24,'New Albany'!D24,Wheatland!D24,Wilton!D24,Brownsville!D24,Gleason!D24)</f>
        <v>8741.461956452</v>
      </c>
      <c r="E24" s="6" t="n">
        <f aca="false">SUM(Caledonia!E24,'New Albany'!E24,Wheatland!E24,Wilton!E24,Brownsville!E24,Gleason!E24)</f>
        <v>8823.63169884265</v>
      </c>
      <c r="F24" s="6" t="n">
        <f aca="false">SUM(Caledonia!F24,'New Albany'!F24,Wheatland!F24,Wilton!F24,Brownsville!F24,Gleason!F24)</f>
        <v>9088.34064980793</v>
      </c>
      <c r="G24" s="6" t="n">
        <f aca="false">SUM(Caledonia!G24,'New Albany'!G24,Wheatland!G24,Wilton!G24,Brownsville!G24,Gleason!G24)</f>
        <v>9360.99086930217</v>
      </c>
      <c r="H24" s="6" t="n">
        <f aca="false">SUM(Caledonia!H24,'New Albany'!H24,Wheatland!H24,Wilton!H24,Brownsville!H24,Gleason!H24)</f>
        <v>9641.82059538123</v>
      </c>
      <c r="I24" s="6" t="n">
        <f aca="false">SUM(Caledonia!I24,'New Albany'!I24,Wheatland!I24,Wilton!I24,Brownsville!I24,Gleason!I24)</f>
        <v>9931.07521324267</v>
      </c>
      <c r="J24" s="6" t="n">
        <f aca="false">SUM(Caledonia!J24,'New Albany'!J24,Wheatland!J24,Wilton!J24,Brownsville!J24,Gleason!J24)</f>
        <v>10229.00746964</v>
      </c>
      <c r="K24" s="6" t="n">
        <f aca="false">SUM(Caledonia!K24,'New Albany'!K24,Wheatland!K24,Wilton!K24,Brownsville!K24,Gleason!K24)</f>
        <v>10535.8776937292</v>
      </c>
      <c r="L24" s="6" t="n">
        <f aca="false">SUM(Caledonia!L24,'New Albany'!L24,Wheatland!L24,Wilton!L24,Brownsville!L24,Gleason!L24)</f>
        <v>10851.954024541</v>
      </c>
      <c r="M24" s="6" t="n">
        <f aca="false">SUM(Caledonia!M24,'New Albany'!M24,Wheatland!M24,Wilton!M24,Brownsville!M24,Gleason!M24)</f>
        <v>11177.5126452773</v>
      </c>
      <c r="N24" s="6" t="n">
        <f aca="false">SUM(Caledonia!N24,'New Albany'!N24,Wheatland!N24,Wilton!N24,Brownsville!N24,Gleason!N24)</f>
        <v>11512.8380246356</v>
      </c>
      <c r="O24" s="6" t="n">
        <f aca="false">SUM(Caledonia!O24,'New Albany'!O24,Wheatland!O24,Wilton!O24,Brownsville!O24,Gleason!O24)</f>
        <v>11858.2231653746</v>
      </c>
      <c r="P24" s="6" t="n">
        <f aca="false">SUM(Caledonia!P24,'New Albany'!P24,Wheatland!P24,Wilton!P24,Brownsville!P24,Gleason!P24)</f>
        <v>12213.9698603359</v>
      </c>
      <c r="Q24" s="6" t="n">
        <f aca="false">SUM(Caledonia!Q24,'New Albany'!Q24,Wheatland!Q24,Wilton!Q24,Brownsville!Q24,Gleason!Q24)</f>
        <v>12580.388956146</v>
      </c>
      <c r="R24" s="6" t="n">
        <f aca="false">SUM(Caledonia!R24,'New Albany'!R24,Wheatland!R24,Wilton!R24,Brownsville!R24,Gleason!R24)</f>
        <v>12957.8006248303</v>
      </c>
      <c r="S24" s="6" t="n">
        <f aca="false">SUM(Caledonia!S24,'New Albany'!S24,Wheatland!S24,Wilton!S24,Brownsville!S24,Gleason!S24)</f>
        <v>13346.5346435752</v>
      </c>
      <c r="T24" s="6" t="n">
        <f aca="false">SUM(Caledonia!T24,'New Albany'!T24,Wheatland!T24,Wilton!T24,Brownsville!T24,Gleason!T24)</f>
        <v>13746.9306828825</v>
      </c>
      <c r="U24" s="6" t="n">
        <f aca="false">SUM(Caledonia!U24,'New Albany'!U24,Wheatland!U24,Wilton!U24,Brownsville!U24,Gleason!U24)</f>
        <v>14159.338603369</v>
      </c>
      <c r="W24" s="233" t="n">
        <f aca="false">SUM(B24:U24)</f>
        <v>217484.219925765</v>
      </c>
      <c r="X24" s="234" t="n">
        <f aca="false">SUM(Caledonia!W24,'New Albany'!W24,Wheatland!W24,Wilton!W24,Brownsville!W24,Gleason!W24)</f>
        <v>217484.219925765</v>
      </c>
      <c r="Y24" s="234" t="n">
        <f aca="false">W24-X24</f>
        <v>0</v>
      </c>
    </row>
    <row r="25" customFormat="false" ht="12.75" hidden="false" customHeight="false" outlineLevel="0" collapsed="false">
      <c r="A25" s="117" t="s">
        <v>165</v>
      </c>
      <c r="B25" s="6" t="n">
        <f aca="false">SUM(Caledonia!B25,'New Albany'!B25,Wheatland!B25,Wilton!B25,Brownsville!B25,Gleason!B25)</f>
        <v>2819.625</v>
      </c>
      <c r="C25" s="6" t="n">
        <f aca="false">SUM(Caledonia!C25,'New Albany'!C25,Wheatland!C25,Wilton!C25,Brownsville!C25,Gleason!C25)</f>
        <v>2904.21375</v>
      </c>
      <c r="D25" s="6" t="n">
        <f aca="false">SUM(Caledonia!D25,'New Albany'!D25,Wheatland!D25,Wilton!D25,Brownsville!D25,Gleason!D25)</f>
        <v>2991.3401625</v>
      </c>
      <c r="E25" s="6" t="n">
        <f aca="false">SUM(Caledonia!E25,'New Albany'!E25,Wheatland!E25,Wilton!E25,Brownsville!E25,Gleason!E25)</f>
        <v>3081.080367375</v>
      </c>
      <c r="F25" s="6" t="n">
        <f aca="false">SUM(Caledonia!F25,'New Albany'!F25,Wheatland!F25,Wilton!F25,Brownsville!F25,Gleason!F25)</f>
        <v>3173.51277839625</v>
      </c>
      <c r="G25" s="6" t="n">
        <f aca="false">SUM(Caledonia!G25,'New Albany'!G25,Wheatland!G25,Wilton!G25,Brownsville!G25,Gleason!G25)</f>
        <v>3268.71816174814</v>
      </c>
      <c r="H25" s="6" t="n">
        <f aca="false">SUM(Caledonia!H25,'New Albany'!H25,Wheatland!H25,Wilton!H25,Brownsville!H25,Gleason!H25)</f>
        <v>3366.77970660058</v>
      </c>
      <c r="I25" s="6" t="n">
        <f aca="false">SUM(Caledonia!I25,'New Albany'!I25,Wheatland!I25,Wilton!I25,Brownsville!I25,Gleason!I25)</f>
        <v>3467.7830977986</v>
      </c>
      <c r="J25" s="6" t="n">
        <f aca="false">SUM(Caledonia!J25,'New Albany'!J25,Wheatland!J25,Wilton!J25,Brownsville!J25,Gleason!J25)</f>
        <v>3571.81659073256</v>
      </c>
      <c r="K25" s="6" t="n">
        <f aca="false">SUM(Caledonia!K25,'New Albany'!K25,Wheatland!K25,Wilton!K25,Brownsville!K25,Gleason!K25)</f>
        <v>3678.97108845454</v>
      </c>
      <c r="L25" s="6" t="n">
        <f aca="false">SUM(Caledonia!L25,'New Albany'!L25,Wheatland!L25,Wilton!L25,Brownsville!L25,Gleason!L25)</f>
        <v>3789.34022110817</v>
      </c>
      <c r="M25" s="6" t="n">
        <f aca="false">SUM(Caledonia!M25,'New Albany'!M25,Wheatland!M25,Wilton!M25,Brownsville!M25,Gleason!M25)</f>
        <v>3903.02042774142</v>
      </c>
      <c r="N25" s="6" t="n">
        <f aca="false">SUM(Caledonia!N25,'New Albany'!N25,Wheatland!N25,Wilton!N25,Brownsville!N25,Gleason!N25)</f>
        <v>4020.11104057366</v>
      </c>
      <c r="O25" s="6" t="n">
        <f aca="false">SUM(Caledonia!O25,'New Albany'!O25,Wheatland!O25,Wilton!O25,Brownsville!O25,Gleason!O25)</f>
        <v>4140.71437179087</v>
      </c>
      <c r="P25" s="6" t="n">
        <f aca="false">SUM(Caledonia!P25,'New Albany'!P25,Wheatland!P25,Wilton!P25,Brownsville!P25,Gleason!P25)</f>
        <v>4264.9358029446</v>
      </c>
      <c r="Q25" s="6" t="n">
        <f aca="false">SUM(Caledonia!Q25,'New Albany'!Q25,Wheatland!Q25,Wilton!Q25,Brownsville!Q25,Gleason!Q25)</f>
        <v>4392.88387703293</v>
      </c>
      <c r="R25" s="6" t="n">
        <f aca="false">SUM(Caledonia!R25,'New Albany'!R25,Wheatland!R25,Wilton!R25,Brownsville!R25,Gleason!R25)</f>
        <v>4524.67039334392</v>
      </c>
      <c r="S25" s="6" t="n">
        <f aca="false">SUM(Caledonia!S25,'New Albany'!S25,Wheatland!S25,Wilton!S25,Brownsville!S25,Gleason!S25)</f>
        <v>4660.41050514424</v>
      </c>
      <c r="T25" s="6" t="n">
        <f aca="false">SUM(Caledonia!T25,'New Albany'!T25,Wheatland!T25,Wilton!T25,Brownsville!T25,Gleason!T25)</f>
        <v>4800.22282029857</v>
      </c>
      <c r="U25" s="6" t="n">
        <f aca="false">SUM(Caledonia!U25,'New Albany'!U25,Wheatland!U25,Wilton!U25,Brownsville!U25,Gleason!U25)</f>
        <v>4944.22950490752</v>
      </c>
      <c r="W25" s="233" t="n">
        <f aca="false">SUM(B25:U25)</f>
        <v>75764.3796684916</v>
      </c>
      <c r="X25" s="234" t="n">
        <f aca="false">SUM(Caledonia!W25,'New Albany'!W25,Wheatland!W25,Wilton!W25,Brownsville!W25,Gleason!W25)</f>
        <v>75764.3796684916</v>
      </c>
      <c r="Y25" s="234" t="n">
        <f aca="false">W25-X25</f>
        <v>0</v>
      </c>
    </row>
    <row r="26" customFormat="false" ht="12.75" hidden="false" customHeight="false" outlineLevel="0" collapsed="false">
      <c r="A26" s="117" t="s">
        <v>123</v>
      </c>
      <c r="B26" s="6" t="n">
        <f aca="false">SUM(Caledonia!B26,'New Albany'!B26,Wheatland!B26,Wilton!B26,Brownsville!B26,Gleason!B26)</f>
        <v>1699.11728142857</v>
      </c>
      <c r="C26" s="6" t="n">
        <f aca="false">SUM(Caledonia!C26,'New Albany'!C26,Wheatland!C26,Wilton!C26,Brownsville!C26,Gleason!C26)</f>
        <v>1750.09079987143</v>
      </c>
      <c r="D26" s="6" t="n">
        <f aca="false">SUM(Caledonia!D26,'New Albany'!D26,Wheatland!D26,Wilton!D26,Brownsville!D26,Gleason!D26)</f>
        <v>1802.59352386757</v>
      </c>
      <c r="E26" s="6" t="n">
        <f aca="false">SUM(Caledonia!E26,'New Albany'!E26,Wheatland!E26,Wilton!E26,Brownsville!E26,Gleason!E26)</f>
        <v>1856.6713295836</v>
      </c>
      <c r="F26" s="6" t="n">
        <f aca="false">SUM(Caledonia!F26,'New Albany'!F26,Wheatland!F26,Wilton!F26,Brownsville!F26,Gleason!F26)</f>
        <v>1912.37146947111</v>
      </c>
      <c r="G26" s="6" t="n">
        <f aca="false">SUM(Caledonia!G26,'New Albany'!G26,Wheatland!G26,Wilton!G26,Brownsville!G26,Gleason!G26)</f>
        <v>1969.74261355524</v>
      </c>
      <c r="H26" s="6" t="n">
        <f aca="false">SUM(Caledonia!H26,'New Albany'!H26,Wheatland!H26,Wilton!H26,Brownsville!H26,Gleason!H26)</f>
        <v>2028.8348919619</v>
      </c>
      <c r="I26" s="6" t="n">
        <f aca="false">SUM(Caledonia!I26,'New Albany'!I26,Wheatland!I26,Wilton!I26,Brownsville!I26,Gleason!I26)</f>
        <v>2089.69993872075</v>
      </c>
      <c r="J26" s="6" t="n">
        <f aca="false">SUM(Caledonia!J26,'New Albany'!J26,Wheatland!J26,Wilton!J26,Brownsville!J26,Gleason!J26)</f>
        <v>2152.39093688238</v>
      </c>
      <c r="K26" s="6" t="n">
        <f aca="false">SUM(Caledonia!K26,'New Albany'!K26,Wheatland!K26,Wilton!K26,Brownsville!K26,Gleason!K26)</f>
        <v>2216.96266498885</v>
      </c>
      <c r="L26" s="6" t="n">
        <f aca="false">SUM(Caledonia!L26,'New Albany'!L26,Wheatland!L26,Wilton!L26,Brownsville!L26,Gleason!L26)</f>
        <v>2283.47154493851</v>
      </c>
      <c r="M26" s="6" t="n">
        <f aca="false">SUM(Caledonia!M26,'New Albany'!M26,Wheatland!M26,Wilton!M26,Brownsville!M26,Gleason!M26)</f>
        <v>2351.97569128667</v>
      </c>
      <c r="N26" s="6" t="n">
        <f aca="false">SUM(Caledonia!N26,'New Albany'!N26,Wheatland!N26,Wilton!N26,Brownsville!N26,Gleason!N26)</f>
        <v>2422.53496202527</v>
      </c>
      <c r="O26" s="6" t="n">
        <f aca="false">SUM(Caledonia!O26,'New Albany'!O26,Wheatland!O26,Wilton!O26,Brownsville!O26,Gleason!O26)</f>
        <v>2495.21101088603</v>
      </c>
      <c r="P26" s="6" t="n">
        <f aca="false">SUM(Caledonia!P26,'New Albany'!P26,Wheatland!P26,Wilton!P26,Brownsville!P26,Gleason!P26)</f>
        <v>2570.06734121261</v>
      </c>
      <c r="Q26" s="6" t="n">
        <f aca="false">SUM(Caledonia!Q26,'New Albany'!Q26,Wheatland!Q26,Wilton!Q26,Brownsville!Q26,Gleason!Q26)</f>
        <v>2647.16936144899</v>
      </c>
      <c r="R26" s="6" t="n">
        <f aca="false">SUM(Caledonia!R26,'New Albany'!R26,Wheatland!R26,Wilton!R26,Brownsville!R26,Gleason!R26)</f>
        <v>2726.58444229246</v>
      </c>
      <c r="S26" s="6" t="n">
        <f aca="false">SUM(Caledonia!S26,'New Albany'!S26,Wheatland!S26,Wilton!S26,Brownsville!S26,Gleason!S26)</f>
        <v>2808.38197556123</v>
      </c>
      <c r="T26" s="6" t="n">
        <f aca="false">SUM(Caledonia!T26,'New Albany'!T26,Wheatland!T26,Wilton!T26,Brownsville!T26,Gleason!T26)</f>
        <v>2892.63343482807</v>
      </c>
      <c r="U26" s="6" t="n">
        <f aca="false">SUM(Caledonia!U26,'New Albany'!U26,Wheatland!U26,Wilton!U26,Brownsville!U26,Gleason!U26)</f>
        <v>2979.41243787291</v>
      </c>
      <c r="W26" s="233" t="n">
        <f aca="false">SUM(B26:U26)</f>
        <v>45655.9176526841</v>
      </c>
      <c r="X26" s="234" t="n">
        <f aca="false">SUM(Caledonia!W26,'New Albany'!W26,Wheatland!W26,Wilton!W26,Brownsville!W26,Gleason!W26)</f>
        <v>45655.9176526841</v>
      </c>
      <c r="Y26" s="234" t="n">
        <f aca="false">W26-X26</f>
        <v>0</v>
      </c>
    </row>
    <row r="27" customFormat="false" ht="12.75" hidden="false" customHeight="false" outlineLevel="0" collapsed="false">
      <c r="A27" s="117" t="s">
        <v>124</v>
      </c>
      <c r="B27" s="6" t="n">
        <f aca="false">SUM(Caledonia!B27,'New Albany'!B27,Wheatland!B27,Wilton!B27,Brownsville!B27,Gleason!B27)</f>
        <v>2301.59062</v>
      </c>
      <c r="C27" s="6" t="n">
        <f aca="false">SUM(Caledonia!C27,'New Albany'!C27,Wheatland!C27,Wilton!C27,Brownsville!C27,Gleason!C27)</f>
        <v>2370.6383386</v>
      </c>
      <c r="D27" s="6" t="n">
        <f aca="false">SUM(Caledonia!D27,'New Albany'!D27,Wheatland!D27,Wilton!D27,Brownsville!D27,Gleason!D27)</f>
        <v>2441.757488758</v>
      </c>
      <c r="E27" s="6" t="n">
        <f aca="false">SUM(Caledonia!E27,'New Albany'!E27,Wheatland!E27,Wilton!E27,Brownsville!E27,Gleason!E27)</f>
        <v>2515.01021342074</v>
      </c>
      <c r="F27" s="6" t="n">
        <f aca="false">SUM(Caledonia!F27,'New Albany'!F27,Wheatland!F27,Wilton!F27,Brownsville!F27,Gleason!F27)</f>
        <v>2590.46051982336</v>
      </c>
      <c r="G27" s="6" t="n">
        <f aca="false">SUM(Caledonia!G27,'New Albany'!G27,Wheatland!G27,Wilton!G27,Brownsville!G27,Gleason!G27)</f>
        <v>2668.17433541806</v>
      </c>
      <c r="H27" s="6" t="n">
        <f aca="false">SUM(Caledonia!H27,'New Albany'!H27,Wheatland!H27,Wilton!H27,Brownsville!H27,Gleason!H27)</f>
        <v>2748.21956548061</v>
      </c>
      <c r="I27" s="6" t="n">
        <f aca="false">SUM(Caledonia!I27,'New Albany'!I27,Wheatland!I27,Wilton!I27,Brownsville!I27,Gleason!I27)</f>
        <v>2830.66615244502</v>
      </c>
      <c r="J27" s="6" t="n">
        <f aca="false">SUM(Caledonia!J27,'New Albany'!J27,Wheatland!J27,Wilton!J27,Brownsville!J27,Gleason!J27)</f>
        <v>2915.58613701837</v>
      </c>
      <c r="K27" s="6" t="n">
        <f aca="false">SUM(Caledonia!K27,'New Albany'!K27,Wheatland!K27,Wilton!K27,Brownsville!K27,Gleason!K27)</f>
        <v>3003.05372112893</v>
      </c>
      <c r="L27" s="6" t="n">
        <f aca="false">SUM(Caledonia!L27,'New Albany'!L27,Wheatland!L27,Wilton!L27,Brownsville!L27,Gleason!L27)</f>
        <v>3093.14533276279</v>
      </c>
      <c r="M27" s="6" t="n">
        <f aca="false">SUM(Caledonia!M27,'New Albany'!M27,Wheatland!M27,Wilton!M27,Brownsville!M27,Gleason!M27)</f>
        <v>3185.93969274568</v>
      </c>
      <c r="N27" s="6" t="n">
        <f aca="false">SUM(Caledonia!N27,'New Albany'!N27,Wheatland!N27,Wilton!N27,Brownsville!N27,Gleason!N27)</f>
        <v>3281.51788352805</v>
      </c>
      <c r="O27" s="6" t="n">
        <f aca="false">SUM(Caledonia!O27,'New Albany'!O27,Wheatland!O27,Wilton!O27,Brownsville!O27,Gleason!O27)</f>
        <v>3379.96342003389</v>
      </c>
      <c r="P27" s="6" t="n">
        <f aca="false">SUM(Caledonia!P27,'New Albany'!P27,Wheatland!P27,Wilton!P27,Brownsville!P27,Gleason!P27)</f>
        <v>3481.36232263491</v>
      </c>
      <c r="Q27" s="6" t="n">
        <f aca="false">SUM(Caledonia!Q27,'New Albany'!Q27,Wheatland!Q27,Wilton!Q27,Brownsville!Q27,Gleason!Q27)</f>
        <v>3585.80319231395</v>
      </c>
      <c r="R27" s="6" t="n">
        <f aca="false">SUM(Caledonia!R27,'New Albany'!R27,Wheatland!R27,Wilton!R27,Brownsville!R27,Gleason!R27)</f>
        <v>3693.37728808337</v>
      </c>
      <c r="S27" s="6" t="n">
        <f aca="false">SUM(Caledonia!S27,'New Albany'!S27,Wheatland!S27,Wilton!S27,Brownsville!S27,Gleason!S27)</f>
        <v>3804.17860672587</v>
      </c>
      <c r="T27" s="6" t="n">
        <f aca="false">SUM(Caledonia!T27,'New Albany'!T27,Wheatland!T27,Wilton!T27,Brownsville!T27,Gleason!T27)</f>
        <v>3918.30396492765</v>
      </c>
      <c r="U27" s="6" t="n">
        <f aca="false">SUM(Caledonia!U27,'New Albany'!U27,Wheatland!U27,Wilton!U27,Brownsville!U27,Gleason!U27)</f>
        <v>4035.85308387548</v>
      </c>
      <c r="W27" s="233" t="n">
        <f aca="false">SUM(B27:U27)</f>
        <v>61844.6018797247</v>
      </c>
      <c r="X27" s="234" t="n">
        <f aca="false">SUM(Caledonia!W27,'New Albany'!W27,Wheatland!W27,Wilton!W27,Brownsville!W27,Gleason!W27)</f>
        <v>61844.6018797247</v>
      </c>
      <c r="Y27" s="234" t="n">
        <f aca="false">W27-X27</f>
        <v>0</v>
      </c>
    </row>
    <row r="28" customFormat="false" ht="14.25" hidden="false" customHeight="true" outlineLevel="0" collapsed="false">
      <c r="A28" s="117" t="s">
        <v>166</v>
      </c>
      <c r="B28" s="6" t="n">
        <f aca="false">SUM(Caledonia!B28,'New Albany'!B28,Wheatland!B28,Wilton!B28,Brownsville!B28,Gleason!B28)</f>
        <v>2138.76</v>
      </c>
      <c r="C28" s="6" t="n">
        <f aca="false">SUM(Caledonia!C28,'New Albany'!C28,Wheatland!C28,Wilton!C28,Brownsville!C28,Gleason!C28)</f>
        <v>2485.407</v>
      </c>
      <c r="D28" s="6" t="n">
        <f aca="false">SUM(Caledonia!D28,'New Albany'!D28,Wheatland!D28,Wilton!D28,Brownsville!D28,Gleason!D28)</f>
        <v>2675.493</v>
      </c>
      <c r="E28" s="6" t="n">
        <f aca="false">SUM(Caledonia!E28,'New Albany'!E28,Wheatland!E28,Wilton!E28,Brownsville!E28,Gleason!E28)</f>
        <v>2752.735</v>
      </c>
      <c r="F28" s="6" t="n">
        <f aca="false">SUM(Caledonia!F28,'New Albany'!F28,Wheatland!F28,Wilton!F28,Brownsville!F28,Gleason!F28)</f>
        <v>2800.401</v>
      </c>
      <c r="G28" s="6" t="n">
        <f aca="false">SUM(Caledonia!G28,'New Albany'!G28,Wheatland!G28,Wilton!G28,Brownsville!G28,Gleason!G28)</f>
        <v>3000.837</v>
      </c>
      <c r="H28" s="6" t="n">
        <f aca="false">SUM(Caledonia!H28,'New Albany'!H28,Wheatland!H28,Wilton!H28,Brownsville!H28,Gleason!H28)</f>
        <v>3133.239</v>
      </c>
      <c r="I28" s="6" t="n">
        <f aca="false">SUM(Caledonia!I28,'New Albany'!I28,Wheatland!I28,Wilton!I28,Brownsville!I28,Gleason!I28)</f>
        <v>3204.112</v>
      </c>
      <c r="J28" s="6" t="n">
        <f aca="false">SUM(Caledonia!J28,'New Albany'!J28,Wheatland!J28,Wilton!J28,Brownsville!J28,Gleason!J28)</f>
        <v>3150.18</v>
      </c>
      <c r="K28" s="6" t="n">
        <f aca="false">SUM(Caledonia!K28,'New Albany'!K28,Wheatland!K28,Wilton!K28,Brownsville!K28,Gleason!K28)</f>
        <v>3985.138</v>
      </c>
      <c r="L28" s="6" t="n">
        <f aca="false">SUM(Caledonia!L28,'New Albany'!L28,Wheatland!L28,Wilton!L28,Brownsville!L28,Gleason!L28)</f>
        <v>3774.313</v>
      </c>
      <c r="M28" s="6" t="n">
        <f aca="false">SUM(Caledonia!M28,'New Albany'!M28,Wheatland!M28,Wilton!M28,Brownsville!M28,Gleason!M28)</f>
        <v>3371.88</v>
      </c>
      <c r="N28" s="6" t="n">
        <f aca="false">SUM(Caledonia!N28,'New Albany'!N28,Wheatland!N28,Wilton!N28,Brownsville!N28,Gleason!N28)</f>
        <v>3464.7</v>
      </c>
      <c r="O28" s="6" t="n">
        <f aca="false">SUM(Caledonia!O28,'New Albany'!O28,Wheatland!O28,Wilton!O28,Brownsville!O28,Gleason!O28)</f>
        <v>3464.7</v>
      </c>
      <c r="P28" s="6" t="n">
        <f aca="false">SUM(Caledonia!P28,'New Albany'!P28,Wheatland!P28,Wilton!P28,Brownsville!P28,Gleason!P28)</f>
        <v>3953.49830117962</v>
      </c>
      <c r="Q28" s="6" t="n">
        <f aca="false">SUM(Caledonia!Q28,'New Albany'!Q28,Wheatland!Q28,Wilton!Q28,Brownsville!Q28,Gleason!Q28)</f>
        <v>3397.53231220322</v>
      </c>
      <c r="R28" s="6" t="n">
        <f aca="false">SUM(Caledonia!R28,'New Albany'!R28,Wheatland!R28,Wilton!R28,Brownsville!R28,Gleason!R28)</f>
        <v>3421.13495844728</v>
      </c>
      <c r="S28" s="6" t="n">
        <f aca="false">SUM(Caledonia!S28,'New Albany'!S28,Wheatland!S28,Wilton!S28,Brownsville!S28,Gleason!S28)</f>
        <v>3445.20965761623</v>
      </c>
      <c r="T28" s="6" t="n">
        <f aca="false">SUM(Caledonia!T28,'New Albany'!T28,Wheatland!T28,Wilton!T28,Brownsville!T28,Gleason!T28)</f>
        <v>3469.76585076855</v>
      </c>
      <c r="U28" s="6" t="n">
        <f aca="false">SUM(Caledonia!U28,'New Albany'!U28,Wheatland!U28,Wilton!U28,Brownsville!U28,Gleason!U28)</f>
        <v>3485.5551622966</v>
      </c>
      <c r="W28" s="233" t="n">
        <f aca="false">SUM(B28:U28)</f>
        <v>64574.5912425115</v>
      </c>
      <c r="X28" s="234" t="n">
        <f aca="false">SUM(Caledonia!W28,'New Albany'!W28,Wheatland!W28,Wilton!W28,Brownsville!W28,Gleason!W28)</f>
        <v>64574.5912425115</v>
      </c>
      <c r="Y28" s="234" t="n">
        <f aca="false">W28-X28</f>
        <v>0</v>
      </c>
    </row>
    <row r="29" customFormat="false" ht="12.75" hidden="false" customHeight="false" outlineLevel="0" collapsed="false">
      <c r="A29" s="117" t="s">
        <v>126</v>
      </c>
      <c r="B29" s="6" t="n">
        <f aca="false">SUM(Caledonia!B29,'New Albany'!B29,Wheatland!B29,Wilton!B29,Brownsville!B29,Gleason!B29)</f>
        <v>0</v>
      </c>
      <c r="C29" s="6" t="n">
        <f aca="false">SUM(Caledonia!C29,'New Albany'!C29,Wheatland!C29,Wilton!C29,Brownsville!C29,Gleason!C29)</f>
        <v>0</v>
      </c>
      <c r="D29" s="6" t="n">
        <f aca="false">SUM(Caledonia!D29,'New Albany'!D29,Wheatland!D29,Wilton!D29,Brownsville!D29,Gleason!D29)</f>
        <v>0</v>
      </c>
      <c r="E29" s="6" t="n">
        <f aca="false">SUM(Caledonia!E29,'New Albany'!E29,Wheatland!E29,Wilton!E29,Brownsville!E29,Gleason!E29)</f>
        <v>0</v>
      </c>
      <c r="F29" s="6" t="n">
        <f aca="false">SUM(Caledonia!F29,'New Albany'!F29,Wheatland!F29,Wilton!F29,Brownsville!F29,Gleason!F29)</f>
        <v>0</v>
      </c>
      <c r="G29" s="6" t="n">
        <f aca="false">SUM(Caledonia!G29,'New Albany'!G29,Wheatland!G29,Wilton!G29,Brownsville!G29,Gleason!G29)</f>
        <v>0</v>
      </c>
      <c r="H29" s="6" t="n">
        <f aca="false">SUM(Caledonia!H29,'New Albany'!H29,Wheatland!H29,Wilton!H29,Brownsville!H29,Gleason!H29)</f>
        <v>0</v>
      </c>
      <c r="I29" s="6" t="n">
        <f aca="false">SUM(Caledonia!I29,'New Albany'!I29,Wheatland!I29,Wilton!I29,Brownsville!I29,Gleason!I29)</f>
        <v>0</v>
      </c>
      <c r="J29" s="6" t="n">
        <f aca="false">SUM(Caledonia!J29,'New Albany'!J29,Wheatland!J29,Wilton!J29,Brownsville!J29,Gleason!J29)</f>
        <v>0</v>
      </c>
      <c r="K29" s="6" t="n">
        <f aca="false">SUM(Caledonia!K29,'New Albany'!K29,Wheatland!K29,Wilton!K29,Brownsville!K29,Gleason!K29)</f>
        <v>0</v>
      </c>
      <c r="L29" s="6" t="n">
        <f aca="false">SUM(Caledonia!L29,'New Albany'!L29,Wheatland!L29,Wilton!L29,Brownsville!L29,Gleason!L29)</f>
        <v>0</v>
      </c>
      <c r="M29" s="6" t="n">
        <f aca="false">SUM(Caledonia!M29,'New Albany'!M29,Wheatland!M29,Wilton!M29,Brownsville!M29,Gleason!M29)</f>
        <v>0</v>
      </c>
      <c r="N29" s="6" t="n">
        <f aca="false">SUM(Caledonia!N29,'New Albany'!N29,Wheatland!N29,Wilton!N29,Brownsville!N29,Gleason!N29)</f>
        <v>0</v>
      </c>
      <c r="O29" s="6" t="n">
        <f aca="false">SUM(Caledonia!O29,'New Albany'!O29,Wheatland!O29,Wilton!O29,Brownsville!O29,Gleason!O29)</f>
        <v>0</v>
      </c>
      <c r="P29" s="6" t="n">
        <f aca="false">SUM(Caledonia!P29,'New Albany'!P29,Wheatland!P29,Wilton!P29,Brownsville!P29,Gleason!P29)</f>
        <v>0</v>
      </c>
      <c r="Q29" s="6" t="n">
        <f aca="false">SUM(Caledonia!Q29,'New Albany'!Q29,Wheatland!Q29,Wilton!Q29,Brownsville!Q29,Gleason!Q29)</f>
        <v>0</v>
      </c>
      <c r="R29" s="6" t="n">
        <f aca="false">SUM(Caledonia!R29,'New Albany'!R29,Wheatland!R29,Wilton!R29,Brownsville!R29,Gleason!R29)</f>
        <v>0</v>
      </c>
      <c r="S29" s="6" t="n">
        <f aca="false">SUM(Caledonia!S29,'New Albany'!S29,Wheatland!S29,Wilton!S29,Brownsville!S29,Gleason!S29)</f>
        <v>0</v>
      </c>
      <c r="T29" s="6" t="n">
        <f aca="false">SUM(Caledonia!T29,'New Albany'!T29,Wheatland!T29,Wilton!T29,Brownsville!T29,Gleason!T29)</f>
        <v>0</v>
      </c>
      <c r="U29" s="6" t="n">
        <f aca="false">SUM(Caledonia!U29,'New Albany'!U29,Wheatland!U29,Wilton!U29,Brownsville!U29,Gleason!U29)</f>
        <v>0</v>
      </c>
      <c r="W29" s="233" t="n">
        <f aca="false">SUM(B29:U29)</f>
        <v>0</v>
      </c>
      <c r="X29" s="234" t="n">
        <f aca="false">SUM(Caledonia!W29,'New Albany'!W29,Wheatland!W29,Wilton!W29,Brownsville!W29,Gleason!W29)</f>
        <v>0</v>
      </c>
      <c r="Y29" s="234" t="n">
        <f aca="false">W29-X29</f>
        <v>0</v>
      </c>
    </row>
    <row r="30" customFormat="false" ht="12.75" hidden="false" customHeight="false" outlineLevel="0" collapsed="false">
      <c r="A30" s="117" t="s">
        <v>167</v>
      </c>
      <c r="B30" s="6" t="n">
        <f aca="false">SUM(Caledonia!B30,'New Albany'!B30,Wheatland!B30,Wilton!B30,Brownsville!B30,Gleason!B30)</f>
        <v>0</v>
      </c>
      <c r="C30" s="6" t="n">
        <f aca="false">SUM(Caledonia!C30,'New Albany'!C30,Wheatland!C30,Wilton!C30,Brownsville!C30,Gleason!C30)</f>
        <v>0</v>
      </c>
      <c r="D30" s="6" t="n">
        <f aca="false">SUM(Caledonia!D30,'New Albany'!D30,Wheatland!D30,Wilton!D30,Brownsville!D30,Gleason!D30)</f>
        <v>0</v>
      </c>
      <c r="E30" s="6" t="n">
        <f aca="false">SUM(Caledonia!E30,'New Albany'!E30,Wheatland!E30,Wilton!E30,Brownsville!E30,Gleason!E30)</f>
        <v>2392.32</v>
      </c>
      <c r="F30" s="6" t="n">
        <f aca="false">SUM(Caledonia!F30,'New Albany'!F30,Wheatland!F30,Wilton!F30,Brownsville!F30,Gleason!F30)</f>
        <v>2464.0896</v>
      </c>
      <c r="G30" s="6" t="n">
        <f aca="false">SUM(Caledonia!G30,'New Albany'!G30,Wheatland!G30,Wilton!G30,Brownsville!G30,Gleason!G30)</f>
        <v>2538.012288</v>
      </c>
      <c r="H30" s="6" t="n">
        <f aca="false">SUM(Caledonia!H30,'New Albany'!H30,Wheatland!H30,Wilton!H30,Brownsville!H30,Gleason!H30)</f>
        <v>2614.15265664</v>
      </c>
      <c r="I30" s="6" t="n">
        <f aca="false">SUM(Caledonia!I30,'New Albany'!I30,Wheatland!I30,Wilton!I30,Brownsville!I30,Gleason!I30)</f>
        <v>2692.5772363392</v>
      </c>
      <c r="J30" s="6" t="n">
        <f aca="false">SUM(Caledonia!J30,'New Albany'!J30,Wheatland!J30,Wilton!J30,Brownsville!J30,Gleason!J30)</f>
        <v>2773.35455342938</v>
      </c>
      <c r="K30" s="6" t="n">
        <f aca="false">SUM(Caledonia!K30,'New Albany'!K30,Wheatland!K30,Wilton!K30,Brownsville!K30,Gleason!K30)</f>
        <v>2856.55519003226</v>
      </c>
      <c r="L30" s="6" t="n">
        <f aca="false">SUM(Caledonia!L30,'New Albany'!L30,Wheatland!L30,Wilton!L30,Brownsville!L30,Gleason!L30)</f>
        <v>2942.25184573323</v>
      </c>
      <c r="M30" s="6" t="n">
        <f aca="false">SUM(Caledonia!M30,'New Albany'!M30,Wheatland!M30,Wilton!M30,Brownsville!M30,Gleason!M30)</f>
        <v>3030.51940110522</v>
      </c>
      <c r="N30" s="6" t="n">
        <f aca="false">SUM(Caledonia!N30,'New Albany'!N30,Wheatland!N30,Wilton!N30,Brownsville!N30,Gleason!N30)</f>
        <v>3121.43498313838</v>
      </c>
      <c r="O30" s="6" t="n">
        <f aca="false">SUM(Caledonia!O30,'New Albany'!O30,Wheatland!O30,Wilton!O30,Brownsville!O30,Gleason!O30)</f>
        <v>3215.07803263253</v>
      </c>
      <c r="P30" s="6" t="n">
        <f aca="false">SUM(Caledonia!P30,'New Albany'!P30,Wheatland!P30,Wilton!P30,Brownsville!P30,Gleason!P30)</f>
        <v>3311.53037361151</v>
      </c>
      <c r="Q30" s="6" t="n">
        <f aca="false">SUM(Caledonia!Q30,'New Albany'!Q30,Wheatland!Q30,Wilton!Q30,Brownsville!Q30,Gleason!Q30)</f>
        <v>3410.87628481985</v>
      </c>
      <c r="R30" s="6" t="n">
        <f aca="false">SUM(Caledonia!R30,'New Albany'!R30,Wheatland!R30,Wilton!R30,Brownsville!R30,Gleason!R30)</f>
        <v>3513.20257336445</v>
      </c>
      <c r="S30" s="6" t="n">
        <f aca="false">SUM(Caledonia!S30,'New Albany'!S30,Wheatland!S30,Wilton!S30,Brownsville!S30,Gleason!S30)</f>
        <v>3618.59865056538</v>
      </c>
      <c r="T30" s="6" t="n">
        <f aca="false">SUM(Caledonia!T30,'New Albany'!T30,Wheatland!T30,Wilton!T30,Brownsville!T30,Gleason!T30)</f>
        <v>3727.15661008234</v>
      </c>
      <c r="U30" s="6" t="n">
        <f aca="false">SUM(Caledonia!U30,'New Albany'!U30,Wheatland!U30,Wilton!U30,Brownsville!U30,Gleason!U30)</f>
        <v>3838.97130838481</v>
      </c>
      <c r="W30" s="233" t="n">
        <f aca="false">SUM(B30:U30)</f>
        <v>52060.6815878785</v>
      </c>
      <c r="X30" s="234" t="n">
        <f aca="false">SUM(Caledonia!W30,'New Albany'!W30,Wheatland!W30,Wilton!W30,Brownsville!W30,Gleason!W30)</f>
        <v>52060.6815878785</v>
      </c>
      <c r="Y30" s="234" t="n">
        <f aca="false">W30-X30</f>
        <v>0</v>
      </c>
    </row>
    <row r="31" customFormat="false" ht="12.75" hidden="false" customHeight="false" outlineLevel="0" collapsed="false">
      <c r="A31" s="117" t="s">
        <v>31</v>
      </c>
      <c r="B31" s="237" t="n">
        <v>1778.79436627659</v>
      </c>
      <c r="C31" s="237" t="n">
        <v>1774.08537040587</v>
      </c>
      <c r="D31" s="237" t="n">
        <v>1765.29977439286</v>
      </c>
      <c r="E31" s="237" t="n">
        <v>1628.21553310517</v>
      </c>
      <c r="F31" s="237" t="n">
        <v>1628.21553310517</v>
      </c>
      <c r="G31" s="237" t="n">
        <v>1628.21553310517</v>
      </c>
      <c r="H31" s="237" t="n">
        <v>1628.21553310517</v>
      </c>
      <c r="I31" s="237" t="n">
        <v>1628.21553310517</v>
      </c>
      <c r="J31" s="237" t="n">
        <v>1628.21553310517</v>
      </c>
      <c r="K31" s="237" t="n">
        <v>1628.21553310517</v>
      </c>
      <c r="L31" s="237" t="n">
        <v>1628.21553310517</v>
      </c>
      <c r="M31" s="237" t="n">
        <v>1628.21553310517</v>
      </c>
      <c r="N31" s="237" t="n">
        <v>1628.21553310517</v>
      </c>
      <c r="O31" s="237" t="n">
        <v>1628.21553310517</v>
      </c>
      <c r="P31" s="237" t="n">
        <v>1628.21553310517</v>
      </c>
      <c r="Q31" s="237" t="n">
        <v>1628.21553310517</v>
      </c>
      <c r="R31" s="237" t="n">
        <v>1628.21553310517</v>
      </c>
      <c r="S31" s="237" t="n">
        <v>1628.21553310517</v>
      </c>
      <c r="T31" s="237" t="n">
        <v>1628.21553310517</v>
      </c>
      <c r="U31" s="237" t="n">
        <v>1628.21553310517</v>
      </c>
      <c r="W31" s="233" t="n">
        <f aca="false">SUM(B31:U31)</f>
        <v>32997.8435738631</v>
      </c>
      <c r="X31" s="234" t="n">
        <f aca="false">SUM(Caledonia!W31,'New Albany'!W31,Wheatland!W31,Wilton!W31,Brownsville!W31,Gleason!W31)</f>
        <v>32997.8435738631</v>
      </c>
      <c r="Y31" s="234" t="n">
        <f aca="false">W31-X31</f>
        <v>0</v>
      </c>
      <c r="Z31" s="0"/>
      <c r="AA31" s="0"/>
      <c r="AB31" s="237" t="n">
        <f aca="false">MAX(Debt!$U75:AB$75)*Assumptions!$B$31</f>
        <v>1627.65472795524</v>
      </c>
      <c r="AC31" s="237" t="n">
        <f aca="false">MAX(Debt!$U75:AC$75)*Assumptions!$B$31</f>
        <v>1627.65472795524</v>
      </c>
      <c r="AD31" s="237" t="n">
        <f aca="false">MAX(Debt!$U75:AD$75)*Assumptions!$B$31</f>
        <v>1627.65472795524</v>
      </c>
      <c r="AE31" s="237" t="n">
        <f aca="false">MAX(Debt!$U75:AE$75)*Assumptions!$B$31</f>
        <v>1627.65472795524</v>
      </c>
      <c r="AF31" s="237" t="n">
        <f aca="false">MAX(Debt!$U75:AF$75)*Assumptions!$B$31</f>
        <v>1627.65472795524</v>
      </c>
      <c r="AG31" s="237" t="n">
        <f aca="false">MAX(Debt!$U75:AG$75)*Assumptions!$B$31</f>
        <v>1627.65472795524</v>
      </c>
      <c r="AH31" s="237" t="n">
        <f aca="false">MAX(Debt!$U75:AH$75)*Assumptions!$B$31</f>
        <v>1627.65472795524</v>
      </c>
      <c r="AI31" s="237" t="n">
        <f aca="false">MAX(Debt!$U75:AI$75)*Assumptions!$B$31</f>
        <v>1627.65472795524</v>
      </c>
      <c r="AJ31" s="237" t="n">
        <f aca="false">MAX(Debt!$U75:AJ$75)*Assumptions!$B$31</f>
        <v>1627.65472795524</v>
      </c>
      <c r="AK31" s="237" t="n">
        <f aca="false">MAX(Debt!$U75:AK$75)*Assumptions!$B$31</f>
        <v>1627.65472795524</v>
      </c>
      <c r="AL31" s="237" t="n">
        <f aca="false">MAX(Debt!$U75:AL$75)*Assumptions!$B$31</f>
        <v>1627.65472795524</v>
      </c>
      <c r="AM31" s="237" t="n">
        <f aca="false">MAX(Debt!$U75:AM$75)*Assumptions!$B$31</f>
        <v>1627.65472795524</v>
      </c>
      <c r="AN31" s="237" t="n">
        <f aca="false">MAX(Debt!$U75:AN$75)*Assumptions!$B$31</f>
        <v>1627.65472795524</v>
      </c>
      <c r="AO31" s="237" t="n">
        <f aca="false">MAX(Debt!$U75:AO$75)*Assumptions!$B$31</f>
        <v>1627.65472795524</v>
      </c>
      <c r="AP31" s="237" t="n">
        <f aca="false">MAX(Debt!$U75:AP$75)*Assumptions!$B$31</f>
        <v>1627.65472795524</v>
      </c>
      <c r="AQ31" s="237" t="n">
        <f aca="false">MAX(Debt!$U75:AQ$75)*Assumptions!$B$31</f>
        <v>1627.65472795524</v>
      </c>
      <c r="AR31" s="237" t="n">
        <f aca="false">MAX(Debt!$U75:AR$75)*Assumptions!$B$31</f>
        <v>1627.65472795524</v>
      </c>
      <c r="AS31" s="237" t="n">
        <f aca="false">MAX(Debt!$U75:AS$75)*Assumptions!$B$31</f>
        <v>1627.65472795524</v>
      </c>
      <c r="AT31" s="237" t="n">
        <f aca="false">MAX(Debt!$U75:AT$75)*Assumptions!$B$31</f>
        <v>1627.65472795524</v>
      </c>
      <c r="AU31" s="237" t="n">
        <f aca="false">MAX(Debt!$U75:AU$75)*Assumptions!$B$31</f>
        <v>1627.65472795524</v>
      </c>
      <c r="AV31" s="0"/>
      <c r="AW31" s="0"/>
      <c r="AX31" s="0"/>
      <c r="AY31" s="0"/>
      <c r="AZ31" s="0"/>
      <c r="BA31" s="0"/>
      <c r="BB31" s="0"/>
      <c r="BC31" s="0"/>
      <c r="BD31" s="0"/>
    </row>
    <row r="32" customFormat="false" ht="12.75" hidden="false" customHeight="false" outlineLevel="0" collapsed="false">
      <c r="A32" s="117" t="s">
        <v>168</v>
      </c>
      <c r="B32" s="236" t="n">
        <f aca="false">SUM(Caledonia!B32,'New Albany'!B32,Wheatland!B32,Wilton!B32,Brownsville!B32,Gleason!B32)</f>
        <v>1825.25371649561</v>
      </c>
      <c r="C32" s="236" t="n">
        <f aca="false">SUM(Caledonia!C32,'New Albany'!C32,Wheatland!C32,Wilton!C32,Brownsville!C32,Gleason!C32)</f>
        <v>1713.12422343207</v>
      </c>
      <c r="D32" s="236" t="n">
        <f aca="false">SUM(Caledonia!D32,'New Albany'!D32,Wheatland!D32,Wilton!D32,Brownsville!D32,Gleason!D32)</f>
        <v>1694.15936379887</v>
      </c>
      <c r="E32" s="236" t="n">
        <f aca="false">SUM(Caledonia!E32,'New Albany'!E32,Wheatland!E32,Wilton!E32,Brownsville!E32,Gleason!E32)</f>
        <v>1653.89668732025</v>
      </c>
      <c r="F32" s="236" t="n">
        <f aca="false">SUM(Caledonia!F32,'New Albany'!F32,Wheatland!F32,Wilton!F32,Brownsville!F32,Gleason!F32)</f>
        <v>1646.64593043527</v>
      </c>
      <c r="G32" s="236" t="n">
        <f aca="false">SUM(Caledonia!G32,'New Albany'!G32,Wheatland!G32,Wilton!G32,Brownsville!G32,Gleason!G32)</f>
        <v>1644.9228262849</v>
      </c>
      <c r="H32" s="236" t="n">
        <f aca="false">SUM(Caledonia!H32,'New Albany'!H32,Wheatland!H32,Wilton!H32,Brownsville!H32,Gleason!H32)</f>
        <v>1650.56569307023</v>
      </c>
      <c r="I32" s="236" t="n">
        <f aca="false">SUM(Caledonia!I32,'New Albany'!I32,Wheatland!I32,Wilton!I32,Brownsville!I32,Gleason!I32)</f>
        <v>1654.71198774686</v>
      </c>
      <c r="J32" s="236" t="n">
        <f aca="false">SUM(Caledonia!J32,'New Albany'!J32,Wheatland!J32,Wilton!J32,Brownsville!J32,Gleason!J32)</f>
        <v>1658.98029064833</v>
      </c>
      <c r="K32" s="236" t="n">
        <f aca="false">SUM(Caledonia!K32,'New Albany'!K32,Wheatland!K32,Wilton!K32,Brownsville!K32,Gleason!K32)</f>
        <v>1660.99152771919</v>
      </c>
      <c r="L32" s="236" t="n">
        <f aca="false">SUM(Caledonia!L32,'New Albany'!L32,Wheatland!L32,Wilton!L32,Brownsville!L32,Gleason!L32)</f>
        <v>1633.33301045917</v>
      </c>
      <c r="M32" s="236" t="n">
        <f aca="false">SUM(Caledonia!M32,'New Albany'!M32,Wheatland!M32,Wilton!M32,Brownsville!M32,Gleason!M32)</f>
        <v>1597.11779677406</v>
      </c>
      <c r="N32" s="236" t="n">
        <f aca="false">SUM(Caledonia!N32,'New Albany'!N32,Wheatland!N32,Wilton!N32,Brownsville!N32,Gleason!N32)</f>
        <v>1553.81313292103</v>
      </c>
      <c r="O32" s="236" t="n">
        <f aca="false">SUM(Caledonia!O32,'New Albany'!O32,Wheatland!O32,Wilton!O32,Brownsville!O32,Gleason!O32)</f>
        <v>1505.50817779601</v>
      </c>
      <c r="P32" s="236" t="n">
        <f aca="false">SUM(Caledonia!P32,'New Albany'!P32,Wheatland!P32,Wilton!P32,Brownsville!P32,Gleason!P32)</f>
        <v>1448.90212036654</v>
      </c>
      <c r="Q32" s="236" t="n">
        <f aca="false">SUM(Caledonia!Q32,'New Albany'!Q32,Wheatland!Q32,Wilton!Q32,Brownsville!Q32,Gleason!Q32)</f>
        <v>1408.94906414651</v>
      </c>
      <c r="R32" s="236" t="n">
        <f aca="false">SUM(Caledonia!R32,'New Albany'!R32,Wheatland!R32,Wilton!R32,Brownsville!R32,Gleason!R32)</f>
        <v>1356.40463303513</v>
      </c>
      <c r="S32" s="236" t="n">
        <f aca="false">SUM(Caledonia!S32,'New Albany'!S32,Wheatland!S32,Wilton!S32,Brownsville!S32,Gleason!S32)</f>
        <v>1275.51665719657</v>
      </c>
      <c r="T32" s="236" t="n">
        <f aca="false">SUM(Caledonia!T32,'New Albany'!T32,Wheatland!T32,Wilton!T32,Brownsville!T32,Gleason!T32)</f>
        <v>1184.57627197266</v>
      </c>
      <c r="U32" s="236" t="n">
        <f aca="false">SUM(Caledonia!U32,'New Albany'!U32,Wheatland!U32,Wilton!U32,Brownsville!U32,Gleason!U32)</f>
        <v>1082.5633382841</v>
      </c>
      <c r="V32" s="231"/>
      <c r="W32" s="233" t="n">
        <f aca="false">SUM(B32:U32)</f>
        <v>30849.9364499034</v>
      </c>
      <c r="X32" s="234" t="n">
        <f aca="false">SUM(Caledonia!W32,'New Albany'!W32,Wheatland!W32,Wilton!W32,Brownsville!W32,Gleason!W32)</f>
        <v>30849.9364499034</v>
      </c>
      <c r="Y32" s="234" t="n">
        <f aca="false">W32-X32</f>
        <v>0</v>
      </c>
    </row>
    <row r="33" customFormat="false" ht="12.75" hidden="false" customHeight="false" outlineLevel="0" collapsed="false">
      <c r="A33" s="117" t="s">
        <v>169</v>
      </c>
      <c r="B33" s="6" t="n">
        <f aca="false">SUM(B23:B32)</f>
        <v>30453.7142333722</v>
      </c>
      <c r="C33" s="6" t="n">
        <f aca="false">SUM(C23:C32)</f>
        <v>31424.8499289559</v>
      </c>
      <c r="D33" s="6" t="n">
        <f aca="false">SUM(D23:D32)</f>
        <v>32350.7524733633</v>
      </c>
      <c r="E33" s="6" t="n">
        <f aca="false">SUM(E23:E32)</f>
        <v>35249.3674493492</v>
      </c>
      <c r="F33" s="6" t="n">
        <f aca="false">SUM(F23:F32)</f>
        <v>36166.2182993319</v>
      </c>
      <c r="G33" s="6" t="n">
        <f aca="false">SUM(G23:G32)</f>
        <v>37267.6598702553</v>
      </c>
      <c r="H33" s="6" t="n">
        <f aca="false">SUM(H23:H32)</f>
        <v>38335.5152723666</v>
      </c>
      <c r="I33" s="6" t="n">
        <f aca="false">SUM(I23:I32)</f>
        <v>39368.239418429</v>
      </c>
      <c r="J33" s="6" t="n">
        <f aca="false">SUM(J23:J32)</f>
        <v>40305.0117182577</v>
      </c>
      <c r="K33" s="6" t="n">
        <f aca="false">SUM(K23:K32)</f>
        <v>42158.0100321637</v>
      </c>
      <c r="L33" s="6" t="n">
        <f aca="false">SUM(L23:L32)</f>
        <v>42966.0364640439</v>
      </c>
      <c r="M33" s="6" t="n">
        <f aca="false">SUM(M23:M32)</f>
        <v>43605.2934979732</v>
      </c>
      <c r="N33" s="6" t="n">
        <f aca="false">SUM(N23:N32)</f>
        <v>44765.051239163</v>
      </c>
      <c r="O33" s="6" t="n">
        <f aca="false">SUM(O23:O32)</f>
        <v>45860.295961232</v>
      </c>
      <c r="P33" s="6" t="n">
        <f aca="false">SUM(P23:P32)</f>
        <v>47470.3443724921</v>
      </c>
      <c r="Q33" s="6" t="n">
        <f aca="false">SUM(Q23:Q32)</f>
        <v>48087.6171798309</v>
      </c>
      <c r="R33" s="6" t="n">
        <f aca="false">SUM(R23:R32)</f>
        <v>49308.2630030749</v>
      </c>
      <c r="S33" s="6" t="n">
        <f aca="false">SUM(S23:S32)</f>
        <v>50538.5249627599</v>
      </c>
      <c r="T33" s="6" t="n">
        <f aca="false">SUM(T23:T32)</f>
        <v>51797.8282641335</v>
      </c>
      <c r="U33" s="6" t="n">
        <f aca="false">SUM(U23:U32)</f>
        <v>53077.0627602217</v>
      </c>
      <c r="W33" s="233" t="n">
        <f aca="false">SUM(B33:U33)</f>
        <v>840555.65640077</v>
      </c>
      <c r="X33" s="234" t="n">
        <f aca="false">SUM(Caledonia!W33,'New Albany'!W33,Wheatland!W33,Wilton!W33,Brownsville!W33,Gleason!W33)</f>
        <v>840555.65640077</v>
      </c>
      <c r="Y33" s="234" t="n">
        <f aca="false">W33-X33</f>
        <v>0</v>
      </c>
    </row>
    <row r="34" customFormat="false" ht="12.75" hidden="false" customHeight="false" outlineLevel="0" collapsed="false">
      <c r="A34" s="238"/>
      <c r="B34" s="239"/>
      <c r="C34" s="239"/>
      <c r="D34" s="239"/>
      <c r="E34" s="239"/>
      <c r="F34" s="239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9"/>
      <c r="T34" s="239"/>
      <c r="U34" s="239"/>
      <c r="W34" s="233"/>
      <c r="X34" s="235"/>
      <c r="Y34" s="235"/>
    </row>
    <row r="35" customFormat="false" ht="12.75" hidden="false" customHeight="false" outlineLevel="0" collapsed="false">
      <c r="A35" s="238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W35" s="233"/>
      <c r="X35" s="235"/>
      <c r="Y35" s="235"/>
    </row>
    <row r="36" customFormat="false" ht="12.75" hidden="false" customHeight="false" outlineLevel="0" collapsed="false">
      <c r="A36" s="230" t="s">
        <v>170</v>
      </c>
      <c r="B36" s="241" t="n">
        <f aca="false">B20-B33</f>
        <v>120476.946759711</v>
      </c>
      <c r="C36" s="241" t="n">
        <f aca="false">C20-C33</f>
        <v>119829.597840562</v>
      </c>
      <c r="D36" s="241" t="n">
        <f aca="false">D20-D33</f>
        <v>119238.125266159</v>
      </c>
      <c r="E36" s="241" t="n">
        <f aca="false">E20-E33</f>
        <v>185089.217054952</v>
      </c>
      <c r="F36" s="241" t="n">
        <f aca="false">F20-F33</f>
        <v>195084.396062826</v>
      </c>
      <c r="G36" s="241" t="n">
        <f aca="false">G20-G33</f>
        <v>197835.658162065</v>
      </c>
      <c r="H36" s="241" t="n">
        <f aca="false">H20-H33</f>
        <v>200410.780170311</v>
      </c>
      <c r="I36" s="241" t="n">
        <f aca="false">I20-I33</f>
        <v>203269.621179196</v>
      </c>
      <c r="J36" s="241" t="n">
        <f aca="false">J20-J33</f>
        <v>206492.581167536</v>
      </c>
      <c r="K36" s="241" t="n">
        <f aca="false">K20-K33</f>
        <v>208564.060866763</v>
      </c>
      <c r="L36" s="241" t="n">
        <f aca="false">L20-L33</f>
        <v>212623.037959222</v>
      </c>
      <c r="M36" s="241" t="n">
        <f aca="false">M20-M33</f>
        <v>216919.480536642</v>
      </c>
      <c r="N36" s="241" t="n">
        <f aca="false">N20-N33</f>
        <v>220755.108412197</v>
      </c>
      <c r="O36" s="241" t="n">
        <f aca="false">O20-O33</f>
        <v>224721.770198412</v>
      </c>
      <c r="P36" s="241" t="n">
        <f aca="false">P20-P33</f>
        <v>228232.34170252</v>
      </c>
      <c r="Q36" s="241" t="n">
        <f aca="false">Q20-Q33</f>
        <v>231838.572503016</v>
      </c>
      <c r="R36" s="241" t="n">
        <f aca="false">R20-R33</f>
        <v>234757.403146899</v>
      </c>
      <c r="S36" s="241" t="n">
        <f aca="false">S20-S33</f>
        <v>237747.620700308</v>
      </c>
      <c r="T36" s="241" t="n">
        <f aca="false">T20-T33</f>
        <v>240793.212157263</v>
      </c>
      <c r="U36" s="241" t="n">
        <f aca="false">U20-U33</f>
        <v>243728.560813166</v>
      </c>
      <c r="W36" s="233" t="n">
        <f aca="false">SUM(B36:U36)</f>
        <v>4048408.09265973</v>
      </c>
      <c r="X36" s="234" t="n">
        <f aca="false">SUM(Caledonia!W36,'New Albany'!W36,Wheatland!W36,Wilton!W36,Brownsville!W36,Gleason!W36)</f>
        <v>4048408.09265973</v>
      </c>
      <c r="Y36" s="234" t="n">
        <f aca="false">W36-X36</f>
        <v>0</v>
      </c>
    </row>
    <row r="37" customFormat="false" ht="12.75" hidden="false" customHeight="false" outlineLevel="0" collapsed="false">
      <c r="A37" s="230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W37" s="233"/>
      <c r="X37" s="235"/>
      <c r="Y37" s="235"/>
    </row>
    <row r="38" customFormat="false" ht="12.75" hidden="false" customHeight="false" outlineLevel="0" collapsed="false">
      <c r="A38" s="117" t="s">
        <v>171</v>
      </c>
      <c r="B38" s="6" t="n">
        <f aca="false">Depreciation!C58</f>
        <v>36629.5390252402</v>
      </c>
      <c r="C38" s="6" t="n">
        <f aca="false">Depreciation!D58</f>
        <v>36629.5390252402</v>
      </c>
      <c r="D38" s="6" t="n">
        <f aca="false">Depreciation!E58</f>
        <v>36629.5390252402</v>
      </c>
      <c r="E38" s="6" t="n">
        <f aca="false">Depreciation!F58</f>
        <v>36629.5390252402</v>
      </c>
      <c r="F38" s="6" t="n">
        <f aca="false">Depreciation!G58</f>
        <v>36629.5390252402</v>
      </c>
      <c r="G38" s="6" t="n">
        <f aca="false">Depreciation!H58</f>
        <v>36629.5390252402</v>
      </c>
      <c r="H38" s="6" t="n">
        <f aca="false">Depreciation!I58</f>
        <v>36629.5390252402</v>
      </c>
      <c r="I38" s="6" t="n">
        <f aca="false">Depreciation!J58</f>
        <v>36629.5390252402</v>
      </c>
      <c r="J38" s="6" t="n">
        <f aca="false">Depreciation!K58</f>
        <v>36629.5390252402</v>
      </c>
      <c r="K38" s="6" t="n">
        <f aca="false">Depreciation!L58</f>
        <v>36629.5390252402</v>
      </c>
      <c r="L38" s="6" t="n">
        <f aca="false">Depreciation!M58</f>
        <v>36629.5390252402</v>
      </c>
      <c r="M38" s="6" t="n">
        <f aca="false">Depreciation!N58</f>
        <v>36629.5390252402</v>
      </c>
      <c r="N38" s="6" t="n">
        <f aca="false">Depreciation!O58</f>
        <v>36629.5390252402</v>
      </c>
      <c r="O38" s="6" t="n">
        <f aca="false">Depreciation!P58</f>
        <v>36629.5390252402</v>
      </c>
      <c r="P38" s="6" t="n">
        <f aca="false">Depreciation!Q58</f>
        <v>36629.5390252402</v>
      </c>
      <c r="Q38" s="6" t="n">
        <f aca="false">Depreciation!R58</f>
        <v>36629.5390252402</v>
      </c>
      <c r="R38" s="6" t="n">
        <f aca="false">Depreciation!S58</f>
        <v>36629.5390252402</v>
      </c>
      <c r="S38" s="6" t="n">
        <f aca="false">Depreciation!T58</f>
        <v>36629.5390252402</v>
      </c>
      <c r="T38" s="6" t="n">
        <f aca="false">Depreciation!U58</f>
        <v>36629.5390252402</v>
      </c>
      <c r="U38" s="6" t="n">
        <f aca="false">Depreciation!V58</f>
        <v>36629.5390252402</v>
      </c>
      <c r="W38" s="233" t="n">
        <f aca="false">SUM(B38:U38)</f>
        <v>732590.780504803</v>
      </c>
      <c r="X38" s="234" t="n">
        <f aca="false">SUM(Caledonia!W38,'New Albany'!W38,Wheatland!W38,Wilton!W38,Brownsville!W38,Gleason!W38)</f>
        <v>732590.780504803</v>
      </c>
      <c r="Y38" s="234" t="n">
        <f aca="false">W38-X38</f>
        <v>0</v>
      </c>
    </row>
    <row r="39" customFormat="false" ht="12.75" hidden="false" customHeight="false" outlineLevel="0" collapsed="false">
      <c r="A39" s="11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W39" s="233"/>
      <c r="X39" s="235"/>
      <c r="Y39" s="235"/>
    </row>
    <row r="40" customFormat="false" ht="12.75" hidden="false" customHeight="false" outlineLevel="0" collapsed="false">
      <c r="A40" s="230" t="s">
        <v>172</v>
      </c>
      <c r="B40" s="241" t="n">
        <f aca="false">B36-B38</f>
        <v>83847.4077344705</v>
      </c>
      <c r="C40" s="241" t="n">
        <f aca="false">C36-C38</f>
        <v>83200.0588153219</v>
      </c>
      <c r="D40" s="241" t="n">
        <f aca="false">D36-D38</f>
        <v>82608.5862409185</v>
      </c>
      <c r="E40" s="241" t="n">
        <f aca="false">E36-E38</f>
        <v>148459.678029712</v>
      </c>
      <c r="F40" s="241" t="n">
        <f aca="false">F36-F38</f>
        <v>158454.857037586</v>
      </c>
      <c r="G40" s="241" t="n">
        <f aca="false">G36-G38</f>
        <v>161206.119136825</v>
      </c>
      <c r="H40" s="241" t="n">
        <f aca="false">H36-H38</f>
        <v>163781.241145071</v>
      </c>
      <c r="I40" s="241" t="n">
        <f aca="false">I36-I38</f>
        <v>166640.082153956</v>
      </c>
      <c r="J40" s="241" t="n">
        <f aca="false">J36-J38</f>
        <v>169863.042142296</v>
      </c>
      <c r="K40" s="241" t="n">
        <f aca="false">K36-K38</f>
        <v>171934.521841523</v>
      </c>
      <c r="L40" s="241" t="n">
        <f aca="false">L36-L38</f>
        <v>175993.498933982</v>
      </c>
      <c r="M40" s="241" t="n">
        <f aca="false">M36-M38</f>
        <v>180289.941511401</v>
      </c>
      <c r="N40" s="241" t="n">
        <f aca="false">N36-N38</f>
        <v>184125.569386957</v>
      </c>
      <c r="O40" s="241" t="n">
        <f aca="false">O36-O38</f>
        <v>188092.231173172</v>
      </c>
      <c r="P40" s="241" t="n">
        <f aca="false">P36-P38</f>
        <v>191602.80267728</v>
      </c>
      <c r="Q40" s="241" t="n">
        <f aca="false">Q36-Q38</f>
        <v>195209.033477776</v>
      </c>
      <c r="R40" s="241" t="n">
        <f aca="false">R36-R38</f>
        <v>198127.864121659</v>
      </c>
      <c r="S40" s="241" t="n">
        <f aca="false">S36-S38</f>
        <v>201118.081675068</v>
      </c>
      <c r="T40" s="241" t="n">
        <f aca="false">T36-T38</f>
        <v>204163.673132023</v>
      </c>
      <c r="U40" s="241" t="n">
        <f aca="false">U36-U38</f>
        <v>207099.021787926</v>
      </c>
      <c r="W40" s="233" t="n">
        <f aca="false">SUM(B40:U40)</f>
        <v>3315817.31215492</v>
      </c>
      <c r="X40" s="234" t="n">
        <f aca="false">SUM(Caledonia!W40,'New Albany'!W40,Wheatland!W40,Wilton!W40,Brownsville!W40,Gleason!W40)</f>
        <v>3315817.31215492</v>
      </c>
      <c r="Y40" s="234" t="n">
        <f aca="false">W40-X40</f>
        <v>0</v>
      </c>
    </row>
    <row r="41" customFormat="false" ht="12.75" hidden="false" customHeight="false" outlineLevel="0" collapsed="false">
      <c r="A41" s="230"/>
      <c r="B41" s="241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W41" s="233"/>
      <c r="X41" s="235"/>
      <c r="Y41" s="235"/>
    </row>
    <row r="42" customFormat="false" ht="12.75" hidden="false" customHeight="false" outlineLevel="0" collapsed="false">
      <c r="A42" s="117" t="s">
        <v>173</v>
      </c>
      <c r="B42" s="6" t="n">
        <f aca="false">Debt!B89</f>
        <v>63286.3506819381</v>
      </c>
      <c r="C42" s="6" t="n">
        <f aca="false">Debt!C89</f>
        <v>61155.9258504242</v>
      </c>
      <c r="D42" s="6" t="n">
        <f aca="false">Debt!D89</f>
        <v>58681.3218768934</v>
      </c>
      <c r="E42" s="6" t="n">
        <f aca="false">Debt!E89</f>
        <v>56742.6015432479</v>
      </c>
      <c r="F42" s="6" t="n">
        <f aca="false">Debt!F89</f>
        <v>55988.0471685982</v>
      </c>
      <c r="G42" s="6" t="n">
        <f aca="false">Debt!G89</f>
        <v>55049.5541088635</v>
      </c>
      <c r="H42" s="6" t="n">
        <f aca="false">Debt!H89</f>
        <v>53923.6865632893</v>
      </c>
      <c r="I42" s="6" t="n">
        <f aca="false">Debt!I89</f>
        <v>52736.6110089588</v>
      </c>
      <c r="J42" s="6" t="n">
        <f aca="false">Debt!J89</f>
        <v>51023.7110473621</v>
      </c>
      <c r="K42" s="6" t="n">
        <f aca="false">Debt!K89</f>
        <v>49198.6316494548</v>
      </c>
      <c r="L42" s="6" t="n">
        <f aca="false">Debt!L89</f>
        <v>47084.4640049049</v>
      </c>
      <c r="M42" s="6" t="n">
        <f aca="false">Debt!M89</f>
        <v>44672.593645091</v>
      </c>
      <c r="N42" s="6" t="n">
        <f aca="false">Debt!N89</f>
        <v>41599.6571516079</v>
      </c>
      <c r="O42" s="6" t="n">
        <f aca="false">Debt!O89</f>
        <v>38209.2728088438</v>
      </c>
      <c r="P42" s="6" t="n">
        <f aca="false">Debt!P89</f>
        <v>34327.5565719502</v>
      </c>
      <c r="Q42" s="6" t="n">
        <f aca="false">Debt!Q89</f>
        <v>29992.7918194949</v>
      </c>
      <c r="R42" s="6" t="n">
        <f aca="false">Debt!R89</f>
        <v>24902.4606143368</v>
      </c>
      <c r="S42" s="6" t="n">
        <f aca="false">Debt!S89</f>
        <v>19275.2119668228</v>
      </c>
      <c r="T42" s="6" t="n">
        <f aca="false">Debt!T89</f>
        <v>12951.3471959083</v>
      </c>
      <c r="U42" s="6" t="n">
        <f aca="false">Debt!U89</f>
        <v>5867.92929890141</v>
      </c>
      <c r="W42" s="233" t="n">
        <f aca="false">SUM(B42:U42)</f>
        <v>856669.726576892</v>
      </c>
      <c r="X42" s="234" t="n">
        <f aca="false">SUM(Caledonia!W42,'New Albany'!W42,Wheatland!W42,Wilton!W42,Brownsville!W42,Gleason!W42)</f>
        <v>856669.726576892</v>
      </c>
      <c r="Y42" s="234" t="n">
        <f aca="false">W42-X42</f>
        <v>0</v>
      </c>
    </row>
    <row r="43" customFormat="false" ht="12.75" hidden="false" customHeight="false" outlineLevel="0" collapsed="false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W43" s="233"/>
      <c r="X43" s="235"/>
      <c r="Y43" s="235"/>
    </row>
    <row r="44" customFormat="false" ht="12.75" hidden="false" customHeight="false" outlineLevel="0" collapsed="false">
      <c r="A44" s="230" t="s">
        <v>174</v>
      </c>
      <c r="B44" s="241" t="n">
        <f aca="false">B40-B42</f>
        <v>20561.0570525324</v>
      </c>
      <c r="C44" s="241" t="n">
        <f aca="false">C40-C42</f>
        <v>22044.1329648977</v>
      </c>
      <c r="D44" s="241" t="n">
        <f aca="false">D40-D42</f>
        <v>23927.2643640251</v>
      </c>
      <c r="E44" s="241" t="n">
        <f aca="false">E40-E42</f>
        <v>91717.0764864639</v>
      </c>
      <c r="F44" s="241" t="n">
        <f aca="false">F40-F42</f>
        <v>102466.809868988</v>
      </c>
      <c r="G44" s="241" t="n">
        <f aca="false">G40-G42</f>
        <v>106156.565027962</v>
      </c>
      <c r="H44" s="241" t="n">
        <f aca="false">H40-H42</f>
        <v>109857.554581782</v>
      </c>
      <c r="I44" s="241" t="n">
        <f aca="false">I40-I42</f>
        <v>113903.471144997</v>
      </c>
      <c r="J44" s="241" t="n">
        <f aca="false">J40-J42</f>
        <v>118839.331094933</v>
      </c>
      <c r="K44" s="241" t="n">
        <f aca="false">K40-K42</f>
        <v>122735.890192068</v>
      </c>
      <c r="L44" s="241" t="n">
        <f aca="false">L40-L42</f>
        <v>128909.034929077</v>
      </c>
      <c r="M44" s="241" t="n">
        <f aca="false">M40-M42</f>
        <v>135617.347866311</v>
      </c>
      <c r="N44" s="241" t="n">
        <f aca="false">N40-N42</f>
        <v>142525.912235349</v>
      </c>
      <c r="O44" s="241" t="n">
        <f aca="false">O40-O42</f>
        <v>149882.958364329</v>
      </c>
      <c r="P44" s="241" t="n">
        <f aca="false">P40-P42</f>
        <v>157275.24610533</v>
      </c>
      <c r="Q44" s="241" t="n">
        <f aca="false">Q40-Q42</f>
        <v>165216.241658281</v>
      </c>
      <c r="R44" s="241" t="n">
        <f aca="false">R40-R42</f>
        <v>173225.403507322</v>
      </c>
      <c r="S44" s="241" t="n">
        <f aca="false">S40-S42</f>
        <v>181842.869708245</v>
      </c>
      <c r="T44" s="241" t="n">
        <f aca="false">T40-T42</f>
        <v>191212.325936115</v>
      </c>
      <c r="U44" s="241" t="n">
        <f aca="false">U40-U42</f>
        <v>201231.092489024</v>
      </c>
      <c r="W44" s="233" t="n">
        <f aca="false">SUM(B44:U44)</f>
        <v>2459147.58557803</v>
      </c>
      <c r="X44" s="234" t="n">
        <f aca="false">SUM(Caledonia!W44,'New Albany'!W44,Wheatland!W44,Wilton!W44,Brownsville!W44,Gleason!W44)</f>
        <v>2459147.58557803</v>
      </c>
      <c r="Y44" s="234" t="n">
        <f aca="false">W44-X44</f>
        <v>0</v>
      </c>
    </row>
    <row r="45" customFormat="false" ht="12.75" hidden="false" customHeight="false" outlineLevel="0" collapsed="false">
      <c r="A45" s="230"/>
      <c r="B45" s="241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  <c r="S45" s="241"/>
      <c r="T45" s="241"/>
      <c r="U45" s="241"/>
      <c r="W45" s="233"/>
      <c r="X45" s="235"/>
      <c r="Y45" s="235"/>
    </row>
    <row r="46" customFormat="false" ht="12.75" hidden="false" customHeight="false" outlineLevel="0" collapsed="false">
      <c r="A46" s="117" t="s">
        <v>175</v>
      </c>
      <c r="B46" s="6" t="n">
        <f aca="false">Wheatland!B46+'New Albany'!B46+Wilton!B46+Caledonia!B46+Brownsville!B46+Gleason!B46</f>
        <v>-1159.346389949</v>
      </c>
      <c r="C46" s="6" t="n">
        <f aca="false">Wheatland!C46+'New Albany'!C46+Wilton!C46+Caledonia!C46+Brownsville!C46+Gleason!C46</f>
        <v>-1246.62812458748</v>
      </c>
      <c r="D46" s="6" t="n">
        <f aca="false">Wheatland!D46+'New Albany'!D46+Wilton!D46+Caledonia!D46+Brownsville!D46+Gleason!D46</f>
        <v>-1356.01664799026</v>
      </c>
      <c r="E46" s="6" t="n">
        <f aca="false">Wheatland!E46+'New Albany'!E46+Wilton!E46+Caledonia!E46+Brownsville!E46+Gleason!E46</f>
        <v>-5237.54111410913</v>
      </c>
      <c r="F46" s="6" t="n">
        <f aca="false">Wheatland!F46+'New Albany'!F46+Wilton!F46+Caledonia!F46+Brownsville!F46+Gleason!F46</f>
        <v>-5848.09332797131</v>
      </c>
      <c r="G46" s="6" t="n">
        <f aca="false">Wheatland!G46+'New Albany'!G46+Wilton!G46+Caledonia!G46+Brownsville!G46+Gleason!G46</f>
        <v>-6062.28041004179</v>
      </c>
      <c r="H46" s="6" t="n">
        <f aca="false">Wheatland!H46+'New Albany'!H46+Wilton!H46+Caledonia!H46+Brownsville!H46+Gleason!H46</f>
        <v>-6278.55037319949</v>
      </c>
      <c r="I46" s="6" t="n">
        <f aca="false">Wheatland!I46+'New Albany'!I46+Wilton!I46+Caledonia!I46+Brownsville!I46+Gleason!I46</f>
        <v>-6513.51143647385</v>
      </c>
      <c r="J46" s="6" t="n">
        <f aca="false">Wheatland!J46+'New Albany'!J46+Wilton!J46+Caledonia!J46+Brownsville!J46+Gleason!J46</f>
        <v>-6797.6850559212</v>
      </c>
      <c r="K46" s="6" t="n">
        <f aca="false">Wheatland!K46+'New Albany'!K46+Wilton!K46+Caledonia!K46+Brownsville!K46+Gleason!K46</f>
        <v>-7029.06814324365</v>
      </c>
      <c r="L46" s="6" t="n">
        <f aca="false">Wheatland!L46+'New Albany'!L46+Wilton!L46+Caledonia!L46+Brownsville!L46+Gleason!L46</f>
        <v>-7384.04746511163</v>
      </c>
      <c r="M46" s="6" t="n">
        <f aca="false">Wheatland!M46+'New Albany'!M46+Wilton!M46+Caledonia!M46+Brownsville!M46+Gleason!M46</f>
        <v>-7767.58438803789</v>
      </c>
      <c r="N46" s="6" t="n">
        <f aca="false">Wheatland!N46+'New Albany'!N46+Wilton!N46+Caledonia!N46+Brownsville!N46+Gleason!N46</f>
        <v>-8162.8474921963</v>
      </c>
      <c r="O46" s="6" t="n">
        <f aca="false">Wheatland!O46+'New Albany'!O46+Wilton!O46+Caledonia!O46+Brownsville!O46+Gleason!O46</f>
        <v>-8586.7776654364</v>
      </c>
      <c r="P46" s="6" t="n">
        <f aca="false">Wheatland!P46+'New Albany'!P46+Wilton!P46+Caledonia!P46+Brownsville!P46+Gleason!P46</f>
        <v>-9011.53321541565</v>
      </c>
      <c r="Q46" s="6" t="n">
        <f aca="false">Wheatland!Q46+'New Albany'!Q46+Wilton!Q46+Caledonia!Q46+Brownsville!Q46+Gleason!Q46</f>
        <v>-9470.91155115469</v>
      </c>
      <c r="R46" s="6" t="n">
        <f aca="false">Wheatland!R46+'New Albany'!R46+Wilton!R46+Caledonia!R46+Brownsville!R46+Gleason!R46</f>
        <v>-9933.78158403341</v>
      </c>
      <c r="S46" s="6" t="n">
        <f aca="false">Wheatland!S46+'New Albany'!S46+Wilton!S46+Caledonia!S46+Brownsville!S46+Gleason!S46</f>
        <v>-10430.6473904859</v>
      </c>
      <c r="T46" s="6" t="n">
        <f aca="false">Wheatland!T46+'New Albany'!T46+Wilton!T46+Caledonia!T46+Brownsville!T46+Gleason!T46</f>
        <v>-10969.7014481355</v>
      </c>
      <c r="U46" s="6" t="n">
        <f aca="false">Wheatland!U46+'New Albany'!U46+Wilton!U46+Caledonia!U46+Brownsville!U46+Gleason!U46</f>
        <v>-11547.194185333</v>
      </c>
      <c r="W46" s="233" t="n">
        <f aca="false">SUM(B46:U46)</f>
        <v>-140793.747408828</v>
      </c>
      <c r="X46" s="234" t="n">
        <f aca="false">SUM(Caledonia!W46,'New Albany'!W46,Wheatland!W46,Wilton!W46,Brownsville!W46,Gleason!W46)</f>
        <v>-140793.747408828</v>
      </c>
      <c r="Y46" s="234" t="n">
        <f aca="false">W46-X46</f>
        <v>0</v>
      </c>
    </row>
    <row r="47" customFormat="false" ht="12.75" hidden="false" customHeight="false" outlineLevel="0" collapsed="false">
      <c r="A47" s="117" t="s">
        <v>176</v>
      </c>
      <c r="B47" s="6" t="n">
        <f aca="false">Wheatland!B47+'New Albany'!B47+Wilton!B47+Caledonia!B47+Brownsville!B47+Gleason!B47</f>
        <v>-6790.5987319042</v>
      </c>
      <c r="C47" s="6" t="n">
        <f aca="false">Wheatland!C47+'New Albany'!C47+Wilton!C47+Caledonia!C47+Brownsville!C47+Gleason!C47</f>
        <v>-7279.12669410859</v>
      </c>
      <c r="D47" s="6" t="n">
        <f aca="false">Wheatland!D47+'New Albany'!D47+Wilton!D47+Caledonia!D47+Brownsville!D47+Gleason!D47</f>
        <v>-7899.93670061217</v>
      </c>
      <c r="E47" s="6" t="n">
        <f aca="false">Wheatland!E47+'New Albany'!E47+Wilton!E47+Caledonia!E47+Brownsville!E47+Gleason!E47</f>
        <v>-30267.8373803242</v>
      </c>
      <c r="F47" s="6" t="n">
        <f aca="false">Wheatland!F47+'New Albany'!F47+Wilton!F47+Caledonia!F47+Brownsville!F47+Gleason!F47</f>
        <v>-33816.5507893559</v>
      </c>
      <c r="G47" s="6" t="n">
        <f aca="false">Wheatland!G47+'New Albany'!G47+Wilton!G47+Caledonia!G47+Brownsville!G47+Gleason!G47</f>
        <v>-35032.999616272</v>
      </c>
      <c r="H47" s="6" t="n">
        <f aca="false">Wheatland!H47+'New Albany'!H47+Wilton!H47+Caledonia!H47+Brownsville!H47+Gleason!H47</f>
        <v>-36252.6514730039</v>
      </c>
      <c r="I47" s="6" t="n">
        <f aca="false">Wheatland!I47+'New Albany'!I47+Wilton!I47+Caledonia!I47+Brownsville!I47+Gleason!I47</f>
        <v>-37586.4858979832</v>
      </c>
      <c r="J47" s="6" t="n">
        <f aca="false">Wheatland!J47+'New Albany'!J47+Wilton!J47+Caledonia!J47+Brownsville!J47+Gleason!J47</f>
        <v>-39214.5761136543</v>
      </c>
      <c r="K47" s="6" t="n">
        <f aca="false">Wheatland!K47+'New Albany'!K47+Wilton!K47+Caledonia!K47+Brownsville!K47+Gleason!K47</f>
        <v>-40497.3877170885</v>
      </c>
      <c r="L47" s="6" t="n">
        <f aca="false">Wheatland!L47+'New Albany'!L47+Wilton!L47+Caledonia!L47+Brownsville!L47+Gleason!L47</f>
        <v>-42533.7456123879</v>
      </c>
      <c r="M47" s="6" t="n">
        <f aca="false">Wheatland!M47+'New Albany'!M47+Wilton!M47+Caledonia!M47+Brownsville!M47+Gleason!M47</f>
        <v>-44747.4172173954</v>
      </c>
      <c r="N47" s="6" t="n">
        <f aca="false">Wheatland!N47+'New Albany'!N47+Wilton!N47+Caledonia!N47+Brownsville!N47+Gleason!N47</f>
        <v>-47027.0726601035</v>
      </c>
      <c r="O47" s="6" t="n">
        <f aca="false">Wheatland!O47+'New Albany'!O47+Wilton!O47+Caledonia!O47+Brownsville!O47+Gleason!O47</f>
        <v>-49453.6632446122</v>
      </c>
      <c r="P47" s="6" t="n">
        <f aca="false">Wheatland!P47+'New Albany'!P47+Wilton!P47+Caledonia!P47+Brownsville!P47+Gleason!P47</f>
        <v>-51892.29951147</v>
      </c>
      <c r="Q47" s="6" t="n">
        <f aca="false">Wheatland!Q47+'New Albany'!Q47+Wilton!Q47+Caledonia!Q47+Brownsville!Q47+Gleason!Q47</f>
        <v>-54510.8655374942</v>
      </c>
      <c r="R47" s="6" t="n">
        <f aca="false">Wheatland!R47+'New Albany'!R47+Wilton!R47+Caledonia!R47+Brownsville!R47+Gleason!R47</f>
        <v>-57152.0676731511</v>
      </c>
      <c r="S47" s="6" t="n">
        <f aca="false">Wheatland!S47+'New Albany'!S47+Wilton!S47+Caledonia!S47+Brownsville!S47+Gleason!S47</f>
        <v>-59994.2778112157</v>
      </c>
      <c r="T47" s="6" t="n">
        <f aca="false">Wheatland!T47+'New Albany'!T47+Wilton!T47+Caledonia!T47+Brownsville!T47+Gleason!T47</f>
        <v>-63084.9185707927</v>
      </c>
      <c r="U47" s="6" t="n">
        <f aca="false">Wheatland!U47+'New Albany'!U47+Wilton!U47+Caledonia!U47+Brownsville!U47+Gleason!U47</f>
        <v>-66389.364406292</v>
      </c>
      <c r="W47" s="233" t="n">
        <f aca="false">SUM(B47:U47)</f>
        <v>-811423.843359222</v>
      </c>
      <c r="X47" s="234" t="n">
        <f aca="false">SUM(Caledonia!W47,'New Albany'!W47,Wheatland!W47,Wilton!W47,Brownsville!W47,Gleason!W47)</f>
        <v>-811423.843359222</v>
      </c>
      <c r="Y47" s="234" t="n">
        <f aca="false">W47-X47</f>
        <v>0</v>
      </c>
    </row>
    <row r="48" customFormat="false" ht="12.75" hidden="false" customHeight="false" outlineLevel="0" collapsed="false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W48" s="233"/>
      <c r="X48" s="235"/>
      <c r="Y48" s="235"/>
    </row>
    <row r="49" customFormat="false" ht="15.75" hidden="false" customHeight="false" outlineLevel="0" collapsed="false">
      <c r="A49" s="242" t="s">
        <v>177</v>
      </c>
      <c r="B49" s="243" t="n">
        <f aca="false">B44+B46+B47</f>
        <v>12611.1119306792</v>
      </c>
      <c r="C49" s="243" t="n">
        <f aca="false">C44+C46+C47</f>
        <v>13518.3781462016</v>
      </c>
      <c r="D49" s="243" t="n">
        <f aca="false">D44+D46+D47</f>
        <v>14671.3110154226</v>
      </c>
      <c r="E49" s="243" t="n">
        <f aca="false">E44+E46+E47</f>
        <v>56211.6979920306</v>
      </c>
      <c r="F49" s="243" t="n">
        <f aca="false">F44+F46+F47</f>
        <v>62802.165751661</v>
      </c>
      <c r="G49" s="243" t="n">
        <f aca="false">G44+G46+G47</f>
        <v>65061.285001648</v>
      </c>
      <c r="H49" s="243" t="n">
        <f aca="false">H44+H46+H47</f>
        <v>67326.3527355786</v>
      </c>
      <c r="I49" s="243" t="n">
        <f aca="false">I44+I46+I47</f>
        <v>69803.4738105401</v>
      </c>
      <c r="J49" s="243" t="n">
        <f aca="false">J44+J46+J47</f>
        <v>72827.0699253579</v>
      </c>
      <c r="K49" s="243" t="n">
        <f aca="false">K44+K46+K47</f>
        <v>75209.4343317358</v>
      </c>
      <c r="L49" s="243" t="n">
        <f aca="false">L44+L46+L47</f>
        <v>78991.2418515776</v>
      </c>
      <c r="M49" s="243" t="n">
        <f aca="false">M44+M46+M47</f>
        <v>83102.3462608772</v>
      </c>
      <c r="N49" s="243" t="n">
        <f aca="false">N44+N46+N47</f>
        <v>87335.9920830493</v>
      </c>
      <c r="O49" s="243" t="n">
        <f aca="false">O44+O46+O47</f>
        <v>91842.5174542799</v>
      </c>
      <c r="P49" s="243" t="n">
        <f aca="false">P44+P46+P47</f>
        <v>96371.4133784443</v>
      </c>
      <c r="Q49" s="243" t="n">
        <f aca="false">Q44+Q46+Q47</f>
        <v>101234.464569632</v>
      </c>
      <c r="R49" s="243" t="n">
        <f aca="false">R44+R46+R47</f>
        <v>106139.554250138</v>
      </c>
      <c r="S49" s="243" t="n">
        <f aca="false">S44+S46+S47</f>
        <v>111417.944506543</v>
      </c>
      <c r="T49" s="243" t="n">
        <f aca="false">T44+T46+T47</f>
        <v>117157.705917187</v>
      </c>
      <c r="U49" s="243" t="n">
        <f aca="false">U44+U46+U47</f>
        <v>123294.533897399</v>
      </c>
      <c r="W49" s="233" t="n">
        <f aca="false">SUM(B49:U49)</f>
        <v>1506929.99480998</v>
      </c>
      <c r="X49" s="234" t="n">
        <f aca="false">SUM(Caledonia!W49,'New Albany'!W49,Wheatland!W49,Wilton!W49,Brownsville!W49,Gleason!W49)</f>
        <v>1506929.99480998</v>
      </c>
      <c r="Y49" s="234" t="n">
        <f aca="false">W49-X49</f>
        <v>0</v>
      </c>
    </row>
    <row r="51" customFormat="false" ht="12.75" hidden="false" customHeight="false" outlineLevel="0" collapsed="false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customFormat="false" ht="12.75" hidden="false" customHeight="false" outlineLevel="0" collapsed="false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1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4" min="2" style="1" width="14.56"/>
    <col collapsed="false" customWidth="true" hidden="false" outlineLevel="0" max="29" min="25" style="1" width="14.41"/>
    <col collapsed="false" customWidth="false" hidden="false" outlineLevel="0" max="257" min="30" style="1" width="9.14"/>
  </cols>
  <sheetData>
    <row r="1" customFormat="false" ht="12.75" hidden="false" customHeight="false" outlineLevel="0" collapsed="false">
      <c r="A1" s="244"/>
      <c r="C1" s="245"/>
      <c r="D1" s="246"/>
      <c r="E1" s="246"/>
      <c r="F1" s="247"/>
      <c r="G1" s="5"/>
      <c r="H1" s="5"/>
      <c r="I1" s="227"/>
      <c r="J1" s="227"/>
      <c r="K1" s="227"/>
      <c r="L1" s="247"/>
      <c r="M1" s="5"/>
      <c r="N1" s="5"/>
      <c r="O1" s="227"/>
      <c r="P1" s="227"/>
      <c r="Q1" s="227"/>
      <c r="R1" s="247"/>
      <c r="S1" s="5"/>
      <c r="T1" s="5"/>
      <c r="U1" s="5"/>
    </row>
    <row r="2" customFormat="false" ht="18.75" hidden="false" customHeight="false" outlineLevel="0" collapsed="false">
      <c r="A2" s="220" t="s">
        <v>178</v>
      </c>
      <c r="B2" s="248"/>
      <c r="C2" s="245"/>
      <c r="D2" s="246"/>
      <c r="E2" s="246"/>
      <c r="F2" s="247"/>
      <c r="I2" s="245"/>
      <c r="J2" s="245"/>
      <c r="K2" s="245"/>
      <c r="L2" s="247"/>
      <c r="O2" s="245"/>
      <c r="P2" s="245"/>
      <c r="Q2" s="245"/>
      <c r="R2" s="247"/>
      <c r="AA2" s="26"/>
    </row>
    <row r="3" customFormat="false" ht="12.75" hidden="false" customHeight="false" outlineLevel="0" collapsed="false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249"/>
      <c r="Q3" s="249"/>
      <c r="R3" s="249"/>
      <c r="S3" s="249"/>
      <c r="T3" s="249"/>
      <c r="U3" s="249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  <c r="GD3" s="46"/>
      <c r="GE3" s="46"/>
      <c r="GF3" s="46"/>
      <c r="GG3" s="46"/>
      <c r="GH3" s="46"/>
      <c r="GI3" s="46"/>
      <c r="GJ3" s="46"/>
      <c r="GK3" s="46"/>
      <c r="GL3" s="46"/>
      <c r="GM3" s="46"/>
      <c r="GN3" s="46"/>
      <c r="GO3" s="46"/>
      <c r="GP3" s="46"/>
      <c r="GQ3" s="46"/>
      <c r="GR3" s="46"/>
      <c r="GS3" s="46"/>
      <c r="GT3" s="46"/>
      <c r="GU3" s="46"/>
      <c r="GV3" s="46"/>
      <c r="GW3" s="46"/>
      <c r="GX3" s="46"/>
      <c r="GY3" s="46"/>
      <c r="GZ3" s="46"/>
      <c r="HA3" s="46"/>
      <c r="HB3" s="46"/>
      <c r="HC3" s="46"/>
      <c r="HD3" s="46"/>
      <c r="HE3" s="46"/>
      <c r="HF3" s="46"/>
      <c r="HG3" s="46"/>
      <c r="HH3" s="46"/>
      <c r="HI3" s="46"/>
      <c r="HJ3" s="46"/>
      <c r="HK3" s="46"/>
      <c r="HL3" s="46"/>
      <c r="HM3" s="46"/>
      <c r="HN3" s="46"/>
      <c r="HO3" s="46"/>
      <c r="HP3" s="46"/>
      <c r="HQ3" s="46"/>
      <c r="HR3" s="46"/>
      <c r="HS3" s="46"/>
      <c r="HT3" s="46"/>
      <c r="HU3" s="46"/>
      <c r="HV3" s="46"/>
      <c r="HW3" s="46"/>
      <c r="HX3" s="46"/>
      <c r="HY3" s="46"/>
      <c r="HZ3" s="46"/>
      <c r="IA3" s="46"/>
      <c r="IB3" s="46"/>
      <c r="IC3" s="46"/>
      <c r="ID3" s="46"/>
      <c r="IE3" s="46"/>
      <c r="IF3" s="46"/>
      <c r="IG3" s="46"/>
      <c r="IH3" s="46"/>
      <c r="II3" s="46"/>
      <c r="IJ3" s="46"/>
      <c r="IK3" s="46"/>
      <c r="IL3" s="46"/>
      <c r="IM3" s="46"/>
      <c r="IN3" s="46"/>
      <c r="IO3" s="46"/>
      <c r="IP3" s="46"/>
      <c r="IQ3" s="46"/>
      <c r="IR3" s="46"/>
      <c r="IS3" s="46"/>
      <c r="IT3" s="46"/>
      <c r="IU3" s="46"/>
      <c r="IV3" s="46"/>
      <c r="IW3" s="46"/>
    </row>
    <row r="4" customFormat="false" ht="13.5" hidden="false" customHeight="false" outlineLevel="0" collapsed="false">
      <c r="A4" s="250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  <c r="AH4" s="252"/>
      <c r="AI4" s="252"/>
      <c r="AJ4" s="252"/>
      <c r="AK4" s="252"/>
      <c r="AL4" s="252"/>
      <c r="AM4" s="252"/>
      <c r="AN4" s="252"/>
      <c r="AO4" s="252"/>
      <c r="AP4" s="252"/>
      <c r="AQ4" s="252"/>
      <c r="AR4" s="252"/>
      <c r="AS4" s="252"/>
      <c r="AT4" s="252"/>
      <c r="AU4" s="252"/>
      <c r="AV4" s="252"/>
      <c r="AW4" s="252"/>
      <c r="AX4" s="252"/>
      <c r="AY4" s="252"/>
      <c r="AZ4" s="252"/>
      <c r="BA4" s="252"/>
      <c r="BB4" s="252"/>
      <c r="BC4" s="252"/>
      <c r="BD4" s="252"/>
      <c r="BE4" s="252"/>
      <c r="BF4" s="252"/>
      <c r="BG4" s="252"/>
      <c r="BH4" s="252"/>
      <c r="BI4" s="252"/>
      <c r="BJ4" s="252"/>
      <c r="BK4" s="252"/>
      <c r="BL4" s="252"/>
      <c r="BM4" s="252"/>
      <c r="BN4" s="252"/>
      <c r="BO4" s="252"/>
      <c r="BP4" s="252"/>
      <c r="BQ4" s="252"/>
      <c r="BR4" s="252"/>
      <c r="BS4" s="252"/>
      <c r="BT4" s="252"/>
      <c r="BU4" s="252"/>
      <c r="BV4" s="252"/>
      <c r="BW4" s="252"/>
      <c r="BX4" s="252"/>
      <c r="BY4" s="252"/>
      <c r="BZ4" s="252"/>
      <c r="CA4" s="252"/>
      <c r="CB4" s="252"/>
      <c r="CC4" s="252"/>
      <c r="CD4" s="252"/>
      <c r="CE4" s="252"/>
      <c r="CF4" s="252"/>
      <c r="CG4" s="252"/>
      <c r="CH4" s="252"/>
      <c r="CI4" s="252"/>
      <c r="CJ4" s="252"/>
      <c r="CK4" s="252"/>
      <c r="CL4" s="252"/>
      <c r="CM4" s="252"/>
      <c r="CN4" s="252"/>
      <c r="CO4" s="252"/>
      <c r="CP4" s="252"/>
      <c r="CQ4" s="252"/>
      <c r="CR4" s="252"/>
      <c r="CS4" s="252"/>
      <c r="CT4" s="252"/>
      <c r="CU4" s="252"/>
      <c r="CV4" s="252"/>
      <c r="CW4" s="252"/>
      <c r="CX4" s="252"/>
      <c r="CY4" s="252"/>
      <c r="CZ4" s="252"/>
      <c r="DA4" s="252"/>
      <c r="DB4" s="252"/>
      <c r="DC4" s="252"/>
      <c r="DD4" s="252"/>
      <c r="DE4" s="252"/>
      <c r="DF4" s="252"/>
      <c r="DG4" s="252"/>
      <c r="DH4" s="252"/>
      <c r="DI4" s="252"/>
      <c r="DJ4" s="252"/>
      <c r="DK4" s="252"/>
      <c r="DL4" s="252"/>
      <c r="DM4" s="252"/>
      <c r="DN4" s="252"/>
      <c r="DO4" s="252"/>
      <c r="DP4" s="252"/>
      <c r="DQ4" s="252"/>
      <c r="DR4" s="252"/>
      <c r="DS4" s="252"/>
      <c r="DT4" s="252"/>
      <c r="DU4" s="252"/>
      <c r="DV4" s="252"/>
      <c r="DW4" s="252"/>
      <c r="DX4" s="252"/>
      <c r="DY4" s="252"/>
      <c r="DZ4" s="252"/>
      <c r="EA4" s="252"/>
      <c r="EB4" s="252"/>
      <c r="EC4" s="252"/>
      <c r="ED4" s="252"/>
      <c r="EE4" s="252"/>
      <c r="EF4" s="252"/>
      <c r="EG4" s="252"/>
      <c r="EH4" s="252"/>
      <c r="EI4" s="252"/>
      <c r="EJ4" s="252"/>
      <c r="EK4" s="252"/>
      <c r="EL4" s="252"/>
      <c r="EM4" s="252"/>
      <c r="EN4" s="252"/>
      <c r="EO4" s="252"/>
      <c r="EP4" s="252"/>
      <c r="EQ4" s="252"/>
      <c r="ER4" s="252"/>
      <c r="ES4" s="252"/>
      <c r="ET4" s="252"/>
      <c r="EU4" s="252"/>
      <c r="EV4" s="252"/>
      <c r="EW4" s="252"/>
      <c r="EX4" s="252"/>
      <c r="EY4" s="252"/>
      <c r="EZ4" s="252"/>
      <c r="FA4" s="252"/>
      <c r="FB4" s="252"/>
      <c r="FC4" s="252"/>
      <c r="FD4" s="252"/>
      <c r="FE4" s="252"/>
      <c r="FF4" s="252"/>
      <c r="FG4" s="252"/>
      <c r="FH4" s="252"/>
      <c r="FI4" s="252"/>
      <c r="FJ4" s="252"/>
      <c r="FK4" s="252"/>
      <c r="FL4" s="252"/>
      <c r="FM4" s="252"/>
      <c r="FN4" s="252"/>
      <c r="FO4" s="252"/>
      <c r="FP4" s="252"/>
      <c r="FQ4" s="252"/>
      <c r="FR4" s="252"/>
      <c r="FS4" s="252"/>
      <c r="FT4" s="252"/>
      <c r="FU4" s="252"/>
      <c r="FV4" s="252"/>
      <c r="FW4" s="252"/>
      <c r="FX4" s="252"/>
      <c r="FY4" s="252"/>
      <c r="FZ4" s="252"/>
      <c r="GA4" s="252"/>
      <c r="GB4" s="252"/>
      <c r="GC4" s="252"/>
      <c r="GD4" s="252"/>
      <c r="GE4" s="252"/>
      <c r="GF4" s="252"/>
      <c r="GG4" s="252"/>
      <c r="GH4" s="252"/>
      <c r="GI4" s="252"/>
      <c r="GJ4" s="252"/>
      <c r="GK4" s="252"/>
      <c r="GL4" s="252"/>
      <c r="GM4" s="252"/>
      <c r="GN4" s="252"/>
      <c r="GO4" s="252"/>
      <c r="GP4" s="252"/>
      <c r="GQ4" s="252"/>
      <c r="GR4" s="252"/>
      <c r="GS4" s="252"/>
      <c r="GT4" s="252"/>
      <c r="GU4" s="252"/>
      <c r="GV4" s="252"/>
      <c r="GW4" s="252"/>
      <c r="GX4" s="252"/>
      <c r="GY4" s="252"/>
      <c r="GZ4" s="252"/>
      <c r="HA4" s="252"/>
      <c r="HB4" s="252"/>
      <c r="HC4" s="252"/>
      <c r="HD4" s="252"/>
      <c r="HE4" s="252"/>
      <c r="HF4" s="252"/>
      <c r="HG4" s="252"/>
      <c r="HH4" s="252"/>
      <c r="HI4" s="252"/>
      <c r="HJ4" s="252"/>
      <c r="HK4" s="252"/>
      <c r="HL4" s="252"/>
      <c r="HM4" s="252"/>
      <c r="HN4" s="252"/>
      <c r="HO4" s="252"/>
      <c r="HP4" s="252"/>
      <c r="HQ4" s="252"/>
      <c r="HR4" s="252"/>
      <c r="HS4" s="252"/>
      <c r="HT4" s="252"/>
      <c r="HU4" s="252"/>
      <c r="HV4" s="252"/>
      <c r="HW4" s="252"/>
      <c r="HX4" s="252"/>
      <c r="HY4" s="252"/>
      <c r="HZ4" s="252"/>
      <c r="IA4" s="252"/>
      <c r="IB4" s="252"/>
      <c r="IC4" s="252"/>
      <c r="ID4" s="252"/>
      <c r="IE4" s="252"/>
      <c r="IF4" s="252"/>
      <c r="IG4" s="252"/>
      <c r="IH4" s="252"/>
      <c r="II4" s="252"/>
      <c r="IJ4" s="252"/>
      <c r="IK4" s="252"/>
      <c r="IL4" s="252"/>
      <c r="IM4" s="252"/>
      <c r="IN4" s="252"/>
      <c r="IO4" s="252"/>
      <c r="IP4" s="252"/>
      <c r="IQ4" s="252"/>
      <c r="IR4" s="252"/>
      <c r="IS4" s="252"/>
      <c r="IT4" s="252"/>
      <c r="IU4" s="252"/>
      <c r="IV4" s="252"/>
      <c r="IW4" s="252"/>
    </row>
    <row r="5" customFormat="false" ht="13.5" hidden="false" customHeight="false" outlineLevel="0" collapsed="false">
      <c r="A5" s="224" t="s">
        <v>154</v>
      </c>
      <c r="B5" s="253" t="n">
        <v>2001</v>
      </c>
      <c r="C5" s="253" t="n">
        <f aca="false">B5+1</f>
        <v>2002</v>
      </c>
      <c r="D5" s="253" t="n">
        <f aca="false">C5+1</f>
        <v>2003</v>
      </c>
      <c r="E5" s="253" t="n">
        <f aca="false">D5+1</f>
        <v>2004</v>
      </c>
      <c r="F5" s="253" t="n">
        <f aca="false">E5+1</f>
        <v>2005</v>
      </c>
      <c r="G5" s="253" t="n">
        <f aca="false">F5+1</f>
        <v>2006</v>
      </c>
      <c r="H5" s="253" t="n">
        <f aca="false">G5+1</f>
        <v>2007</v>
      </c>
      <c r="I5" s="253" t="n">
        <f aca="false">H5+1</f>
        <v>2008</v>
      </c>
      <c r="J5" s="253" t="n">
        <f aca="false">I5+1</f>
        <v>2009</v>
      </c>
      <c r="K5" s="253" t="n">
        <f aca="false">J5+1</f>
        <v>2010</v>
      </c>
      <c r="L5" s="253" t="n">
        <f aca="false">K5+1</f>
        <v>2011</v>
      </c>
      <c r="M5" s="253" t="n">
        <f aca="false">L5+1</f>
        <v>2012</v>
      </c>
      <c r="N5" s="253" t="n">
        <f aca="false">M5+1</f>
        <v>2013</v>
      </c>
      <c r="O5" s="253" t="n">
        <f aca="false">N5+1</f>
        <v>2014</v>
      </c>
      <c r="P5" s="253" t="n">
        <f aca="false">O5+1</f>
        <v>2015</v>
      </c>
      <c r="Q5" s="253" t="n">
        <f aca="false">P5+1</f>
        <v>2016</v>
      </c>
      <c r="R5" s="253" t="n">
        <f aca="false">Q5+1</f>
        <v>2017</v>
      </c>
      <c r="S5" s="253" t="n">
        <f aca="false">R5+1</f>
        <v>2018</v>
      </c>
      <c r="T5" s="253" t="n">
        <f aca="false">S5+1</f>
        <v>2019</v>
      </c>
      <c r="U5" s="253" t="n">
        <f aca="false">T5+1</f>
        <v>2020</v>
      </c>
    </row>
    <row r="6" customFormat="false" ht="12.75" hidden="false" customHeight="false" outlineLevel="0" collapsed="false">
      <c r="A6" s="254"/>
      <c r="B6" s="255" t="n">
        <v>37256</v>
      </c>
      <c r="C6" s="255" t="n">
        <v>37621</v>
      </c>
      <c r="D6" s="255" t="n">
        <v>37986</v>
      </c>
      <c r="E6" s="255" t="n">
        <v>38352</v>
      </c>
      <c r="F6" s="255" t="n">
        <v>38717</v>
      </c>
      <c r="G6" s="255" t="n">
        <v>39082</v>
      </c>
      <c r="H6" s="255" t="n">
        <v>39447</v>
      </c>
      <c r="I6" s="255" t="n">
        <v>39813</v>
      </c>
      <c r="J6" s="255" t="n">
        <v>40178</v>
      </c>
      <c r="K6" s="255" t="n">
        <v>40543</v>
      </c>
      <c r="L6" s="255" t="n">
        <v>40908</v>
      </c>
      <c r="M6" s="255" t="n">
        <v>41274</v>
      </c>
      <c r="N6" s="255" t="n">
        <v>41639</v>
      </c>
      <c r="O6" s="255" t="n">
        <v>42004</v>
      </c>
      <c r="P6" s="255" t="n">
        <v>42369</v>
      </c>
      <c r="Q6" s="255" t="n">
        <v>42735</v>
      </c>
      <c r="R6" s="255" t="n">
        <v>43100</v>
      </c>
      <c r="S6" s="255" t="n">
        <v>43465</v>
      </c>
      <c r="T6" s="255" t="n">
        <v>43830</v>
      </c>
      <c r="U6" s="255" t="n">
        <v>44196</v>
      </c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J6" s="256"/>
      <c r="DK6" s="256"/>
      <c r="DL6" s="256"/>
      <c r="DM6" s="256"/>
      <c r="DN6" s="256"/>
      <c r="DO6" s="256"/>
      <c r="DP6" s="256"/>
      <c r="DQ6" s="256"/>
      <c r="DR6" s="256"/>
      <c r="DS6" s="256"/>
      <c r="DT6" s="256"/>
      <c r="DU6" s="256"/>
      <c r="DV6" s="256"/>
      <c r="DW6" s="256"/>
      <c r="DX6" s="256"/>
      <c r="DY6" s="256"/>
      <c r="DZ6" s="256"/>
      <c r="EA6" s="256"/>
      <c r="EB6" s="256"/>
      <c r="EC6" s="256"/>
      <c r="ED6" s="256"/>
      <c r="EE6" s="256"/>
      <c r="EF6" s="256"/>
      <c r="EG6" s="256"/>
      <c r="EH6" s="256"/>
      <c r="EI6" s="256"/>
      <c r="EJ6" s="256"/>
      <c r="EK6" s="256"/>
      <c r="EL6" s="256"/>
      <c r="EM6" s="256"/>
      <c r="EN6" s="256"/>
      <c r="EO6" s="256"/>
      <c r="EP6" s="256"/>
      <c r="EQ6" s="256"/>
      <c r="ER6" s="256"/>
      <c r="ES6" s="256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6"/>
      <c r="FF6" s="256"/>
      <c r="FG6" s="256"/>
      <c r="FH6" s="256"/>
      <c r="FI6" s="256"/>
      <c r="FJ6" s="256"/>
      <c r="FK6" s="256"/>
      <c r="FL6" s="256"/>
      <c r="FM6" s="256"/>
      <c r="FN6" s="256"/>
      <c r="FO6" s="256"/>
      <c r="FP6" s="256"/>
      <c r="FQ6" s="256"/>
      <c r="FR6" s="256"/>
      <c r="FS6" s="256"/>
      <c r="FT6" s="256"/>
      <c r="FU6" s="256"/>
      <c r="FV6" s="256"/>
      <c r="FW6" s="256"/>
      <c r="FX6" s="256"/>
      <c r="FY6" s="256"/>
      <c r="FZ6" s="256"/>
      <c r="GA6" s="256"/>
      <c r="GB6" s="256"/>
      <c r="GC6" s="256"/>
      <c r="GD6" s="256"/>
      <c r="GE6" s="256"/>
      <c r="GF6" s="256"/>
      <c r="GG6" s="256"/>
      <c r="GH6" s="256"/>
      <c r="GI6" s="256"/>
      <c r="GJ6" s="256"/>
      <c r="GK6" s="256"/>
      <c r="GL6" s="256"/>
      <c r="GM6" s="256"/>
      <c r="GN6" s="256"/>
      <c r="GO6" s="256"/>
      <c r="GP6" s="256"/>
      <c r="GQ6" s="256"/>
      <c r="GR6" s="256"/>
      <c r="GS6" s="256"/>
      <c r="GT6" s="256"/>
      <c r="GU6" s="256"/>
      <c r="GV6" s="256"/>
      <c r="GW6" s="256"/>
      <c r="GX6" s="256"/>
      <c r="GY6" s="256"/>
      <c r="GZ6" s="256"/>
      <c r="HA6" s="256"/>
      <c r="HB6" s="256"/>
      <c r="HC6" s="256"/>
      <c r="HD6" s="256"/>
      <c r="HE6" s="256"/>
      <c r="HF6" s="256"/>
      <c r="HG6" s="256"/>
      <c r="HH6" s="256"/>
      <c r="HI6" s="256"/>
      <c r="HJ6" s="256"/>
      <c r="HK6" s="256"/>
      <c r="HL6" s="256"/>
      <c r="HM6" s="256"/>
      <c r="HN6" s="256"/>
      <c r="HO6" s="256"/>
      <c r="HP6" s="256"/>
      <c r="HQ6" s="256"/>
      <c r="HR6" s="256"/>
      <c r="HS6" s="256"/>
      <c r="HT6" s="256"/>
      <c r="HU6" s="256"/>
      <c r="HV6" s="256"/>
      <c r="HW6" s="256"/>
      <c r="HX6" s="256"/>
      <c r="HY6" s="256"/>
      <c r="HZ6" s="256"/>
      <c r="IA6" s="256"/>
      <c r="IB6" s="256"/>
      <c r="IC6" s="256"/>
      <c r="ID6" s="256"/>
      <c r="IE6" s="256"/>
      <c r="IF6" s="256"/>
      <c r="IG6" s="256"/>
      <c r="IH6" s="256"/>
      <c r="II6" s="256"/>
      <c r="IJ6" s="256"/>
      <c r="IK6" s="256"/>
      <c r="IL6" s="256"/>
      <c r="IM6" s="256"/>
      <c r="IN6" s="256"/>
      <c r="IO6" s="256"/>
      <c r="IP6" s="256"/>
      <c r="IQ6" s="256"/>
      <c r="IR6" s="256"/>
      <c r="IS6" s="256"/>
      <c r="IT6" s="256"/>
      <c r="IU6" s="256"/>
      <c r="IV6" s="256"/>
      <c r="IW6" s="256"/>
    </row>
    <row r="7" customFormat="false" ht="12.75" hidden="false" customHeight="false" outlineLevel="0" collapsed="false">
      <c r="R7" s="46"/>
      <c r="S7" s="46"/>
      <c r="T7" s="46"/>
      <c r="U7" s="46"/>
    </row>
    <row r="8" customFormat="false" ht="12.75" hidden="false" customHeight="false" outlineLevel="0" collapsed="false">
      <c r="R8" s="46"/>
      <c r="S8" s="46"/>
      <c r="T8" s="46"/>
      <c r="U8" s="46"/>
    </row>
    <row r="9" customFormat="false" ht="12.75" hidden="false" customHeight="false" outlineLevel="0" collapsed="false">
      <c r="A9" s="257" t="s">
        <v>179</v>
      </c>
      <c r="B9" s="258" t="n">
        <f aca="false">IS!B36</f>
        <v>120476.946759711</v>
      </c>
      <c r="C9" s="258" t="n">
        <f aca="false">IS!C36</f>
        <v>119829.597840562</v>
      </c>
      <c r="D9" s="258" t="n">
        <f aca="false">IS!D36</f>
        <v>119238.125266159</v>
      </c>
      <c r="E9" s="258" t="n">
        <f aca="false">IS!E36</f>
        <v>185089.217054952</v>
      </c>
      <c r="F9" s="258" t="n">
        <f aca="false">IS!F36</f>
        <v>195084.396062826</v>
      </c>
      <c r="G9" s="258" t="n">
        <f aca="false">IS!G36</f>
        <v>197835.658162065</v>
      </c>
      <c r="H9" s="258" t="n">
        <f aca="false">IS!H36</f>
        <v>200410.780170311</v>
      </c>
      <c r="I9" s="258" t="n">
        <f aca="false">IS!I36</f>
        <v>203269.621179196</v>
      </c>
      <c r="J9" s="258" t="n">
        <f aca="false">IS!J36</f>
        <v>206492.581167536</v>
      </c>
      <c r="K9" s="258" t="n">
        <f aca="false">IS!K36</f>
        <v>208564.060866763</v>
      </c>
      <c r="L9" s="258" t="n">
        <f aca="false">IS!L36</f>
        <v>212623.037959222</v>
      </c>
      <c r="M9" s="258" t="n">
        <f aca="false">IS!M36</f>
        <v>216919.480536642</v>
      </c>
      <c r="N9" s="258" t="n">
        <f aca="false">IS!N36</f>
        <v>220755.108412197</v>
      </c>
      <c r="O9" s="258" t="n">
        <f aca="false">IS!O36</f>
        <v>224721.770198412</v>
      </c>
      <c r="P9" s="258" t="n">
        <f aca="false">IS!P36</f>
        <v>228232.34170252</v>
      </c>
      <c r="Q9" s="258" t="n">
        <f aca="false">IS!Q36</f>
        <v>231838.572503016</v>
      </c>
      <c r="R9" s="258" t="n">
        <f aca="false">IS!R36</f>
        <v>234757.403146899</v>
      </c>
      <c r="S9" s="258" t="n">
        <f aca="false">IS!S36</f>
        <v>237747.620700308</v>
      </c>
      <c r="T9" s="258" t="n">
        <f aca="false">IS!T36</f>
        <v>240793.212157263</v>
      </c>
      <c r="U9" s="259" t="n">
        <f aca="false">IS!U36</f>
        <v>243728.560813166</v>
      </c>
      <c r="AA9" s="260" t="n">
        <f aca="false">IF(MONTH(C19)=MONTH([1]Assumptions!G34),1,2)</f>
        <v>2</v>
      </c>
    </row>
    <row r="10" customFormat="false" ht="12.75" hidden="false" customHeight="false" outlineLevel="0" collapsed="false">
      <c r="A10" s="261" t="s">
        <v>50</v>
      </c>
      <c r="B10" s="262" t="n">
        <v>1.35</v>
      </c>
      <c r="C10" s="262" t="n">
        <v>1.35</v>
      </c>
      <c r="D10" s="262" t="n">
        <v>1.35</v>
      </c>
      <c r="E10" s="262" t="n">
        <v>3</v>
      </c>
      <c r="F10" s="262" t="n">
        <v>3</v>
      </c>
      <c r="G10" s="262" t="n">
        <v>3</v>
      </c>
      <c r="H10" s="262" t="n">
        <v>3</v>
      </c>
      <c r="I10" s="262" t="n">
        <v>3</v>
      </c>
      <c r="J10" s="262" t="n">
        <v>3</v>
      </c>
      <c r="K10" s="262" t="n">
        <v>3</v>
      </c>
      <c r="L10" s="262" t="n">
        <v>3</v>
      </c>
      <c r="M10" s="262" t="n">
        <v>3</v>
      </c>
      <c r="N10" s="262" t="n">
        <v>3</v>
      </c>
      <c r="O10" s="262" t="n">
        <v>3</v>
      </c>
      <c r="P10" s="262" t="n">
        <v>3</v>
      </c>
      <c r="Q10" s="262" t="n">
        <v>3</v>
      </c>
      <c r="R10" s="262" t="n">
        <v>3</v>
      </c>
      <c r="S10" s="262" t="n">
        <v>3</v>
      </c>
      <c r="T10" s="262" t="n">
        <v>3</v>
      </c>
      <c r="U10" s="263" t="n">
        <v>3</v>
      </c>
      <c r="AA10" s="260" t="n">
        <f aca="false">IF(AA9=1,6,15)</f>
        <v>15</v>
      </c>
    </row>
    <row r="11" customFormat="false" ht="12.75" hidden="false" customHeight="false" outlineLevel="0" collapsed="false">
      <c r="A11" s="264" t="s">
        <v>180</v>
      </c>
      <c r="B11" s="265" t="n">
        <f aca="false">B9/B10</f>
        <v>89242.1827849709</v>
      </c>
      <c r="C11" s="265" t="n">
        <f aca="false">C9/C10</f>
        <v>88762.665067083</v>
      </c>
      <c r="D11" s="265" t="n">
        <f aca="false">D9/D10</f>
        <v>88324.5372341916</v>
      </c>
      <c r="E11" s="265" t="n">
        <f aca="false">E9/E10</f>
        <v>61696.405684984</v>
      </c>
      <c r="F11" s="265" t="n">
        <f aca="false">F9/F10</f>
        <v>65028.1320209422</v>
      </c>
      <c r="G11" s="265" t="n">
        <f aca="false">G9/G10</f>
        <v>65945.2193873552</v>
      </c>
      <c r="H11" s="265" t="n">
        <f aca="false">H9/H10</f>
        <v>66803.5933901038</v>
      </c>
      <c r="I11" s="265" t="n">
        <f aca="false">I9/I10</f>
        <v>67756.5403930654</v>
      </c>
      <c r="J11" s="265" t="n">
        <f aca="false">J9/J10</f>
        <v>68830.8603891786</v>
      </c>
      <c r="K11" s="265" t="n">
        <f aca="false">K9/K10</f>
        <v>69521.3536222543</v>
      </c>
      <c r="L11" s="265" t="n">
        <f aca="false">L9/L10</f>
        <v>70874.3459864074</v>
      </c>
      <c r="M11" s="265" t="n">
        <f aca="false">M9/M10</f>
        <v>72306.4935122139</v>
      </c>
      <c r="N11" s="265" t="n">
        <f aca="false">N9/N10</f>
        <v>73585.0361373991</v>
      </c>
      <c r="O11" s="265" t="n">
        <f aca="false">O9/O10</f>
        <v>74907.2567328042</v>
      </c>
      <c r="P11" s="265" t="n">
        <f aca="false">P9/P10</f>
        <v>76077.4472341734</v>
      </c>
      <c r="Q11" s="265" t="n">
        <f aca="false">Q9/Q10</f>
        <v>77279.524167672</v>
      </c>
      <c r="R11" s="265" t="n">
        <f aca="false">R9/R10</f>
        <v>78252.4677156331</v>
      </c>
      <c r="S11" s="265" t="n">
        <f aca="false">S9/S10</f>
        <v>79249.2069001026</v>
      </c>
      <c r="T11" s="265" t="n">
        <f aca="false">T9/T10</f>
        <v>80264.4040524211</v>
      </c>
      <c r="U11" s="266" t="n">
        <f aca="false">U9/U10</f>
        <v>81242.8536043886</v>
      </c>
    </row>
    <row r="12" customFormat="false" ht="12.75" hidden="false" customHeight="false" outlineLevel="0" collapsed="false">
      <c r="A12" s="60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</row>
    <row r="13" customFormat="false" ht="12.75" hidden="false" customHeight="false" outlineLevel="0" collapsed="false">
      <c r="A13" s="6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</row>
    <row r="14" customFormat="false" ht="12.75" hidden="false" customHeight="false" outlineLevel="0" collapsed="false">
      <c r="A14" s="235"/>
      <c r="B14" s="267"/>
      <c r="C14" s="268"/>
      <c r="D14" s="268"/>
      <c r="E14" s="268"/>
    </row>
    <row r="15" customFormat="false" ht="12.75" hidden="false" customHeight="false" outlineLevel="0" collapsed="false">
      <c r="A15" s="235"/>
      <c r="B15" s="267"/>
      <c r="C15" s="269"/>
      <c r="D15" s="26"/>
      <c r="E15" s="270"/>
    </row>
    <row r="16" customFormat="false" ht="12.75" hidden="false" customHeight="false" outlineLevel="0" collapsed="false">
      <c r="A16" s="235"/>
      <c r="B16" s="267"/>
      <c r="D16" s="271"/>
    </row>
    <row r="17" customFormat="false" ht="12.75" hidden="false" customHeight="false" outlineLevel="0" collapsed="false">
      <c r="B17" s="5"/>
      <c r="C17" s="272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customFormat="false" ht="12.75" hidden="false" customHeight="false" outlineLevel="0" collapsed="false">
      <c r="A18" s="273" t="s">
        <v>17</v>
      </c>
      <c r="B18" s="5"/>
      <c r="C18" s="272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customFormat="false" ht="13.5" hidden="false" customHeight="false" outlineLevel="0" collapsed="false">
      <c r="B19" s="274" t="n">
        <f aca="false">Assumptions!$B$19</f>
        <v>36892</v>
      </c>
      <c r="C19" s="274" t="n">
        <v>37257</v>
      </c>
      <c r="D19" s="274" t="n">
        <v>37622</v>
      </c>
      <c r="E19" s="274" t="n">
        <v>37987</v>
      </c>
      <c r="F19" s="274" t="n">
        <v>38353</v>
      </c>
      <c r="G19" s="274" t="n">
        <v>38718</v>
      </c>
      <c r="H19" s="274" t="n">
        <v>39083</v>
      </c>
      <c r="I19" s="274" t="n">
        <v>39448</v>
      </c>
      <c r="J19" s="274" t="n">
        <v>39814</v>
      </c>
      <c r="K19" s="274" t="n">
        <v>40179</v>
      </c>
      <c r="L19" s="274" t="n">
        <v>40544</v>
      </c>
      <c r="M19" s="274" t="n">
        <v>40909</v>
      </c>
      <c r="N19" s="274" t="n">
        <v>41275</v>
      </c>
      <c r="O19" s="274" t="n">
        <v>41640</v>
      </c>
      <c r="P19" s="274" t="n">
        <v>42005</v>
      </c>
      <c r="Q19" s="274" t="n">
        <v>42370</v>
      </c>
      <c r="R19" s="274" t="n">
        <v>42736</v>
      </c>
      <c r="S19" s="274" t="n">
        <v>43101</v>
      </c>
      <c r="T19" s="274" t="n">
        <v>43466</v>
      </c>
      <c r="U19" s="274" t="n">
        <v>43831</v>
      </c>
      <c r="W19" s="275" t="s">
        <v>181</v>
      </c>
      <c r="X19" s="275" t="s">
        <v>182</v>
      </c>
    </row>
    <row r="20" customFormat="false" ht="12.75" hidden="false" customHeight="false" outlineLevel="0" collapsed="false">
      <c r="A20" s="115" t="s">
        <v>183</v>
      </c>
      <c r="B20" s="26" t="n">
        <v>0</v>
      </c>
      <c r="C20" s="26" t="n">
        <f aca="false">B34</f>
        <v>57114.6342717368</v>
      </c>
      <c r="D20" s="26" t="n">
        <f aca="false">C34</f>
        <v>29568.6497881834</v>
      </c>
      <c r="E20" s="26" t="n">
        <f aca="false">D34</f>
        <v>0</v>
      </c>
      <c r="F20" s="26" t="n">
        <f aca="false">E34</f>
        <v>0</v>
      </c>
      <c r="G20" s="26" t="n">
        <f aca="false">F34</f>
        <v>0</v>
      </c>
      <c r="H20" s="26" t="n">
        <f aca="false">G34</f>
        <v>0</v>
      </c>
      <c r="I20" s="26" t="n">
        <f aca="false">H34</f>
        <v>0</v>
      </c>
      <c r="J20" s="26" t="n">
        <f aca="false">I34</f>
        <v>0</v>
      </c>
      <c r="K20" s="26" t="n">
        <f aca="false">J34</f>
        <v>0</v>
      </c>
      <c r="L20" s="26" t="n">
        <f aca="false">K34</f>
        <v>0</v>
      </c>
      <c r="M20" s="26" t="n">
        <f aca="false">L34</f>
        <v>0</v>
      </c>
      <c r="N20" s="26" t="n">
        <f aca="false">M34</f>
        <v>0</v>
      </c>
      <c r="O20" s="26" t="n">
        <f aca="false">N34</f>
        <v>0</v>
      </c>
      <c r="P20" s="26" t="n">
        <f aca="false">O34</f>
        <v>0</v>
      </c>
      <c r="Q20" s="26" t="n">
        <f aca="false">P34</f>
        <v>0</v>
      </c>
      <c r="R20" s="26" t="n">
        <f aca="false">Q34</f>
        <v>0</v>
      </c>
      <c r="S20" s="26" t="n">
        <f aca="false">R34</f>
        <v>0</v>
      </c>
      <c r="T20" s="26" t="n">
        <f aca="false">S34</f>
        <v>0</v>
      </c>
      <c r="U20" s="26" t="n">
        <f aca="false">T34</f>
        <v>0</v>
      </c>
      <c r="W20" s="276"/>
      <c r="X20" s="276"/>
    </row>
    <row r="21" customFormat="false" ht="12.75" hidden="false" customHeight="false" outlineLevel="0" collapsed="false">
      <c r="A21" s="115" t="s">
        <v>184</v>
      </c>
      <c r="B21" s="277" t="n">
        <v>0</v>
      </c>
      <c r="C21" s="277" t="n">
        <f aca="false">C20*$E$95*(C19-B30)/365.25</f>
        <v>13.8075898869113</v>
      </c>
      <c r="D21" s="277" t="n">
        <f aca="false">D20*$E$95*(D19-C30)/365.25</f>
        <v>7.14828686186611</v>
      </c>
      <c r="E21" s="277" t="n">
        <f aca="false">E20*$E$95*(E19-D30)/365.25</f>
        <v>0</v>
      </c>
      <c r="F21" s="277" t="n">
        <f aca="false">F20*$E$95*(F19-E30)/365.25</f>
        <v>0</v>
      </c>
      <c r="G21" s="277" t="n">
        <f aca="false">G20*$E$95*(G19-F30)/365.25</f>
        <v>0</v>
      </c>
      <c r="H21" s="277" t="n">
        <f aca="false">H20*$E$95*(H19-G30)/365.25</f>
        <v>0</v>
      </c>
      <c r="I21" s="277" t="n">
        <f aca="false">I20*$E$95*(I19-H30)/365.25</f>
        <v>0</v>
      </c>
      <c r="J21" s="277" t="n">
        <f aca="false">J20*$E$95*(J19-I30)/365.25</f>
        <v>0</v>
      </c>
      <c r="K21" s="277" t="n">
        <f aca="false">K20*$E$95*(K19-J30)/365.25</f>
        <v>0</v>
      </c>
      <c r="L21" s="277" t="n">
        <f aca="false">L20*$E$95*(L19-K30)/365.25</f>
        <v>0</v>
      </c>
      <c r="M21" s="277" t="n">
        <f aca="false">M20*$E$95*(M19-L30)/365.25</f>
        <v>0</v>
      </c>
      <c r="N21" s="277" t="n">
        <f aca="false">N20*$E$95*(N19-M30)/365.25</f>
        <v>0</v>
      </c>
      <c r="O21" s="277" t="n">
        <f aca="false">O20*$E$95*(O19-N30)/365.25</f>
        <v>0</v>
      </c>
      <c r="P21" s="277" t="n">
        <f aca="false">P20*$E$95*(P19-O30)/365.25</f>
        <v>0</v>
      </c>
      <c r="Q21" s="277" t="n">
        <f aca="false">Q20*$E$95*(Q19-P30)/365.25</f>
        <v>0</v>
      </c>
      <c r="R21" s="277" t="n">
        <f aca="false">R20*$E$95*(R19-Q30)/365.25</f>
        <v>0</v>
      </c>
      <c r="S21" s="277" t="n">
        <f aca="false">S20*$E$95*(S19-R30)/365.25</f>
        <v>0</v>
      </c>
      <c r="T21" s="277" t="n">
        <f aca="false">T20*$E$95*(T19-S30)/365.25</f>
        <v>0</v>
      </c>
      <c r="U21" s="277" t="n">
        <f aca="false">U20*$E$95*(U19-T30)/365.25</f>
        <v>0</v>
      </c>
      <c r="W21" s="276"/>
      <c r="X21" s="276"/>
    </row>
    <row r="22" customFormat="false" ht="13.5" hidden="false" customHeight="false" outlineLevel="0" collapsed="false">
      <c r="A22" s="115" t="s">
        <v>185</v>
      </c>
      <c r="B22" s="278" t="n">
        <v>82765.0516492905</v>
      </c>
      <c r="C22" s="26" t="n">
        <f aca="false">C20</f>
        <v>57114.6342717368</v>
      </c>
      <c r="D22" s="26" t="n">
        <f aca="false">D20</f>
        <v>29568.6497881834</v>
      </c>
      <c r="E22" s="26" t="n">
        <f aca="false">E20</f>
        <v>0</v>
      </c>
      <c r="F22" s="26" t="n">
        <f aca="false">F20</f>
        <v>0</v>
      </c>
      <c r="G22" s="26" t="n">
        <f aca="false">G20</f>
        <v>0</v>
      </c>
      <c r="H22" s="26" t="n">
        <f aca="false">H20</f>
        <v>0</v>
      </c>
      <c r="I22" s="26" t="n">
        <f aca="false">I20</f>
        <v>0</v>
      </c>
      <c r="J22" s="26" t="n">
        <f aca="false">J20</f>
        <v>0</v>
      </c>
      <c r="K22" s="26" t="n">
        <f aca="false">K20</f>
        <v>0</v>
      </c>
      <c r="L22" s="26" t="n">
        <f aca="false">L20</f>
        <v>0</v>
      </c>
      <c r="M22" s="26" t="n">
        <f aca="false">M20</f>
        <v>0</v>
      </c>
      <c r="N22" s="26" t="n">
        <f aca="false">N20</f>
        <v>0</v>
      </c>
      <c r="O22" s="26" t="n">
        <f aca="false">O20</f>
        <v>0</v>
      </c>
      <c r="P22" s="26" t="n">
        <f aca="false">P20</f>
        <v>0</v>
      </c>
      <c r="Q22" s="26" t="n">
        <f aca="false">Q20</f>
        <v>0</v>
      </c>
      <c r="R22" s="26" t="n">
        <f aca="false">R20</f>
        <v>0</v>
      </c>
      <c r="S22" s="26" t="n">
        <f aca="false">S20</f>
        <v>0</v>
      </c>
      <c r="T22" s="26" t="n">
        <f aca="false">T20</f>
        <v>0</v>
      </c>
      <c r="U22" s="26" t="n">
        <f aca="false">U20</f>
        <v>0</v>
      </c>
      <c r="W22" s="279" t="n">
        <f aca="false">SUM(B26:U26,B32:U32)</f>
        <v>82765.0516492905</v>
      </c>
      <c r="X22" s="280" t="n">
        <f aca="false">B22-W22</f>
        <v>0</v>
      </c>
    </row>
    <row r="23" customFormat="false" ht="12.75" hidden="false" customHeight="false" outlineLevel="0" collapsed="false">
      <c r="B23" s="281"/>
      <c r="C23" s="272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W23" s="276"/>
      <c r="X23" s="276"/>
    </row>
    <row r="24" customFormat="false" ht="12.75" hidden="false" customHeight="false" outlineLevel="0" collapsed="false">
      <c r="A24" s="235"/>
      <c r="B24" s="274" t="n">
        <v>37072</v>
      </c>
      <c r="C24" s="274" t="n">
        <v>37437</v>
      </c>
      <c r="D24" s="274" t="n">
        <v>37802</v>
      </c>
      <c r="E24" s="274" t="n">
        <v>38168</v>
      </c>
      <c r="F24" s="274" t="n">
        <v>38533</v>
      </c>
      <c r="G24" s="274" t="n">
        <v>38898</v>
      </c>
      <c r="H24" s="274" t="n">
        <v>39263</v>
      </c>
      <c r="I24" s="274" t="n">
        <v>39629</v>
      </c>
      <c r="J24" s="274" t="n">
        <v>39994</v>
      </c>
      <c r="K24" s="274" t="n">
        <v>40359</v>
      </c>
      <c r="L24" s="274" t="n">
        <v>40724</v>
      </c>
      <c r="M24" s="274" t="n">
        <v>41090</v>
      </c>
      <c r="N24" s="274" t="n">
        <v>41455</v>
      </c>
      <c r="O24" s="274" t="n">
        <v>41820</v>
      </c>
      <c r="P24" s="274" t="n">
        <v>42185</v>
      </c>
      <c r="Q24" s="274" t="n">
        <v>42551</v>
      </c>
      <c r="R24" s="274" t="n">
        <v>42916</v>
      </c>
      <c r="S24" s="274" t="n">
        <v>43281</v>
      </c>
      <c r="T24" s="274" t="n">
        <v>43646</v>
      </c>
      <c r="U24" s="274" t="n">
        <v>44012</v>
      </c>
      <c r="W24" s="276"/>
      <c r="X24" s="276"/>
    </row>
    <row r="25" customFormat="false" ht="12.75" hidden="false" customHeight="false" outlineLevel="0" collapsed="false">
      <c r="A25" s="115" t="s">
        <v>183</v>
      </c>
      <c r="B25" s="26" t="n">
        <f aca="false">B22</f>
        <v>82765.0516492905</v>
      </c>
      <c r="C25" s="26" t="n">
        <f aca="false">C22</f>
        <v>57114.6342717368</v>
      </c>
      <c r="D25" s="26" t="n">
        <f aca="false">D22</f>
        <v>29568.6497881834</v>
      </c>
      <c r="E25" s="26" t="n">
        <f aca="false">E22</f>
        <v>0</v>
      </c>
      <c r="F25" s="26" t="n">
        <f aca="false">F22</f>
        <v>0</v>
      </c>
      <c r="G25" s="26" t="n">
        <f aca="false">G22</f>
        <v>0</v>
      </c>
      <c r="H25" s="26" t="n">
        <f aca="false">H22</f>
        <v>0</v>
      </c>
      <c r="I25" s="26" t="n">
        <f aca="false">I22</f>
        <v>0</v>
      </c>
      <c r="J25" s="26" t="n">
        <f aca="false">J22</f>
        <v>0</v>
      </c>
      <c r="K25" s="26" t="n">
        <f aca="false">K22</f>
        <v>0</v>
      </c>
      <c r="L25" s="26" t="n">
        <f aca="false">L22</f>
        <v>0</v>
      </c>
      <c r="M25" s="26" t="n">
        <f aca="false">M22</f>
        <v>0</v>
      </c>
      <c r="N25" s="26" t="n">
        <f aca="false">N22</f>
        <v>0</v>
      </c>
      <c r="O25" s="26" t="n">
        <f aca="false">O22</f>
        <v>0</v>
      </c>
      <c r="P25" s="26" t="n">
        <f aca="false">P22</f>
        <v>0</v>
      </c>
      <c r="Q25" s="26" t="n">
        <f aca="false">Q22</f>
        <v>0</v>
      </c>
      <c r="R25" s="26" t="n">
        <f aca="false">R22</f>
        <v>0</v>
      </c>
      <c r="S25" s="26" t="n">
        <f aca="false">S22</f>
        <v>0</v>
      </c>
      <c r="T25" s="26" t="n">
        <f aca="false">T22</f>
        <v>0</v>
      </c>
      <c r="U25" s="26" t="n">
        <f aca="false">U22</f>
        <v>0</v>
      </c>
      <c r="W25" s="276"/>
      <c r="X25" s="276"/>
    </row>
    <row r="26" customFormat="false" ht="12.75" hidden="false" customHeight="false" outlineLevel="0" collapsed="false">
      <c r="A26" s="115" t="s">
        <v>186</v>
      </c>
      <c r="B26" s="282" t="n">
        <f aca="false">MAX(B25-B28,0)</f>
        <v>12411.26428335</v>
      </c>
      <c r="C26" s="282" t="n">
        <f aca="false">MAX(C25-C28,0)</f>
        <v>13364.9794989299</v>
      </c>
      <c r="D26" s="282" t="n">
        <f aca="false">MAX(D25-D28,0)</f>
        <v>14353.1986640446</v>
      </c>
      <c r="E26" s="282" t="n">
        <f aca="false">MAX(E25-E28,0)</f>
        <v>0</v>
      </c>
      <c r="F26" s="282" t="n">
        <f aca="false">MAX(F25-F28,0)</f>
        <v>0</v>
      </c>
      <c r="G26" s="282" t="n">
        <f aca="false">MAX(G25-G28,0)</f>
        <v>0</v>
      </c>
      <c r="H26" s="282" t="n">
        <f aca="false">MAX(H25-H28,0)</f>
        <v>0</v>
      </c>
      <c r="I26" s="282" t="n">
        <f aca="false">MAX(I25-I28,0)</f>
        <v>0</v>
      </c>
      <c r="J26" s="282" t="n">
        <f aca="false">MAX(J25-J28,0)</f>
        <v>0</v>
      </c>
      <c r="K26" s="282" t="n">
        <f aca="false">MAX(K25-K28,0)</f>
        <v>0</v>
      </c>
      <c r="L26" s="282" t="n">
        <f aca="false">MAX(L25-L28,0)</f>
        <v>0</v>
      </c>
      <c r="M26" s="282" t="n">
        <f aca="false">MAX(M25-M28,0)</f>
        <v>0</v>
      </c>
      <c r="N26" s="282" t="n">
        <f aca="false">MAX(N25-N28,0)</f>
        <v>0</v>
      </c>
      <c r="O26" s="282" t="n">
        <f aca="false">MAX(O25-O28,0)</f>
        <v>0</v>
      </c>
      <c r="P26" s="282" t="n">
        <f aca="false">MAX(P25-P28,0)</f>
        <v>0</v>
      </c>
      <c r="Q26" s="282" t="n">
        <f aca="false">MAX(Q25-Q28,0)</f>
        <v>0</v>
      </c>
      <c r="R26" s="282" t="n">
        <f aca="false">MAX(R25-R28,0)</f>
        <v>0</v>
      </c>
      <c r="S26" s="282" t="n">
        <f aca="false">MAX(S25-S28,0)</f>
        <v>0</v>
      </c>
      <c r="T26" s="282" t="n">
        <f aca="false">MAX(T25-T28,0)</f>
        <v>0</v>
      </c>
      <c r="U26" s="282" t="n">
        <f aca="false">MAX(U25-U28,0)</f>
        <v>0</v>
      </c>
      <c r="W26" s="276"/>
      <c r="X26" s="276"/>
    </row>
    <row r="27" customFormat="false" ht="12.75" hidden="false" customHeight="false" outlineLevel="0" collapsed="false">
      <c r="A27" s="115" t="s">
        <v>184</v>
      </c>
      <c r="B27" s="277" t="n">
        <f aca="false">B25*$E$95*(B24-B19)/365.25</f>
        <v>3601.55436252929</v>
      </c>
      <c r="C27" s="277" t="n">
        <f aca="false">C25*$E$95*(C24-C19)/365.25</f>
        <v>2485.36617964404</v>
      </c>
      <c r="D27" s="277" t="n">
        <f aca="false">D25*$E$95*(D24-D19)/365.25</f>
        <v>1286.6916351359</v>
      </c>
      <c r="E27" s="277" t="n">
        <f aca="false">E25*$E$95*(E24-E19)/365.25</f>
        <v>0</v>
      </c>
      <c r="F27" s="277" t="n">
        <f aca="false">F25*$E$95*(F24-F19)/365.25</f>
        <v>0</v>
      </c>
      <c r="G27" s="277" t="n">
        <f aca="false">G25*$E$95*(G24-G19)/365.25</f>
        <v>0</v>
      </c>
      <c r="H27" s="277" t="n">
        <f aca="false">H25*$E$95*(H24-H19)/365.25</f>
        <v>0</v>
      </c>
      <c r="I27" s="277" t="n">
        <f aca="false">I25*$E$95*(I24-I19)/365.25</f>
        <v>0</v>
      </c>
      <c r="J27" s="277" t="n">
        <f aca="false">J25*$E$95*(J24-J19)/365.25</f>
        <v>0</v>
      </c>
      <c r="K27" s="277" t="n">
        <f aca="false">K25*$E$95*(K24-K19)/365.25</f>
        <v>0</v>
      </c>
      <c r="L27" s="277" t="n">
        <f aca="false">L25*$E$95*(L24-L19)/365.25</f>
        <v>0</v>
      </c>
      <c r="M27" s="277" t="n">
        <f aca="false">M25*$E$95*(M24-M19)/365.25</f>
        <v>0</v>
      </c>
      <c r="N27" s="277" t="n">
        <f aca="false">N25*$E$95*(N24-N19)/365.25</f>
        <v>0</v>
      </c>
      <c r="O27" s="277" t="n">
        <f aca="false">O25*$E$95*(O24-O19)/365.25</f>
        <v>0</v>
      </c>
      <c r="P27" s="277" t="n">
        <f aca="false">P25*$E$95*(P24-P19)/365.25</f>
        <v>0</v>
      </c>
      <c r="Q27" s="277" t="n">
        <f aca="false">Q25*$E$95*(Q24-Q19)/365.25</f>
        <v>0</v>
      </c>
      <c r="R27" s="277" t="n">
        <f aca="false">R25*$E$95*(R24-R19)/365.25</f>
        <v>0</v>
      </c>
      <c r="S27" s="277" t="n">
        <f aca="false">S25*$E$95*(S24-S19)/365.25</f>
        <v>0</v>
      </c>
      <c r="T27" s="277" t="n">
        <f aca="false">T25*$E$95*(T24-T19)/365.25</f>
        <v>0</v>
      </c>
      <c r="U27" s="277" t="n">
        <f aca="false">U25*$E$95*(U24-U19)/365.25</f>
        <v>0</v>
      </c>
      <c r="W27" s="276"/>
      <c r="X27" s="276"/>
    </row>
    <row r="28" customFormat="false" ht="12.75" hidden="false" customHeight="false" outlineLevel="0" collapsed="false">
      <c r="A28" s="115" t="s">
        <v>185</v>
      </c>
      <c r="B28" s="26" t="n">
        <f aca="false">MAX(0,B25+B21+B27+B39+B45+B57+B63-B11*(B24-B19)/365.25)</f>
        <v>70353.7873659405</v>
      </c>
      <c r="C28" s="26" t="n">
        <f aca="false">MAX(0,C25+C21+C27+C39+C45+C57+C63-C11*(C24-B30)/365.25)</f>
        <v>43749.6547728069</v>
      </c>
      <c r="D28" s="26" t="n">
        <f aca="false">MAX(0,D25+D21+D27+D39+D45+D57+D63-D11*(D24-C30)/365.25)</f>
        <v>15215.4511241388</v>
      </c>
      <c r="E28" s="26" t="n">
        <f aca="false">MAX(0,E25+E21+E27+E39+E45+E57+E63-E11*(E24-D30)/365.25)</f>
        <v>0</v>
      </c>
      <c r="F28" s="26" t="n">
        <f aca="false">MAX(0,F25+F21+F27+F39+F45+F57+F63-F11*(F24-E30)/365.25)</f>
        <v>0</v>
      </c>
      <c r="G28" s="26" t="n">
        <f aca="false">MAX(0,G25+G21+G27+G39+G45+G57+G63-G11*(G24-F30)/365.25)</f>
        <v>0</v>
      </c>
      <c r="H28" s="26" t="n">
        <f aca="false">MAX(0,H25+H21+H27+H39+H45+H57+H63-H11*(H24-G30)/365.25)</f>
        <v>0</v>
      </c>
      <c r="I28" s="26" t="n">
        <f aca="false">MAX(0,I25+I21+I27+I39+I45+I57+I63-I11*(I24-H30)/365.25)</f>
        <v>0</v>
      </c>
      <c r="J28" s="26" t="n">
        <f aca="false">MAX(0,J25+J21+J27+J39+J45+J57+J63-J11*(J24-I30)/365.25)</f>
        <v>0</v>
      </c>
      <c r="K28" s="26" t="n">
        <f aca="false">MAX(0,K25+K21+K27+K39+K45+K57+K63-K11*(K24-J30)/365.25)</f>
        <v>0</v>
      </c>
      <c r="L28" s="26" t="n">
        <f aca="false">MAX(0,L25+L21+L27+L39+L45+L57+L63-L11*(L24-K30)/365.25)</f>
        <v>0</v>
      </c>
      <c r="M28" s="26" t="n">
        <f aca="false">MAX(0,M25+M21+M27+M39+M45+M57+M63-M11*(M24-L30)/365.25)</f>
        <v>0</v>
      </c>
      <c r="N28" s="26" t="n">
        <f aca="false">MAX(0,N25+N21+N27+N39+N45+N57+N63-N11*(N24-M30)/365.25)</f>
        <v>0</v>
      </c>
      <c r="O28" s="26" t="n">
        <f aca="false">MAX(0,O25+O21+O27+O39+O45+O57+O63-O11*(O24-N30)/365.25)</f>
        <v>0</v>
      </c>
      <c r="P28" s="26" t="n">
        <f aca="false">MAX(0,P25+P21+P27+P39+P45+P57+P63-P11*(P24-O30)/365.25)</f>
        <v>0</v>
      </c>
      <c r="Q28" s="26" t="n">
        <f aca="false">MAX(0,Q25+Q21+Q27+Q39+Q45+Q57+Q63-Q11*(Q24-P30)/365.25)</f>
        <v>0</v>
      </c>
      <c r="R28" s="26" t="n">
        <f aca="false">MAX(0,R25+R21+R27+R39+R45+R57+R63-R11*(R24-Q30)/365.25)</f>
        <v>0</v>
      </c>
      <c r="S28" s="26" t="n">
        <f aca="false">MAX(0,S25+S21+S27+S39+S45+S57+S63-S11*(S24-R30)/365.25)</f>
        <v>0</v>
      </c>
      <c r="T28" s="26" t="n">
        <f aca="false">MAX(0,T25+T21+T27+T39+T45+T57+T63-T11*(T24-S30)/365.25)</f>
        <v>0</v>
      </c>
      <c r="U28" s="26" t="n">
        <f aca="false">MAX(0,U25+U21+U27+U39+U45+U57+U63-U11*(U24-T30)/365.25)</f>
        <v>0</v>
      </c>
      <c r="W28" s="276"/>
      <c r="X28" s="276"/>
    </row>
    <row r="29" customFormat="false" ht="12.75" hidden="false" customHeight="false" outlineLevel="0" collapsed="false">
      <c r="A29" s="115"/>
      <c r="B29" s="283"/>
      <c r="C29" s="283"/>
      <c r="D29" s="283"/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3"/>
      <c r="W29" s="276"/>
      <c r="X29" s="276"/>
    </row>
    <row r="30" customFormat="false" ht="12.75" hidden="false" customHeight="false" outlineLevel="0" collapsed="false">
      <c r="A30" s="235"/>
      <c r="B30" s="274" t="n">
        <v>37256</v>
      </c>
      <c r="C30" s="274" t="n">
        <v>37621</v>
      </c>
      <c r="D30" s="274" t="n">
        <v>37986</v>
      </c>
      <c r="E30" s="274" t="n">
        <v>38352</v>
      </c>
      <c r="F30" s="274" t="n">
        <v>38717</v>
      </c>
      <c r="G30" s="274" t="n">
        <v>39082</v>
      </c>
      <c r="H30" s="274" t="n">
        <v>39447</v>
      </c>
      <c r="I30" s="274" t="n">
        <v>39813</v>
      </c>
      <c r="J30" s="274" t="n">
        <v>40178</v>
      </c>
      <c r="K30" s="274" t="n">
        <v>40543</v>
      </c>
      <c r="L30" s="274" t="n">
        <v>40908</v>
      </c>
      <c r="M30" s="274" t="n">
        <v>41274</v>
      </c>
      <c r="N30" s="274" t="n">
        <v>41639</v>
      </c>
      <c r="O30" s="274" t="n">
        <v>42004</v>
      </c>
      <c r="P30" s="274" t="n">
        <v>42369</v>
      </c>
      <c r="Q30" s="274" t="n">
        <v>42735</v>
      </c>
      <c r="R30" s="274" t="n">
        <v>43100</v>
      </c>
      <c r="S30" s="274" t="n">
        <v>43465</v>
      </c>
      <c r="T30" s="274" t="n">
        <v>43830</v>
      </c>
      <c r="U30" s="274" t="n">
        <v>44196</v>
      </c>
      <c r="W30" s="276"/>
      <c r="X30" s="276"/>
    </row>
    <row r="31" customFormat="false" ht="12.75" hidden="false" customHeight="false" outlineLevel="0" collapsed="false">
      <c r="A31" s="115" t="s">
        <v>183</v>
      </c>
      <c r="B31" s="26" t="n">
        <f aca="false">B28</f>
        <v>70353.7873659405</v>
      </c>
      <c r="C31" s="26" t="n">
        <f aca="false">C28</f>
        <v>43749.6547728069</v>
      </c>
      <c r="D31" s="26" t="n">
        <f aca="false">D28</f>
        <v>15215.4511241388</v>
      </c>
      <c r="E31" s="26" t="n">
        <f aca="false">E28</f>
        <v>0</v>
      </c>
      <c r="F31" s="26" t="n">
        <f aca="false">F28</f>
        <v>0</v>
      </c>
      <c r="G31" s="26" t="n">
        <f aca="false">G28</f>
        <v>0</v>
      </c>
      <c r="H31" s="26" t="n">
        <f aca="false">H28</f>
        <v>0</v>
      </c>
      <c r="I31" s="26" t="n">
        <f aca="false">I28</f>
        <v>0</v>
      </c>
      <c r="J31" s="26" t="n">
        <f aca="false">J28</f>
        <v>0</v>
      </c>
      <c r="K31" s="26" t="n">
        <f aca="false">K28</f>
        <v>0</v>
      </c>
      <c r="L31" s="26" t="n">
        <f aca="false">L28</f>
        <v>0</v>
      </c>
      <c r="M31" s="26" t="n">
        <f aca="false">M28</f>
        <v>0</v>
      </c>
      <c r="N31" s="26" t="n">
        <f aca="false">N28</f>
        <v>0</v>
      </c>
      <c r="O31" s="26" t="n">
        <f aca="false">O28</f>
        <v>0</v>
      </c>
      <c r="P31" s="26" t="n">
        <f aca="false">P28</f>
        <v>0</v>
      </c>
      <c r="Q31" s="26" t="n">
        <f aca="false">Q28</f>
        <v>0</v>
      </c>
      <c r="R31" s="26" t="n">
        <f aca="false">R28</f>
        <v>0</v>
      </c>
      <c r="S31" s="26" t="n">
        <f aca="false">S28</f>
        <v>0</v>
      </c>
      <c r="T31" s="26" t="n">
        <f aca="false">T28</f>
        <v>0</v>
      </c>
      <c r="U31" s="26" t="n">
        <f aca="false">U28</f>
        <v>0</v>
      </c>
      <c r="W31" s="276"/>
      <c r="X31" s="276"/>
    </row>
    <row r="32" customFormat="false" ht="12.75" hidden="false" customHeight="false" outlineLevel="0" collapsed="false">
      <c r="A32" s="115" t="s">
        <v>186</v>
      </c>
      <c r="B32" s="282" t="n">
        <f aca="false">MAX(B31-B34,0)</f>
        <v>13239.1530942037</v>
      </c>
      <c r="C32" s="282" t="n">
        <f aca="false">MAX(C31-C34,0)</f>
        <v>14181.0049846234</v>
      </c>
      <c r="D32" s="282" t="n">
        <f aca="false">MAX(D31-D34,0)</f>
        <v>15215.4511241388</v>
      </c>
      <c r="E32" s="282" t="n">
        <f aca="false">MAX(E31-E34,0)</f>
        <v>0</v>
      </c>
      <c r="F32" s="282" t="n">
        <f aca="false">MAX(F31-F34,0)</f>
        <v>0</v>
      </c>
      <c r="G32" s="282" t="n">
        <f aca="false">MAX(G31-G34,0)</f>
        <v>0</v>
      </c>
      <c r="H32" s="282" t="n">
        <f aca="false">MAX(H31-H34,0)</f>
        <v>0</v>
      </c>
      <c r="I32" s="282" t="n">
        <f aca="false">MAX(I31-I34,0)</f>
        <v>0</v>
      </c>
      <c r="J32" s="282" t="n">
        <f aca="false">MAX(J31-J34,0)</f>
        <v>0</v>
      </c>
      <c r="K32" s="282" t="n">
        <f aca="false">MAX(K31-K34,0)</f>
        <v>0</v>
      </c>
      <c r="L32" s="282" t="n">
        <f aca="false">MAX(L31-L34,0)</f>
        <v>0</v>
      </c>
      <c r="M32" s="282" t="n">
        <f aca="false">MAX(M31-M34,0)</f>
        <v>0</v>
      </c>
      <c r="N32" s="282" t="n">
        <f aca="false">MAX(N31-N34,0)</f>
        <v>0</v>
      </c>
      <c r="O32" s="282" t="n">
        <f aca="false">MAX(O31-O34,0)</f>
        <v>0</v>
      </c>
      <c r="P32" s="282" t="n">
        <f aca="false">MAX(P31-P34,0)</f>
        <v>0</v>
      </c>
      <c r="Q32" s="282" t="n">
        <f aca="false">MAX(Q31-Q34,0)</f>
        <v>0</v>
      </c>
      <c r="R32" s="282" t="n">
        <f aca="false">MAX(R31-R34,0)</f>
        <v>0</v>
      </c>
      <c r="S32" s="282" t="n">
        <f aca="false">MAX(S31-S34,0)</f>
        <v>0</v>
      </c>
      <c r="T32" s="282" t="n">
        <f aca="false">MAX(T31-T34,0)</f>
        <v>0</v>
      </c>
      <c r="U32" s="282" t="n">
        <f aca="false">MAX(U31-U34,0)</f>
        <v>0</v>
      </c>
      <c r="W32" s="276"/>
      <c r="X32" s="276"/>
    </row>
    <row r="33" customFormat="false" ht="12.75" hidden="false" customHeight="false" outlineLevel="0" collapsed="false">
      <c r="A33" s="115" t="s">
        <v>184</v>
      </c>
      <c r="B33" s="277" t="n">
        <f aca="false">B31*$E$95*(B30-B24)/365.25</f>
        <v>3129.5059660285</v>
      </c>
      <c r="C33" s="277" t="n">
        <f aca="false">C31*$E$95*(C30-C24)/365.25</f>
        <v>1946.09005071799</v>
      </c>
      <c r="D33" s="277" t="n">
        <f aca="false">D31*$E$95*(D30-D24)/365.25</f>
        <v>676.819924720352</v>
      </c>
      <c r="E33" s="277" t="n">
        <f aca="false">E31*$E$95*(E30-E24)/365.25</f>
        <v>0</v>
      </c>
      <c r="F33" s="277" t="n">
        <f aca="false">F31*$E$95*(F30-F24)/365.25</f>
        <v>0</v>
      </c>
      <c r="G33" s="277" t="n">
        <f aca="false">G31*$E$95*(G30-G24)/365.25</f>
        <v>0</v>
      </c>
      <c r="H33" s="277" t="n">
        <f aca="false">H31*$E$95*(H30-H24)/365.25</f>
        <v>0</v>
      </c>
      <c r="I33" s="277" t="n">
        <f aca="false">I31*$E$95*(I30-I24)/365.25</f>
        <v>0</v>
      </c>
      <c r="J33" s="277" t="n">
        <f aca="false">J31*$E$95*(J30-J24)/365.25</f>
        <v>0</v>
      </c>
      <c r="K33" s="277" t="n">
        <f aca="false">K31*$E$95*(K30-K24)/365.25</f>
        <v>0</v>
      </c>
      <c r="L33" s="277" t="n">
        <f aca="false">L31*$E$95*(L30-L24)/365.25</f>
        <v>0</v>
      </c>
      <c r="M33" s="277" t="n">
        <f aca="false">M31*$E$95*(M30-M24)/365.25</f>
        <v>0</v>
      </c>
      <c r="N33" s="277" t="n">
        <f aca="false">N31*$E$95*(N30-N24)/365.25</f>
        <v>0</v>
      </c>
      <c r="O33" s="277" t="n">
        <f aca="false">O31*$E$95*(O30-O24)/365.25</f>
        <v>0</v>
      </c>
      <c r="P33" s="277" t="n">
        <f aca="false">P31*$E$95*(P30-P24)/365.25</f>
        <v>0</v>
      </c>
      <c r="Q33" s="277" t="n">
        <f aca="false">Q31*$E$95*(Q30-Q24)/365.25</f>
        <v>0</v>
      </c>
      <c r="R33" s="277" t="n">
        <f aca="false">R31*$E$95*(R30-R24)/365.25</f>
        <v>0</v>
      </c>
      <c r="S33" s="277" t="n">
        <f aca="false">S31*$E$95*(S30-S24)/365.25</f>
        <v>0</v>
      </c>
      <c r="T33" s="277" t="n">
        <f aca="false">T31*$E$95*(T30-T24)/365.25</f>
        <v>0</v>
      </c>
      <c r="U33" s="277" t="n">
        <f aca="false">U31*$E$95*(U30-U24)/365.25</f>
        <v>0</v>
      </c>
      <c r="W33" s="276"/>
      <c r="X33" s="276"/>
    </row>
    <row r="34" customFormat="false" ht="12.75" hidden="false" customHeight="false" outlineLevel="0" collapsed="false">
      <c r="A34" s="115" t="s">
        <v>185</v>
      </c>
      <c r="B34" s="26" t="n">
        <f aca="false">MAX(0,B31+B33+B51+B69-B11*(B30-B24)/365.25)</f>
        <v>57114.6342717368</v>
      </c>
      <c r="C34" s="26" t="n">
        <f aca="false">MAX(0,C31+C33+C51+C69-C11*(C30-C24)/365.25)</f>
        <v>29568.6497881834</v>
      </c>
      <c r="D34" s="284" t="n">
        <f aca="false">MAX(0,D31+D33+D51+D69-D11*(D30-D24)/365.25)</f>
        <v>0</v>
      </c>
      <c r="E34" s="26" t="n">
        <f aca="false">MAX(0,E31+E33+E51+E69-E11*(E30-E24)/365.25)</f>
        <v>0</v>
      </c>
      <c r="F34" s="26" t="n">
        <f aca="false">MAX(0,F31+F33+F51+F69-F11*(F30-F24)/365.25)</f>
        <v>0</v>
      </c>
      <c r="G34" s="26" t="n">
        <f aca="false">MAX(0,G31+G33+G51+G69-G11*(G30-G24)/365.25)</f>
        <v>0</v>
      </c>
      <c r="H34" s="26" t="n">
        <f aca="false">MAX(0,H31+H33+H51+H69-H11*(H30-H24)/365.25)</f>
        <v>0</v>
      </c>
      <c r="I34" s="26" t="n">
        <f aca="false">MAX(0,I31+I33+I51+I69-I11*(I30-I24)/365.25)</f>
        <v>0</v>
      </c>
      <c r="J34" s="26" t="n">
        <f aca="false">MAX(0,J31+J33+J51+J69-J11*(J30-J24)/365.25)</f>
        <v>0</v>
      </c>
      <c r="K34" s="26" t="n">
        <f aca="false">MAX(0,K31+K33+K51+K69-K11*(K30-K24)/365.25)</f>
        <v>0</v>
      </c>
      <c r="L34" s="26" t="n">
        <f aca="false">MAX(0,L31+L33+L51+L69-L11*(L30-L24)/365.25)</f>
        <v>0</v>
      </c>
      <c r="M34" s="26" t="n">
        <f aca="false">MAX(0,M31+M33+M51+M69-M11*(M30-M24)/365.25)</f>
        <v>0</v>
      </c>
      <c r="N34" s="26" t="n">
        <f aca="false">MAX(0,N31+N33+N51+N69-N11*(N30-N24)/365.25)</f>
        <v>0</v>
      </c>
      <c r="O34" s="26" t="n">
        <f aca="false">MAX(0,O31+O33+O51+O69-O11*(O30-O24)/365.25)</f>
        <v>0</v>
      </c>
      <c r="P34" s="26" t="n">
        <f aca="false">MAX(0,P31+P33+P51+P69-P11*(P30-P24)/365.25)</f>
        <v>0</v>
      </c>
      <c r="Q34" s="26" t="n">
        <f aca="false">MAX(0,Q31+Q33+Q51+Q69-Q11*(Q30-Q24)/365.25)</f>
        <v>0</v>
      </c>
      <c r="R34" s="26" t="n">
        <f aca="false">MAX(0,R31+R33+R51+R69-R11*(R30-R24)/365.25)</f>
        <v>0</v>
      </c>
      <c r="S34" s="26" t="n">
        <f aca="false">MAX(0,S31+S33+S51+S69-S11*(S30-S24)/365.25)</f>
        <v>0</v>
      </c>
      <c r="T34" s="26" t="n">
        <f aca="false">MAX(0,T31+T33+T51+T69-T11*(T30-T24)/365.25)</f>
        <v>0</v>
      </c>
      <c r="U34" s="26" t="n">
        <f aca="false">MAX(0,U31+U33+U51+U69-U11*(U30-U24)/365.25)</f>
        <v>0</v>
      </c>
      <c r="W34" s="276"/>
      <c r="X34" s="276"/>
    </row>
    <row r="35" customFormat="false" ht="12.75" hidden="false" customHeight="false" outlineLevel="0" collapsed="false">
      <c r="A35" s="115"/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  <c r="W35" s="276"/>
      <c r="X35" s="276"/>
    </row>
    <row r="36" customFormat="false" ht="12.75" hidden="false" customHeight="false" outlineLevel="0" collapsed="false">
      <c r="A36" s="273" t="s">
        <v>18</v>
      </c>
      <c r="B36" s="5"/>
      <c r="C36" s="272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W36" s="276"/>
      <c r="X36" s="276"/>
    </row>
    <row r="37" customFormat="false" ht="12.75" hidden="false" customHeight="false" outlineLevel="0" collapsed="false">
      <c r="B37" s="274" t="n">
        <f aca="false">Assumptions!$B$19</f>
        <v>36892</v>
      </c>
      <c r="C37" s="274" t="n">
        <v>37257</v>
      </c>
      <c r="D37" s="274" t="n">
        <v>37622</v>
      </c>
      <c r="E37" s="274" t="n">
        <v>37987</v>
      </c>
      <c r="F37" s="274" t="n">
        <v>38353</v>
      </c>
      <c r="G37" s="274" t="n">
        <v>38718</v>
      </c>
      <c r="H37" s="274" t="n">
        <v>39083</v>
      </c>
      <c r="I37" s="274" t="n">
        <v>39448</v>
      </c>
      <c r="J37" s="274" t="n">
        <v>39814</v>
      </c>
      <c r="K37" s="274" t="n">
        <v>40179</v>
      </c>
      <c r="L37" s="274" t="n">
        <v>40544</v>
      </c>
      <c r="M37" s="274" t="n">
        <v>40909</v>
      </c>
      <c r="N37" s="274" t="n">
        <v>41275</v>
      </c>
      <c r="O37" s="274" t="n">
        <v>41640</v>
      </c>
      <c r="P37" s="274" t="n">
        <v>42005</v>
      </c>
      <c r="Q37" s="274" t="n">
        <v>42370</v>
      </c>
      <c r="R37" s="274" t="n">
        <v>42736</v>
      </c>
      <c r="S37" s="274" t="n">
        <v>43101</v>
      </c>
      <c r="T37" s="274" t="n">
        <v>43466</v>
      </c>
      <c r="U37" s="274" t="n">
        <v>43831</v>
      </c>
      <c r="W37" s="276"/>
      <c r="X37" s="276"/>
    </row>
    <row r="38" customFormat="false" ht="12.75" hidden="false" customHeight="false" outlineLevel="0" collapsed="false">
      <c r="A38" s="115" t="s">
        <v>183</v>
      </c>
      <c r="B38" s="26" t="n">
        <v>0</v>
      </c>
      <c r="C38" s="26" t="n">
        <f aca="false">B52</f>
        <v>90939.2911513741</v>
      </c>
      <c r="D38" s="26" t="n">
        <f aca="false">C52</f>
        <v>90939.2911513741</v>
      </c>
      <c r="E38" s="26" t="n">
        <f aca="false">D52</f>
        <v>90939.2911513741</v>
      </c>
      <c r="F38" s="26" t="n">
        <f aca="false">E52</f>
        <v>85858.8003449871</v>
      </c>
      <c r="G38" s="26" t="n">
        <f aca="false">F52</f>
        <v>76863.224823253</v>
      </c>
      <c r="H38" s="26" t="n">
        <f aca="false">G52</f>
        <v>66012.6965874631</v>
      </c>
      <c r="I38" s="26" t="n">
        <f aca="false">H52</f>
        <v>53178.5143283352</v>
      </c>
      <c r="J38" s="26" t="n">
        <f aca="false">I52</f>
        <v>38019.4544711423</v>
      </c>
      <c r="K38" s="26" t="n">
        <f aca="false">J52</f>
        <v>20259.4172856498</v>
      </c>
      <c r="L38" s="26" t="n">
        <f aca="false">K52</f>
        <v>0</v>
      </c>
      <c r="M38" s="26" t="n">
        <f aca="false">L52</f>
        <v>0</v>
      </c>
      <c r="N38" s="26" t="n">
        <f aca="false">M52</f>
        <v>0</v>
      </c>
      <c r="O38" s="26" t="n">
        <f aca="false">N52</f>
        <v>0</v>
      </c>
      <c r="P38" s="26" t="n">
        <f aca="false">O52</f>
        <v>0</v>
      </c>
      <c r="Q38" s="26" t="n">
        <f aca="false">P52</f>
        <v>0</v>
      </c>
      <c r="R38" s="26" t="n">
        <f aca="false">Q52</f>
        <v>0</v>
      </c>
      <c r="S38" s="26" t="n">
        <f aca="false">R52</f>
        <v>0</v>
      </c>
      <c r="T38" s="26" t="n">
        <f aca="false">S52</f>
        <v>0</v>
      </c>
      <c r="U38" s="26" t="n">
        <f aca="false">T52</f>
        <v>0</v>
      </c>
      <c r="W38" s="276"/>
      <c r="X38" s="276"/>
    </row>
    <row r="39" customFormat="false" ht="12.75" hidden="false" customHeight="false" outlineLevel="0" collapsed="false">
      <c r="A39" s="115" t="s">
        <v>184</v>
      </c>
      <c r="B39" s="277" t="n">
        <v>0</v>
      </c>
      <c r="C39" s="277" t="n">
        <f aca="false">C38*$J$95*(C37-B48)/365.25</f>
        <v>24.7484340600865</v>
      </c>
      <c r="D39" s="277" t="n">
        <f aca="false">D38*$J$95*(D37-C48)/365.25</f>
        <v>24.7484340600865</v>
      </c>
      <c r="E39" s="277" t="n">
        <f aca="false">E38*$J$95*(E37-D48)/365.25</f>
        <v>24.7484340600865</v>
      </c>
      <c r="F39" s="277" t="n">
        <f aca="false">F38*$J$95*(F37-E48)/365.25</f>
        <v>23.36581726021</v>
      </c>
      <c r="G39" s="277" t="n">
        <f aca="false">G38*$J$95*(G37-F48)/365.25</f>
        <v>20.9177400340352</v>
      </c>
      <c r="H39" s="277" t="n">
        <f aca="false">H38*$J$95*(H37-G48)/365.25</f>
        <v>17.9648515832822</v>
      </c>
      <c r="I39" s="277" t="n">
        <f aca="false">I38*$J$95*(I37-H48)/365.25</f>
        <v>14.4721268288474</v>
      </c>
      <c r="J39" s="277" t="n">
        <f aca="false">J38*$J$95*(J37-I48)/365.25</f>
        <v>10.3467043790049</v>
      </c>
      <c r="K39" s="277" t="n">
        <f aca="false">K38*$J$95*(K37-J48)/365.25</f>
        <v>5.51344579929799</v>
      </c>
      <c r="L39" s="277" t="n">
        <f aca="false">L38*$J$95*(L37-K48)/365.25</f>
        <v>0</v>
      </c>
      <c r="M39" s="277" t="n">
        <f aca="false">M38*$J$95*(M37-L48)/365.25</f>
        <v>0</v>
      </c>
      <c r="N39" s="277" t="n">
        <f aca="false">N38*$J$95*(N37-M48)/365.25</f>
        <v>0</v>
      </c>
      <c r="O39" s="277" t="n">
        <f aca="false">O38*$J$95*(O37-N48)/365.25</f>
        <v>0</v>
      </c>
      <c r="P39" s="277" t="n">
        <f aca="false">P38*$J$95*(P37-O48)/365.25</f>
        <v>0</v>
      </c>
      <c r="Q39" s="277" t="n">
        <f aca="false">Q38*$J$95*(Q37-P48)/365.25</f>
        <v>0</v>
      </c>
      <c r="R39" s="277" t="n">
        <f aca="false">R38*$J$95*(R37-Q48)/365.25</f>
        <v>0</v>
      </c>
      <c r="S39" s="277" t="n">
        <f aca="false">S38*$J$95*(S37-R48)/365.25</f>
        <v>0</v>
      </c>
      <c r="T39" s="277" t="n">
        <f aca="false">T38*$J$95*(T37-S48)/365.25</f>
        <v>0</v>
      </c>
      <c r="U39" s="277" t="n">
        <f aca="false">U38*$J$95*(U37-T48)/365.25</f>
        <v>0</v>
      </c>
      <c r="V39" s="5"/>
      <c r="W39" s="285"/>
      <c r="X39" s="285"/>
      <c r="Y39" s="5"/>
    </row>
    <row r="40" customFormat="false" ht="13.5" hidden="false" customHeight="false" outlineLevel="0" collapsed="false">
      <c r="A40" s="115" t="s">
        <v>185</v>
      </c>
      <c r="B40" s="278" t="n">
        <v>90939.2911513741</v>
      </c>
      <c r="C40" s="26" t="n">
        <f aca="false">C38</f>
        <v>90939.2911513741</v>
      </c>
      <c r="D40" s="26" t="n">
        <f aca="false">D38</f>
        <v>90939.2911513741</v>
      </c>
      <c r="E40" s="26" t="n">
        <f aca="false">E38</f>
        <v>90939.2911513741</v>
      </c>
      <c r="F40" s="26" t="n">
        <f aca="false">F38</f>
        <v>85858.8003449871</v>
      </c>
      <c r="G40" s="26" t="n">
        <f aca="false">G38</f>
        <v>76863.224823253</v>
      </c>
      <c r="H40" s="26" t="n">
        <f aca="false">H38</f>
        <v>66012.6965874631</v>
      </c>
      <c r="I40" s="26" t="n">
        <f aca="false">I38</f>
        <v>53178.5143283352</v>
      </c>
      <c r="J40" s="26" t="n">
        <f aca="false">J38</f>
        <v>38019.4544711423</v>
      </c>
      <c r="K40" s="26" t="n">
        <f aca="false">K38</f>
        <v>20259.4172856498</v>
      </c>
      <c r="L40" s="26" t="n">
        <f aca="false">L38</f>
        <v>0</v>
      </c>
      <c r="M40" s="26" t="n">
        <f aca="false">M38</f>
        <v>0</v>
      </c>
      <c r="N40" s="26" t="n">
        <f aca="false">N38</f>
        <v>0</v>
      </c>
      <c r="O40" s="26" t="n">
        <f aca="false">O38</f>
        <v>0</v>
      </c>
      <c r="P40" s="26" t="n">
        <f aca="false">P38</f>
        <v>0</v>
      </c>
      <c r="Q40" s="26" t="n">
        <f aca="false">Q38</f>
        <v>0</v>
      </c>
      <c r="R40" s="26" t="n">
        <f aca="false">R38</f>
        <v>0</v>
      </c>
      <c r="S40" s="26" t="n">
        <f aca="false">S38</f>
        <v>0</v>
      </c>
      <c r="T40" s="26" t="n">
        <f aca="false">T38</f>
        <v>0</v>
      </c>
      <c r="U40" s="26" t="n">
        <f aca="false">U38</f>
        <v>0</v>
      </c>
      <c r="V40" s="5"/>
      <c r="W40" s="279" t="n">
        <f aca="false">SUM(B44:U44,B50:U50)</f>
        <v>90939.2911513741</v>
      </c>
      <c r="X40" s="280" t="n">
        <f aca="false">B40-W40</f>
        <v>0</v>
      </c>
      <c r="Y40" s="5"/>
    </row>
    <row r="41" customFormat="false" ht="12.75" hidden="false" customHeight="false" outlineLevel="0" collapsed="false">
      <c r="B41" s="281"/>
      <c r="C41" s="272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285"/>
      <c r="X41" s="285"/>
      <c r="Y41" s="5"/>
    </row>
    <row r="42" customFormat="false" ht="12.75" hidden="false" customHeight="false" outlineLevel="0" collapsed="false">
      <c r="A42" s="235"/>
      <c r="B42" s="274" t="n">
        <v>37072</v>
      </c>
      <c r="C42" s="274" t="n">
        <v>37437</v>
      </c>
      <c r="D42" s="274" t="n">
        <v>37802</v>
      </c>
      <c r="E42" s="274" t="n">
        <v>38168</v>
      </c>
      <c r="F42" s="274" t="n">
        <v>38533</v>
      </c>
      <c r="G42" s="274" t="n">
        <v>38898</v>
      </c>
      <c r="H42" s="274" t="n">
        <v>39263</v>
      </c>
      <c r="I42" s="274" t="n">
        <v>39629</v>
      </c>
      <c r="J42" s="274" t="n">
        <v>39994</v>
      </c>
      <c r="K42" s="274" t="n">
        <v>40359</v>
      </c>
      <c r="L42" s="274" t="n">
        <v>40724</v>
      </c>
      <c r="M42" s="274" t="n">
        <v>41090</v>
      </c>
      <c r="N42" s="274" t="n">
        <v>41455</v>
      </c>
      <c r="O42" s="274" t="n">
        <v>41820</v>
      </c>
      <c r="P42" s="274" t="n">
        <v>42185</v>
      </c>
      <c r="Q42" s="274" t="n">
        <v>42551</v>
      </c>
      <c r="R42" s="274" t="n">
        <v>42916</v>
      </c>
      <c r="S42" s="274" t="n">
        <v>43281</v>
      </c>
      <c r="T42" s="274" t="n">
        <v>43646</v>
      </c>
      <c r="U42" s="274" t="n">
        <v>44012</v>
      </c>
      <c r="V42" s="5"/>
      <c r="W42" s="285"/>
      <c r="X42" s="285"/>
      <c r="Y42" s="5"/>
    </row>
    <row r="43" customFormat="false" ht="12.75" hidden="false" customHeight="false" outlineLevel="0" collapsed="false">
      <c r="A43" s="115" t="s">
        <v>183</v>
      </c>
      <c r="B43" s="26" t="n">
        <f aca="false">B40</f>
        <v>90939.2911513741</v>
      </c>
      <c r="C43" s="26" t="n">
        <f aca="false">C40</f>
        <v>90939.2911513741</v>
      </c>
      <c r="D43" s="26" t="n">
        <f aca="false">D40</f>
        <v>90939.2911513741</v>
      </c>
      <c r="E43" s="26" t="n">
        <f aca="false">E40</f>
        <v>90939.2911513741</v>
      </c>
      <c r="F43" s="26" t="n">
        <f aca="false">F40</f>
        <v>85858.8003449871</v>
      </c>
      <c r="G43" s="26" t="n">
        <f aca="false">G40</f>
        <v>76863.224823253</v>
      </c>
      <c r="H43" s="26" t="n">
        <f aca="false">H40</f>
        <v>66012.6965874631</v>
      </c>
      <c r="I43" s="26" t="n">
        <f aca="false">I40</f>
        <v>53178.5143283352</v>
      </c>
      <c r="J43" s="26" t="n">
        <f aca="false">J40</f>
        <v>38019.4544711423</v>
      </c>
      <c r="K43" s="26" t="n">
        <f aca="false">K40</f>
        <v>20259.4172856498</v>
      </c>
      <c r="L43" s="26" t="n">
        <f aca="false">L40</f>
        <v>0</v>
      </c>
      <c r="M43" s="26" t="n">
        <f aca="false">M40</f>
        <v>0</v>
      </c>
      <c r="N43" s="26" t="n">
        <f aca="false">N40</f>
        <v>0</v>
      </c>
      <c r="O43" s="26" t="n">
        <f aca="false">O40</f>
        <v>0</v>
      </c>
      <c r="P43" s="26" t="n">
        <f aca="false">P40</f>
        <v>0</v>
      </c>
      <c r="Q43" s="26" t="n">
        <f aca="false">Q40</f>
        <v>0</v>
      </c>
      <c r="R43" s="26" t="n">
        <f aca="false">R40</f>
        <v>0</v>
      </c>
      <c r="S43" s="26" t="n">
        <f aca="false">S40</f>
        <v>0</v>
      </c>
      <c r="T43" s="26" t="n">
        <f aca="false">T40</f>
        <v>0</v>
      </c>
      <c r="U43" s="26" t="n">
        <f aca="false">U40</f>
        <v>0</v>
      </c>
      <c r="V43" s="5"/>
      <c r="W43" s="285"/>
      <c r="X43" s="285"/>
      <c r="Y43" s="5"/>
    </row>
    <row r="44" customFormat="false" ht="12.75" hidden="false" customHeight="false" outlineLevel="0" collapsed="false">
      <c r="A44" s="115" t="s">
        <v>186</v>
      </c>
      <c r="B44" s="26" t="n">
        <v>0</v>
      </c>
      <c r="C44" s="26" t="n">
        <v>0</v>
      </c>
      <c r="D44" s="26" t="n">
        <v>0</v>
      </c>
      <c r="E44" s="282" t="n">
        <f aca="false">MAX(0,E43-E46)</f>
        <v>2464.98544525942</v>
      </c>
      <c r="F44" s="282" t="n">
        <f aca="false">MAX(0,F43-F46)</f>
        <v>4352.73550238974</v>
      </c>
      <c r="G44" s="282" t="n">
        <f aca="false">MAX(0,G43-G46)</f>
        <v>5250.3010349359</v>
      </c>
      <c r="H44" s="282" t="n">
        <f aca="false">MAX(0,H43-H46)</f>
        <v>6210.14193349549</v>
      </c>
      <c r="I44" s="282" t="n">
        <f aca="false">MAX(0,I43-I46)</f>
        <v>7354.97087502272</v>
      </c>
      <c r="J44" s="282" t="n">
        <f aca="false">MAX(0,J43-J46)</f>
        <v>8593.64075086471</v>
      </c>
      <c r="K44" s="282" t="n">
        <f aca="false">MAX(0,K43-K46)</f>
        <v>9810.63516073681</v>
      </c>
      <c r="L44" s="26" t="n">
        <f aca="false">MAX(0,L43-L46)</f>
        <v>0</v>
      </c>
      <c r="M44" s="26" t="n">
        <f aca="false">MAX(0,M43-M46)</f>
        <v>0</v>
      </c>
      <c r="N44" s="26" t="n">
        <f aca="false">MAX(0,N43-N46)</f>
        <v>0</v>
      </c>
      <c r="O44" s="26" t="n">
        <f aca="false">MAX(0,O43-O46)</f>
        <v>0</v>
      </c>
      <c r="P44" s="26" t="n">
        <f aca="false">MAX(0,P43-P46)</f>
        <v>0</v>
      </c>
      <c r="Q44" s="26" t="n">
        <f aca="false">MAX(0,Q43-Q46)</f>
        <v>0</v>
      </c>
      <c r="R44" s="26" t="n">
        <f aca="false">MAX(0,R43-R46)</f>
        <v>0</v>
      </c>
      <c r="S44" s="26" t="n">
        <f aca="false">MAX(0,S43-S46)</f>
        <v>0</v>
      </c>
      <c r="T44" s="26" t="n">
        <f aca="false">MAX(0,T43-T46)</f>
        <v>0</v>
      </c>
      <c r="U44" s="26" t="n">
        <f aca="false">MAX(0,U43-U46)</f>
        <v>0</v>
      </c>
      <c r="V44" s="5"/>
      <c r="W44" s="285"/>
      <c r="X44" s="285"/>
      <c r="Y44" s="5"/>
    </row>
    <row r="45" customFormat="false" ht="12.75" hidden="false" customHeight="false" outlineLevel="0" collapsed="false">
      <c r="A45" s="115" t="s">
        <v>184</v>
      </c>
      <c r="B45" s="277" t="n">
        <f aca="false">B43*$J$95*(B42-B37)/365.25</f>
        <v>4454.71813081556</v>
      </c>
      <c r="C45" s="277" t="n">
        <f aca="false">C43*$J$95*(C42-C37)/365.25</f>
        <v>4454.71813081556</v>
      </c>
      <c r="D45" s="277" t="n">
        <f aca="false">D43*$J$95*(D42-D37)/365.25</f>
        <v>4454.71813081556</v>
      </c>
      <c r="E45" s="277" t="n">
        <f aca="false">E43*$J$95*(E42-E37)/365.25</f>
        <v>4479.46656487565</v>
      </c>
      <c r="F45" s="277" t="n">
        <f aca="false">F43*$J$95*(F42-F37)/365.25</f>
        <v>4205.84710683781</v>
      </c>
      <c r="G45" s="277" t="n">
        <f aca="false">G43*$J$95*(G42-G37)/365.25</f>
        <v>3765.19320612633</v>
      </c>
      <c r="H45" s="277" t="n">
        <f aca="false">H43*$J$95*(H42-H37)/365.25</f>
        <v>3233.6732849908</v>
      </c>
      <c r="I45" s="277" t="n">
        <f aca="false">I43*$J$95*(I42-I37)/365.25</f>
        <v>2619.45495602138</v>
      </c>
      <c r="J45" s="277" t="n">
        <f aca="false">J43*$J$95*(J42-J37)/365.25</f>
        <v>1862.40678822089</v>
      </c>
      <c r="K45" s="277" t="n">
        <f aca="false">K43*$J$95*(K42-K37)/365.25</f>
        <v>992.420243873638</v>
      </c>
      <c r="L45" s="277" t="n">
        <f aca="false">L43*$J$95*(L42-L37)/365.25</f>
        <v>0</v>
      </c>
      <c r="M45" s="277" t="n">
        <f aca="false">M43*$J$95*(M42-M37)/365.25</f>
        <v>0</v>
      </c>
      <c r="N45" s="277" t="n">
        <f aca="false">N43*$J$95*(N42-N37)/365.25</f>
        <v>0</v>
      </c>
      <c r="O45" s="277" t="n">
        <f aca="false">O43*$J$95*(O42-O37)/365.25</f>
        <v>0</v>
      </c>
      <c r="P45" s="277" t="n">
        <f aca="false">P43*$J$95*(P42-P37)/365.25</f>
        <v>0</v>
      </c>
      <c r="Q45" s="277" t="n">
        <f aca="false">Q43*$J$95*(Q42-Q37)/365.25</f>
        <v>0</v>
      </c>
      <c r="R45" s="277" t="n">
        <f aca="false">R43*$J$95*(R42-R37)/365.25</f>
        <v>0</v>
      </c>
      <c r="S45" s="277" t="n">
        <f aca="false">S43*$J$95*(S42-S37)/365.25</f>
        <v>0</v>
      </c>
      <c r="T45" s="277" t="n">
        <f aca="false">T43*$J$95*(T42-T37)/365.25</f>
        <v>0</v>
      </c>
      <c r="U45" s="277" t="n">
        <f aca="false">U43*$J$95*(U42-U37)/365.25</f>
        <v>0</v>
      </c>
      <c r="V45" s="5"/>
      <c r="W45" s="285"/>
      <c r="X45" s="285"/>
      <c r="Y45" s="5"/>
    </row>
    <row r="46" customFormat="false" ht="12.75" hidden="false" customHeight="false" outlineLevel="0" collapsed="false">
      <c r="A46" s="115" t="s">
        <v>185</v>
      </c>
      <c r="B46" s="26" t="n">
        <f aca="false">B43-B44</f>
        <v>90939.2911513741</v>
      </c>
      <c r="C46" s="26" t="n">
        <f aca="false">C43-C44</f>
        <v>90939.2911513741</v>
      </c>
      <c r="D46" s="26" t="n">
        <f aca="false">D43-D44</f>
        <v>90939.2911513741</v>
      </c>
      <c r="E46" s="26" t="n">
        <f aca="false">MAX(0,E43+E45+E39+E57+E63-E11*(E42-D48)/365.25)</f>
        <v>88474.3057061146</v>
      </c>
      <c r="F46" s="26" t="n">
        <f aca="false">MAX(0,F43+F45+F39+F57+F63-F11*(F42-E48)/365.25)</f>
        <v>81506.0648425973</v>
      </c>
      <c r="G46" s="26" t="n">
        <f aca="false">MAX(0,G43+G45+G39+G57+G63-G11*(G42-F48)/365.25)</f>
        <v>71612.9237883171</v>
      </c>
      <c r="H46" s="26" t="n">
        <f aca="false">MAX(0,H43+H45+H39+H57+H63-H11*(H42-G48)/365.25)</f>
        <v>59802.5546539677</v>
      </c>
      <c r="I46" s="26" t="n">
        <f aca="false">MAX(0,I43+I45+I39+I57+I63-I11*(I42-H48)/365.25)</f>
        <v>45823.5434533125</v>
      </c>
      <c r="J46" s="26" t="n">
        <f aca="false">MAX(0,J43+J45+J39+J57+J63-J11*(J42-I48)/365.25)</f>
        <v>29425.8137202776</v>
      </c>
      <c r="K46" s="26" t="n">
        <f aca="false">MAX(0,K43+K45+K39+K57+K63-K11*(K42-J48)/365.25)</f>
        <v>10448.782124913</v>
      </c>
      <c r="L46" s="26" t="n">
        <f aca="false">MAX(0,L43+L45+L39+L57+L63-L11*(L42-K48)/365.25)</f>
        <v>0</v>
      </c>
      <c r="M46" s="26" t="n">
        <f aca="false">MAX(0,M43+M45+M39+M57+M63-M11*(M42-L48)/365.25)</f>
        <v>0</v>
      </c>
      <c r="N46" s="26" t="n">
        <f aca="false">MAX(0,N43+N45+N39+N57+N63-N11*(N42-M48)/365.25)</f>
        <v>0</v>
      </c>
      <c r="O46" s="26" t="n">
        <f aca="false">MAX(0,O43+O45+O39+O57+O63-O11*(O42-N48)/365.25)</f>
        <v>0</v>
      </c>
      <c r="P46" s="26" t="n">
        <f aca="false">MAX(0,P43+P45+P39+P57+P63-P11*(P42-O48)/365.25)</f>
        <v>0</v>
      </c>
      <c r="Q46" s="26" t="n">
        <f aca="false">MAX(0,Q43+Q45+Q39+Q57+Q63-Q11*(Q42-P48)/365.25)</f>
        <v>0</v>
      </c>
      <c r="R46" s="26" t="n">
        <f aca="false">MAX(0,R43+R45+R39+R57+R63-R11*(R42-Q48)/365.25)</f>
        <v>0</v>
      </c>
      <c r="S46" s="26" t="n">
        <f aca="false">MAX(0,S43+S45+S39+S57+S63-S11*(S42-R48)/365.25)</f>
        <v>0</v>
      </c>
      <c r="T46" s="26" t="n">
        <f aca="false">MAX(0,T43+T45+T39+T57+T63-T11*(T42-S48)/365.25)</f>
        <v>0</v>
      </c>
      <c r="U46" s="26" t="n">
        <f aca="false">MAX(0,U43+U45+U39+U57+U63-U11*(U42-T48)/365.25)</f>
        <v>0</v>
      </c>
      <c r="V46" s="5"/>
      <c r="W46" s="285"/>
      <c r="X46" s="285"/>
      <c r="Y46" s="5"/>
    </row>
    <row r="47" customFormat="false" ht="12.75" hidden="false" customHeight="false" outlineLevel="0" collapsed="false">
      <c r="A47" s="115"/>
      <c r="B47" s="283"/>
      <c r="C47" s="283"/>
      <c r="D47" s="283"/>
      <c r="E47" s="283"/>
      <c r="F47" s="283"/>
      <c r="G47" s="283"/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  <c r="W47" s="276"/>
      <c r="X47" s="276"/>
    </row>
    <row r="48" customFormat="false" ht="12.75" hidden="false" customHeight="false" outlineLevel="0" collapsed="false">
      <c r="A48" s="235"/>
      <c r="B48" s="274" t="n">
        <v>37256</v>
      </c>
      <c r="C48" s="274" t="n">
        <v>37621</v>
      </c>
      <c r="D48" s="274" t="n">
        <v>37986</v>
      </c>
      <c r="E48" s="274" t="n">
        <v>38352</v>
      </c>
      <c r="F48" s="274" t="n">
        <v>38717</v>
      </c>
      <c r="G48" s="274" t="n">
        <v>39082</v>
      </c>
      <c r="H48" s="274" t="n">
        <v>39447</v>
      </c>
      <c r="I48" s="274" t="n">
        <v>39813</v>
      </c>
      <c r="J48" s="274" t="n">
        <v>40178</v>
      </c>
      <c r="K48" s="274" t="n">
        <v>40543</v>
      </c>
      <c r="L48" s="274" t="n">
        <v>40908</v>
      </c>
      <c r="M48" s="274" t="n">
        <v>41274</v>
      </c>
      <c r="N48" s="274" t="n">
        <v>41639</v>
      </c>
      <c r="O48" s="274" t="n">
        <v>42004</v>
      </c>
      <c r="P48" s="274" t="n">
        <v>42369</v>
      </c>
      <c r="Q48" s="274" t="n">
        <v>42735</v>
      </c>
      <c r="R48" s="274" t="n">
        <v>43100</v>
      </c>
      <c r="S48" s="274" t="n">
        <v>43465</v>
      </c>
      <c r="T48" s="274" t="n">
        <v>43830</v>
      </c>
      <c r="U48" s="274" t="n">
        <v>44196</v>
      </c>
      <c r="W48" s="276"/>
      <c r="X48" s="276"/>
    </row>
    <row r="49" customFormat="false" ht="12.75" hidden="false" customHeight="false" outlineLevel="0" collapsed="false">
      <c r="A49" s="115" t="s">
        <v>183</v>
      </c>
      <c r="B49" s="26" t="n">
        <f aca="false">B46</f>
        <v>90939.2911513741</v>
      </c>
      <c r="C49" s="26" t="n">
        <f aca="false">C46</f>
        <v>90939.2911513741</v>
      </c>
      <c r="D49" s="26" t="n">
        <f aca="false">D46</f>
        <v>90939.2911513741</v>
      </c>
      <c r="E49" s="26" t="n">
        <f aca="false">E46</f>
        <v>88474.3057061146</v>
      </c>
      <c r="F49" s="26" t="n">
        <f aca="false">F46</f>
        <v>81506.0648425973</v>
      </c>
      <c r="G49" s="26" t="n">
        <f aca="false">G46</f>
        <v>71612.9237883171</v>
      </c>
      <c r="H49" s="26" t="n">
        <f aca="false">H46</f>
        <v>59802.5546539677</v>
      </c>
      <c r="I49" s="26" t="n">
        <f aca="false">I46</f>
        <v>45823.5434533125</v>
      </c>
      <c r="J49" s="26" t="n">
        <f aca="false">J46</f>
        <v>29425.8137202776</v>
      </c>
      <c r="K49" s="26" t="n">
        <f aca="false">K46</f>
        <v>10448.782124913</v>
      </c>
      <c r="L49" s="26" t="n">
        <f aca="false">L46</f>
        <v>0</v>
      </c>
      <c r="M49" s="26" t="n">
        <f aca="false">M46</f>
        <v>0</v>
      </c>
      <c r="N49" s="26" t="n">
        <f aca="false">N46</f>
        <v>0</v>
      </c>
      <c r="O49" s="26" t="n">
        <f aca="false">O46</f>
        <v>0</v>
      </c>
      <c r="P49" s="26" t="n">
        <f aca="false">P46</f>
        <v>0</v>
      </c>
      <c r="Q49" s="26" t="n">
        <f aca="false">Q46</f>
        <v>0</v>
      </c>
      <c r="R49" s="26" t="n">
        <f aca="false">R46</f>
        <v>0</v>
      </c>
      <c r="S49" s="26" t="n">
        <f aca="false">S46</f>
        <v>0</v>
      </c>
      <c r="T49" s="26" t="n">
        <f aca="false">T46</f>
        <v>0</v>
      </c>
      <c r="U49" s="26" t="n">
        <f aca="false">U46</f>
        <v>0</v>
      </c>
      <c r="W49" s="276"/>
      <c r="X49" s="276"/>
    </row>
    <row r="50" customFormat="false" ht="12.75" hidden="false" customHeight="false" outlineLevel="0" collapsed="false">
      <c r="A50" s="115" t="s">
        <v>186</v>
      </c>
      <c r="B50" s="26" t="n">
        <v>0</v>
      </c>
      <c r="C50" s="26" t="n">
        <v>0</v>
      </c>
      <c r="D50" s="26" t="n">
        <v>0</v>
      </c>
      <c r="E50" s="282" t="n">
        <f aca="false">MAX(0,E49-E52)</f>
        <v>2615.50536112757</v>
      </c>
      <c r="F50" s="282" t="n">
        <f aca="false">MAX(0,F49-F52)</f>
        <v>4642.84001934438</v>
      </c>
      <c r="G50" s="282" t="n">
        <f aca="false">MAX(0,G49-G52)</f>
        <v>5600.22720085392</v>
      </c>
      <c r="H50" s="282" t="n">
        <f aca="false">MAX(0,H49-H52)</f>
        <v>6624.04032563241</v>
      </c>
      <c r="I50" s="282" t="n">
        <f aca="false">MAX(0,I49-I52)</f>
        <v>7804.0889821702</v>
      </c>
      <c r="J50" s="282" t="n">
        <f aca="false">MAX(0,J49-J52)</f>
        <v>9166.39643462782</v>
      </c>
      <c r="K50" s="282" t="n">
        <f aca="false">MAX(0,K49-K52)</f>
        <v>10448.782124913</v>
      </c>
      <c r="L50" s="26" t="n">
        <f aca="false">MAX(0,L49-L52)</f>
        <v>0</v>
      </c>
      <c r="M50" s="26" t="n">
        <f aca="false">MAX(0,M49-M52)</f>
        <v>0</v>
      </c>
      <c r="N50" s="26" t="n">
        <f aca="false">MAX(0,N49-N52)</f>
        <v>0</v>
      </c>
      <c r="O50" s="26" t="n">
        <f aca="false">MAX(0,O49-O52)</f>
        <v>0</v>
      </c>
      <c r="P50" s="26" t="n">
        <f aca="false">MAX(0,P49-P52)</f>
        <v>0</v>
      </c>
      <c r="Q50" s="26" t="n">
        <f aca="false">MAX(0,Q49-Q52)</f>
        <v>0</v>
      </c>
      <c r="R50" s="26" t="n">
        <f aca="false">MAX(0,R49-R52)</f>
        <v>0</v>
      </c>
      <c r="S50" s="26" t="n">
        <f aca="false">MAX(0,S49-S52)</f>
        <v>0</v>
      </c>
      <c r="T50" s="26" t="n">
        <f aca="false">MAX(0,T49-T52)</f>
        <v>0</v>
      </c>
      <c r="U50" s="26" t="n">
        <f aca="false">MAX(0,U49-U52)</f>
        <v>0</v>
      </c>
      <c r="W50" s="276"/>
      <c r="X50" s="276"/>
    </row>
    <row r="51" customFormat="false" ht="12.75" hidden="false" customHeight="false" outlineLevel="0" collapsed="false">
      <c r="A51" s="115" t="s">
        <v>184</v>
      </c>
      <c r="B51" s="277" t="n">
        <f aca="false">B49*$J$95*(B48-B42)/365.25</f>
        <v>4553.71186705591</v>
      </c>
      <c r="C51" s="277" t="n">
        <f aca="false">C49*$J$95*(C48-C42)/365.25</f>
        <v>4553.71186705591</v>
      </c>
      <c r="D51" s="277" t="n">
        <f aca="false">D49*$J$95*(D48-D42)/365.25</f>
        <v>4553.71186705591</v>
      </c>
      <c r="E51" s="277" t="n">
        <f aca="false">E49*$J$95*(E48-E42)/365.25</f>
        <v>4430.27970333348</v>
      </c>
      <c r="F51" s="277" t="n">
        <f aca="false">F49*$J$95*(F48-F42)/365.25</f>
        <v>4081.35064625645</v>
      </c>
      <c r="G51" s="277" t="n">
        <f aca="false">G49*$J$95*(G48-G42)/365.25</f>
        <v>3585.95956445942</v>
      </c>
      <c r="H51" s="277" t="n">
        <f aca="false">H49*$J$95*(H48-H42)/365.25</f>
        <v>2994.56482847148</v>
      </c>
      <c r="I51" s="277" t="n">
        <f aca="false">I49*$J$95*(I48-I42)/365.25</f>
        <v>2294.57708512992</v>
      </c>
      <c r="J51" s="277" t="n">
        <f aca="false">J49*$J$95*(J48-J42)/365.25</f>
        <v>1473.47395651852</v>
      </c>
      <c r="K51" s="277" t="n">
        <f aca="false">K49*$J$95*(K48-K42)/365.25</f>
        <v>523.214361538148</v>
      </c>
      <c r="L51" s="277" t="n">
        <f aca="false">L49*$J$95*(L48-L42)/365.25</f>
        <v>0</v>
      </c>
      <c r="M51" s="277" t="n">
        <f aca="false">M49*$J$95*(M48-M42)/365.25</f>
        <v>0</v>
      </c>
      <c r="N51" s="277" t="n">
        <f aca="false">N49*$J$95*(N48-N42)/365.25</f>
        <v>0</v>
      </c>
      <c r="O51" s="277" t="n">
        <f aca="false">O49*$J$95*(O48-O42)/365.25</f>
        <v>0</v>
      </c>
      <c r="P51" s="277" t="n">
        <f aca="false">P49*$J$95*(P48-P42)/365.25</f>
        <v>0</v>
      </c>
      <c r="Q51" s="277" t="n">
        <f aca="false">Q49*$J$95*(Q48-Q42)/365.25</f>
        <v>0</v>
      </c>
      <c r="R51" s="277" t="n">
        <f aca="false">R49*$J$95*(R48-R42)/365.25</f>
        <v>0</v>
      </c>
      <c r="S51" s="277" t="n">
        <f aca="false">S49*$J$95*(S48-S42)/365.25</f>
        <v>0</v>
      </c>
      <c r="T51" s="277" t="n">
        <f aca="false">T49*$J$95*(T48-T42)/365.25</f>
        <v>0</v>
      </c>
      <c r="U51" s="277" t="n">
        <f aca="false">U49*$J$95*(U48-U42)/365.25</f>
        <v>0</v>
      </c>
      <c r="W51" s="276"/>
      <c r="X51" s="276"/>
    </row>
    <row r="52" customFormat="false" ht="12.75" hidden="false" customHeight="false" outlineLevel="0" collapsed="false">
      <c r="A52" s="115" t="s">
        <v>185</v>
      </c>
      <c r="B52" s="26" t="n">
        <f aca="false">B49</f>
        <v>90939.2911513741</v>
      </c>
      <c r="C52" s="26" t="n">
        <f aca="false">C49</f>
        <v>90939.2911513741</v>
      </c>
      <c r="D52" s="26" t="n">
        <f aca="false">D49</f>
        <v>90939.2911513741</v>
      </c>
      <c r="E52" s="26" t="n">
        <f aca="false">MAX(0,E49+E51+E69-E11*(E48-E42)/365.25)</f>
        <v>85858.8003449871</v>
      </c>
      <c r="F52" s="26" t="n">
        <f aca="false">MAX(0,F49+F51+F69-F11*(F48-F42)/365.25)</f>
        <v>76863.224823253</v>
      </c>
      <c r="G52" s="26" t="n">
        <f aca="false">MAX(0,G49+G51+G69-G11*(G48-G42)/365.25)</f>
        <v>66012.6965874631</v>
      </c>
      <c r="H52" s="26" t="n">
        <f aca="false">MAX(0,H49+H51+H69-H11*(H48-H42)/365.25)</f>
        <v>53178.5143283352</v>
      </c>
      <c r="I52" s="26" t="n">
        <f aca="false">MAX(0,I49+I51+I69-I11*(I48-I42)/365.25)</f>
        <v>38019.4544711423</v>
      </c>
      <c r="J52" s="26" t="n">
        <f aca="false">MAX(0,J49+J51+J69-J11*(J48-J42)/365.25)</f>
        <v>20259.4172856498</v>
      </c>
      <c r="K52" s="284" t="n">
        <f aca="false">MAX(0,K49+K51+K69-K11*(K48-K42)/365.25)</f>
        <v>0</v>
      </c>
      <c r="L52" s="26" t="n">
        <f aca="false">MAX(0,L49+L51+L69-L11*(L48-L42)/365.25)</f>
        <v>0</v>
      </c>
      <c r="M52" s="26" t="n">
        <f aca="false">MAX(0,M49+M51+M69-M11*(M48-M42)/365.25)</f>
        <v>0</v>
      </c>
      <c r="N52" s="26" t="n">
        <f aca="false">MAX(0,N49+N51+N69-N11*(N48-N42)/365.25)</f>
        <v>0</v>
      </c>
      <c r="O52" s="26" t="n">
        <f aca="false">MAX(0,O49+O51+O69-O11*(O48-O42)/365.25)</f>
        <v>0</v>
      </c>
      <c r="P52" s="26" t="n">
        <f aca="false">MAX(0,P49+P51+P69-P11*(P48-P42)/365.25)</f>
        <v>0</v>
      </c>
      <c r="Q52" s="26" t="n">
        <f aca="false">MAX(0,Q49+Q51+Q69-Q11*(Q48-Q42)/365.25)</f>
        <v>0</v>
      </c>
      <c r="R52" s="26" t="n">
        <f aca="false">MAX(0,R49+R51+R69-R11*(R48-R42)/365.25)</f>
        <v>0</v>
      </c>
      <c r="S52" s="26" t="n">
        <f aca="false">MAX(0,S49+S51+S69-S11*(S48-S42)/365.25)</f>
        <v>0</v>
      </c>
      <c r="T52" s="26" t="n">
        <f aca="false">MAX(0,T49+T51+T69-T11*(T48-T42)/365.25)</f>
        <v>0</v>
      </c>
      <c r="U52" s="26" t="n">
        <f aca="false">MAX(0,U49+U51+U69-U11*(U48-U42)/365.25)</f>
        <v>0</v>
      </c>
      <c r="W52" s="276"/>
      <c r="X52" s="276"/>
    </row>
    <row r="53" customFormat="false" ht="12.75" hidden="false" customHeight="false" outlineLevel="0" collapsed="false">
      <c r="A53" s="115"/>
      <c r="B53" s="281"/>
      <c r="C53" s="281"/>
      <c r="D53" s="281"/>
      <c r="E53" s="281"/>
      <c r="F53" s="281"/>
      <c r="G53" s="281"/>
      <c r="H53" s="281"/>
      <c r="I53" s="281"/>
      <c r="J53" s="281"/>
      <c r="K53" s="281"/>
      <c r="L53" s="281"/>
      <c r="M53" s="281"/>
      <c r="N53" s="281"/>
      <c r="O53" s="281"/>
      <c r="P53" s="281"/>
      <c r="Q53" s="281"/>
      <c r="R53" s="281"/>
      <c r="S53" s="281"/>
      <c r="T53" s="281"/>
      <c r="U53" s="281"/>
      <c r="W53" s="276"/>
      <c r="X53" s="276"/>
    </row>
    <row r="54" customFormat="false" ht="12.75" hidden="false" customHeight="false" outlineLevel="0" collapsed="false">
      <c r="A54" s="273" t="s">
        <v>19</v>
      </c>
      <c r="B54" s="5"/>
      <c r="C54" s="27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76"/>
      <c r="X54" s="276"/>
    </row>
    <row r="55" customFormat="false" ht="12.75" hidden="false" customHeight="false" outlineLevel="0" collapsed="false">
      <c r="B55" s="274" t="n">
        <f aca="false">Assumptions!$B$19</f>
        <v>36892</v>
      </c>
      <c r="C55" s="274" t="n">
        <v>37257</v>
      </c>
      <c r="D55" s="274" t="n">
        <v>37622</v>
      </c>
      <c r="E55" s="274" t="n">
        <v>37987</v>
      </c>
      <c r="F55" s="274" t="n">
        <v>38353</v>
      </c>
      <c r="G55" s="274" t="n">
        <v>38718</v>
      </c>
      <c r="H55" s="274" t="n">
        <v>39083</v>
      </c>
      <c r="I55" s="274" t="n">
        <v>39448</v>
      </c>
      <c r="J55" s="274" t="n">
        <v>39814</v>
      </c>
      <c r="K55" s="274" t="n">
        <v>40179</v>
      </c>
      <c r="L55" s="274" t="n">
        <v>40544</v>
      </c>
      <c r="M55" s="274" t="n">
        <v>40909</v>
      </c>
      <c r="N55" s="274" t="n">
        <v>41275</v>
      </c>
      <c r="O55" s="274" t="n">
        <v>41640</v>
      </c>
      <c r="P55" s="274" t="n">
        <v>42005</v>
      </c>
      <c r="Q55" s="274" t="n">
        <v>42370</v>
      </c>
      <c r="R55" s="274" t="n">
        <v>42736</v>
      </c>
      <c r="S55" s="274" t="n">
        <v>43101</v>
      </c>
      <c r="T55" s="274" t="n">
        <v>43466</v>
      </c>
      <c r="U55" s="274" t="n">
        <v>43831</v>
      </c>
      <c r="W55" s="276"/>
      <c r="X55" s="276"/>
    </row>
    <row r="56" customFormat="false" ht="12.75" hidden="false" customHeight="false" outlineLevel="0" collapsed="false">
      <c r="A56" s="115" t="s">
        <v>183</v>
      </c>
      <c r="B56" s="26" t="n">
        <v>0</v>
      </c>
      <c r="C56" s="26" t="n">
        <f aca="false">B70</f>
        <v>465237.829438591</v>
      </c>
      <c r="D56" s="26" t="n">
        <f aca="false">C70</f>
        <v>465237.829438591</v>
      </c>
      <c r="E56" s="26" t="n">
        <f aca="false">D70</f>
        <v>465237.829438591</v>
      </c>
      <c r="F56" s="26" t="n">
        <f aca="false">E70</f>
        <v>465237.829438591</v>
      </c>
      <c r="G56" s="26" t="n">
        <f aca="false">F70</f>
        <v>465237.829438591</v>
      </c>
      <c r="H56" s="26" t="n">
        <f aca="false">G70</f>
        <v>465237.829438591</v>
      </c>
      <c r="I56" s="26" t="n">
        <f aca="false">H70</f>
        <v>465237.829438591</v>
      </c>
      <c r="J56" s="26" t="n">
        <f aca="false">I70</f>
        <v>465237.829438591</v>
      </c>
      <c r="K56" s="26" t="n">
        <f aca="false">J70</f>
        <v>465237.829438591</v>
      </c>
      <c r="L56" s="26" t="n">
        <f aca="false">K70</f>
        <v>465237.829438591</v>
      </c>
      <c r="M56" s="26" t="n">
        <f aca="false">L70</f>
        <v>441496.458303075</v>
      </c>
      <c r="N56" s="26" t="n">
        <f aca="false">M70</f>
        <v>413714.085143319</v>
      </c>
      <c r="O56" s="26" t="n">
        <f aca="false">N70</f>
        <v>381779.072369805</v>
      </c>
      <c r="P56" s="26" t="n">
        <f aca="false">O70</f>
        <v>345132.359668797</v>
      </c>
      <c r="Q56" s="26" t="n">
        <f aca="false">P70</f>
        <v>303434.541181272</v>
      </c>
      <c r="R56" s="26" t="n">
        <f aca="false">Q70</f>
        <v>255989.123978541</v>
      </c>
      <c r="S56" s="26" t="n">
        <f aca="false">R70</f>
        <v>202692.677772327</v>
      </c>
      <c r="T56" s="26" t="n">
        <f aca="false">S70</f>
        <v>142772.92596492</v>
      </c>
      <c r="U56" s="26" t="n">
        <f aca="false">T70</f>
        <v>75514.8070988608</v>
      </c>
      <c r="W56" s="276"/>
      <c r="X56" s="276"/>
    </row>
    <row r="57" customFormat="false" ht="12.75" hidden="false" customHeight="false" outlineLevel="0" collapsed="false">
      <c r="A57" s="286" t="s">
        <v>184</v>
      </c>
      <c r="B57" s="277" t="n">
        <v>0</v>
      </c>
      <c r="C57" s="277" t="n">
        <f aca="false">C56*$O$95*(C55-B66)/365.25</f>
        <v>130.623242734914</v>
      </c>
      <c r="D57" s="277" t="n">
        <f aca="false">D56*$O$95*(D55-C66)/365.25</f>
        <v>130.623242734914</v>
      </c>
      <c r="E57" s="277" t="n">
        <f aca="false">E56*$O$95*(E55-D66)/365.25</f>
        <v>130.623242734914</v>
      </c>
      <c r="F57" s="277" t="n">
        <f aca="false">F56*$O$95*(F55-E66)/365.25</f>
        <v>130.623242734914</v>
      </c>
      <c r="G57" s="277" t="n">
        <f aca="false">G56*$O$95*(G55-F66)/365.25</f>
        <v>130.623242734914</v>
      </c>
      <c r="H57" s="277" t="n">
        <f aca="false">H56*$O$95*(H55-G66)/365.25</f>
        <v>130.623242734914</v>
      </c>
      <c r="I57" s="277" t="n">
        <f aca="false">I56*$O$95*(I55-H66)/365.25</f>
        <v>130.623242734914</v>
      </c>
      <c r="J57" s="277" t="n">
        <f aca="false">J56*$O$95*(J55-I66)/365.25</f>
        <v>130.623242734914</v>
      </c>
      <c r="K57" s="277" t="n">
        <f aca="false">K56*$O$95*(K55-J66)/365.25</f>
        <v>130.623242734914</v>
      </c>
      <c r="L57" s="277" t="n">
        <f aca="false">L56*$O$95*(L55-K66)/365.25</f>
        <v>130.623242734914</v>
      </c>
      <c r="M57" s="277" t="n">
        <f aca="false">M56*$O$95*(M55-L66)/365.25</f>
        <v>123.957458724108</v>
      </c>
      <c r="N57" s="277" t="n">
        <f aca="false">N56*$O$95*(N55-M66)/365.25</f>
        <v>116.157096321553</v>
      </c>
      <c r="O57" s="277" t="n">
        <f aca="false">O56*$O$95*(O55-N66)/365.25</f>
        <v>107.190811421009</v>
      </c>
      <c r="P57" s="277" t="n">
        <f aca="false">P56*$O$95*(P55-O66)/365.25</f>
        <v>96.9016385599866</v>
      </c>
      <c r="Q57" s="277" t="n">
        <f aca="false">Q56*$O$95*(Q55-P66)/365.25</f>
        <v>85.1942839100326</v>
      </c>
      <c r="R57" s="277" t="n">
        <f aca="false">R56*$O$95*(R55-Q66)/365.25</f>
        <v>71.8731955208744</v>
      </c>
      <c r="S57" s="277" t="n">
        <f aca="false">S56*$O$95*(S55-R66)/365.25</f>
        <v>56.9093336223194</v>
      </c>
      <c r="T57" s="277" t="n">
        <f aca="false">T56*$O$95*(T55-S66)/365.25</f>
        <v>40.0858687411432</v>
      </c>
      <c r="U57" s="277" t="n">
        <f aca="false">U56*$O$95*(U55-T66)/365.25</f>
        <v>21.2020355044166</v>
      </c>
      <c r="W57" s="276"/>
      <c r="X57" s="276"/>
    </row>
    <row r="58" customFormat="false" ht="13.5" hidden="false" customHeight="false" outlineLevel="0" collapsed="false">
      <c r="A58" s="286" t="s">
        <v>185</v>
      </c>
      <c r="B58" s="278" t="n">
        <v>465237.829438591</v>
      </c>
      <c r="C58" s="26" t="n">
        <f aca="false">C56</f>
        <v>465237.829438591</v>
      </c>
      <c r="D58" s="26" t="n">
        <f aca="false">D56</f>
        <v>465237.829438591</v>
      </c>
      <c r="E58" s="26" t="n">
        <f aca="false">E56</f>
        <v>465237.829438591</v>
      </c>
      <c r="F58" s="26" t="n">
        <f aca="false">F56</f>
        <v>465237.829438591</v>
      </c>
      <c r="G58" s="26" t="n">
        <f aca="false">G56</f>
        <v>465237.829438591</v>
      </c>
      <c r="H58" s="26" t="n">
        <f aca="false">H56</f>
        <v>465237.829438591</v>
      </c>
      <c r="I58" s="26" t="n">
        <f aca="false">I56</f>
        <v>465237.829438591</v>
      </c>
      <c r="J58" s="26" t="n">
        <f aca="false">J56</f>
        <v>465237.829438591</v>
      </c>
      <c r="K58" s="26" t="n">
        <f aca="false">K56</f>
        <v>465237.829438591</v>
      </c>
      <c r="L58" s="26" t="n">
        <f aca="false">L56</f>
        <v>465237.829438591</v>
      </c>
      <c r="M58" s="26" t="n">
        <f aca="false">M56</f>
        <v>441496.458303075</v>
      </c>
      <c r="N58" s="26" t="n">
        <f aca="false">N56</f>
        <v>413714.085143319</v>
      </c>
      <c r="O58" s="26" t="n">
        <f aca="false">O56</f>
        <v>381779.072369805</v>
      </c>
      <c r="P58" s="26" t="n">
        <f aca="false">P56</f>
        <v>345132.359668797</v>
      </c>
      <c r="Q58" s="26" t="n">
        <f aca="false">Q56</f>
        <v>303434.541181272</v>
      </c>
      <c r="R58" s="26" t="n">
        <f aca="false">R56</f>
        <v>255989.123978541</v>
      </c>
      <c r="S58" s="26" t="n">
        <f aca="false">S56</f>
        <v>202692.677772327</v>
      </c>
      <c r="T58" s="26" t="n">
        <f aca="false">T56</f>
        <v>142772.92596492</v>
      </c>
      <c r="U58" s="26" t="n">
        <f aca="false">U56</f>
        <v>75514.8070988608</v>
      </c>
      <c r="W58" s="279" t="n">
        <f aca="false">SUM(B62:U62,B68:U68)</f>
        <v>465237.829438591</v>
      </c>
      <c r="X58" s="280" t="n">
        <f aca="false">B58-W58</f>
        <v>0</v>
      </c>
    </row>
    <row r="59" customFormat="false" ht="12.75" hidden="false" customHeight="false" outlineLevel="0" collapsed="false">
      <c r="B59" s="281"/>
      <c r="C59" s="27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W59" s="276"/>
      <c r="X59" s="276"/>
    </row>
    <row r="60" customFormat="false" ht="12.75" hidden="false" customHeight="false" outlineLevel="0" collapsed="false">
      <c r="A60" s="272"/>
      <c r="B60" s="274" t="n">
        <v>37072</v>
      </c>
      <c r="C60" s="274" t="n">
        <v>37437</v>
      </c>
      <c r="D60" s="274" t="n">
        <v>37802</v>
      </c>
      <c r="E60" s="274" t="n">
        <v>38168</v>
      </c>
      <c r="F60" s="274" t="n">
        <v>38533</v>
      </c>
      <c r="G60" s="274" t="n">
        <v>38898</v>
      </c>
      <c r="H60" s="274" t="n">
        <v>39263</v>
      </c>
      <c r="I60" s="274" t="n">
        <v>39629</v>
      </c>
      <c r="J60" s="274" t="n">
        <v>39994</v>
      </c>
      <c r="K60" s="274" t="n">
        <v>40359</v>
      </c>
      <c r="L60" s="274" t="n">
        <v>40724</v>
      </c>
      <c r="M60" s="274" t="n">
        <v>41090</v>
      </c>
      <c r="N60" s="274" t="n">
        <v>41455</v>
      </c>
      <c r="O60" s="274" t="n">
        <v>41820</v>
      </c>
      <c r="P60" s="274" t="n">
        <v>42185</v>
      </c>
      <c r="Q60" s="274" t="n">
        <v>42551</v>
      </c>
      <c r="R60" s="274" t="n">
        <v>42916</v>
      </c>
      <c r="S60" s="274" t="n">
        <v>43281</v>
      </c>
      <c r="T60" s="274" t="n">
        <v>43646</v>
      </c>
      <c r="U60" s="274" t="n">
        <v>44012</v>
      </c>
      <c r="W60" s="276"/>
      <c r="X60" s="276"/>
    </row>
    <row r="61" customFormat="false" ht="12.75" hidden="false" customHeight="false" outlineLevel="0" collapsed="false">
      <c r="A61" s="286" t="s">
        <v>183</v>
      </c>
      <c r="B61" s="26" t="n">
        <f aca="false">B58</f>
        <v>465237.829438591</v>
      </c>
      <c r="C61" s="26" t="n">
        <f aca="false">C58</f>
        <v>465237.829438591</v>
      </c>
      <c r="D61" s="26" t="n">
        <f aca="false">D58</f>
        <v>465237.829438591</v>
      </c>
      <c r="E61" s="26" t="n">
        <f aca="false">E58</f>
        <v>465237.829438591</v>
      </c>
      <c r="F61" s="26" t="n">
        <f aca="false">F58</f>
        <v>465237.829438591</v>
      </c>
      <c r="G61" s="26" t="n">
        <f aca="false">G58</f>
        <v>465237.829438591</v>
      </c>
      <c r="H61" s="26" t="n">
        <f aca="false">H58</f>
        <v>465237.829438591</v>
      </c>
      <c r="I61" s="26" t="n">
        <f aca="false">I58</f>
        <v>465237.829438591</v>
      </c>
      <c r="J61" s="26" t="n">
        <f aca="false">J58</f>
        <v>465237.829438591</v>
      </c>
      <c r="K61" s="26" t="n">
        <f aca="false">K58</f>
        <v>465237.829438591</v>
      </c>
      <c r="L61" s="26" t="n">
        <f aca="false">L58</f>
        <v>465237.829438591</v>
      </c>
      <c r="M61" s="26" t="n">
        <f aca="false">M58</f>
        <v>441496.458303075</v>
      </c>
      <c r="N61" s="26" t="n">
        <f aca="false">N58</f>
        <v>413714.085143319</v>
      </c>
      <c r="O61" s="26" t="n">
        <f aca="false">O58</f>
        <v>381779.072369805</v>
      </c>
      <c r="P61" s="26" t="n">
        <f aca="false">P58</f>
        <v>345132.359668797</v>
      </c>
      <c r="Q61" s="26" t="n">
        <f aca="false">Q58</f>
        <v>303434.541181272</v>
      </c>
      <c r="R61" s="26" t="n">
        <f aca="false">R58</f>
        <v>255989.123978541</v>
      </c>
      <c r="S61" s="26" t="n">
        <f aca="false">S58</f>
        <v>202692.677772327</v>
      </c>
      <c r="T61" s="26" t="n">
        <f aca="false">T58</f>
        <v>142772.92596492</v>
      </c>
      <c r="U61" s="26" t="n">
        <f aca="false">U58</f>
        <v>75514.8070988608</v>
      </c>
      <c r="W61" s="276"/>
      <c r="X61" s="276"/>
    </row>
    <row r="62" customFormat="false" ht="12.75" hidden="false" customHeight="false" outlineLevel="0" collapsed="false">
      <c r="A62" s="286" t="s">
        <v>186</v>
      </c>
      <c r="B62" s="26" t="n">
        <v>0</v>
      </c>
      <c r="C62" s="26" t="n">
        <v>0</v>
      </c>
      <c r="D62" s="26" t="n">
        <v>0</v>
      </c>
      <c r="E62" s="26" t="n">
        <v>0</v>
      </c>
      <c r="F62" s="26" t="n">
        <v>0</v>
      </c>
      <c r="G62" s="26" t="n">
        <v>0</v>
      </c>
      <c r="H62" s="26" t="n">
        <v>0</v>
      </c>
      <c r="I62" s="26" t="n">
        <v>0</v>
      </c>
      <c r="J62" s="26" t="n">
        <v>0</v>
      </c>
      <c r="K62" s="26" t="n">
        <v>0</v>
      </c>
      <c r="L62" s="282" t="n">
        <f aca="false">MAX(L61-L64,0)</f>
        <v>11479.0455592714</v>
      </c>
      <c r="M62" s="282" t="n">
        <f aca="false">MAX(M61-M64,0)</f>
        <v>13469.2615244586</v>
      </c>
      <c r="N62" s="282" t="n">
        <f aca="false">MAX(N61-N64,0)</f>
        <v>15440.7032546948</v>
      </c>
      <c r="O62" s="282" t="n">
        <f aca="false">MAX(O61-O64,0)</f>
        <v>17718.8285500118</v>
      </c>
      <c r="P62" s="282" t="n">
        <f aca="false">MAX(P61-P64,0)</f>
        <v>20161.0579021903</v>
      </c>
      <c r="Q62" s="282" t="n">
        <f aca="false">MAX(Q61-Q64,0)</f>
        <v>23002.1650334153</v>
      </c>
      <c r="R62" s="282" t="n">
        <f aca="false">MAX(R61-R64,0)</f>
        <v>25769.0396505016</v>
      </c>
      <c r="S62" s="282" t="n">
        <f aca="false">MAX(S61-S64,0)</f>
        <v>28971.4337462386</v>
      </c>
      <c r="T62" s="282" t="n">
        <f aca="false">MAX(T61-T64,0)</f>
        <v>32519.5628461165</v>
      </c>
      <c r="U62" s="282" t="n">
        <f aca="false">MAX(U61-U64,0)</f>
        <v>36623.6370837095</v>
      </c>
      <c r="W62" s="287"/>
      <c r="X62" s="287"/>
    </row>
    <row r="63" customFormat="false" ht="12.75" hidden="false" customHeight="false" outlineLevel="0" collapsed="false">
      <c r="A63" s="115" t="s">
        <v>184</v>
      </c>
      <c r="B63" s="277" t="n">
        <f aca="false">B61*$O$95*(B60-B55)/365.25</f>
        <v>23512.1836922846</v>
      </c>
      <c r="C63" s="277" t="n">
        <f aca="false">C61*$O$95*(C60-C55)/365.25</f>
        <v>23512.1836922846</v>
      </c>
      <c r="D63" s="277" t="n">
        <f aca="false">D61*$O$95*(D60-D55)/365.25</f>
        <v>23512.1836922846</v>
      </c>
      <c r="E63" s="277" t="n">
        <f aca="false">E61*$O$95*(E60-E55)/365.25</f>
        <v>23642.8069350195</v>
      </c>
      <c r="F63" s="277" t="n">
        <f aca="false">F61*$O$95*(F60-F55)/365.25</f>
        <v>23512.1836922846</v>
      </c>
      <c r="G63" s="277" t="n">
        <f aca="false">G61*$O$95*(G60-G55)/365.25</f>
        <v>23512.1836922846</v>
      </c>
      <c r="H63" s="277" t="n">
        <f aca="false">H61*$O$95*(H60-H55)/365.25</f>
        <v>23512.1836922846</v>
      </c>
      <c r="I63" s="277" t="n">
        <f aca="false">I61*$O$95*(I60-I55)/365.25</f>
        <v>23642.8069350195</v>
      </c>
      <c r="J63" s="277" t="n">
        <f aca="false">J61*$O$95*(J60-J55)/365.25</f>
        <v>23512.1836922846</v>
      </c>
      <c r="K63" s="277" t="n">
        <f aca="false">K61*$O$95*(K60-K55)/365.25</f>
        <v>23512.1836922846</v>
      </c>
      <c r="L63" s="277" t="n">
        <f aca="false">L61*$O$95*(L60-L55)/365.25</f>
        <v>23512.1836922846</v>
      </c>
      <c r="M63" s="277" t="n">
        <f aca="false">M61*$O$95*(M60-M55)/365.25</f>
        <v>22436.3000290635</v>
      </c>
      <c r="N63" s="277" t="n">
        <f aca="false">N61*$O$95*(N60-N55)/365.25</f>
        <v>20908.2773378796</v>
      </c>
      <c r="O63" s="277" t="n">
        <f aca="false">O61*$O$95*(O60-O55)/365.25</f>
        <v>19294.3460557816</v>
      </c>
      <c r="P63" s="277" t="n">
        <f aca="false">P61*$O$95*(P60-P55)/365.25</f>
        <v>17442.2949407976</v>
      </c>
      <c r="Q63" s="277" t="n">
        <f aca="false">Q61*$O$95*(Q60-Q55)/365.25</f>
        <v>15420.1653877159</v>
      </c>
      <c r="R63" s="277" t="n">
        <f aca="false">R61*$O$95*(R60-R55)/365.25</f>
        <v>12937.1751937574</v>
      </c>
      <c r="S63" s="277" t="n">
        <f aca="false">S61*$O$95*(S60-S55)/365.25</f>
        <v>10243.6800520175</v>
      </c>
      <c r="T63" s="277" t="n">
        <f aca="false">T61*$O$95*(T60-T55)/365.25</f>
        <v>7215.45637340578</v>
      </c>
      <c r="U63" s="277" t="n">
        <f aca="false">U61*$O$95*(U60-U55)/365.25</f>
        <v>3837.56842629941</v>
      </c>
      <c r="W63" s="287"/>
      <c r="X63" s="287"/>
    </row>
    <row r="64" customFormat="false" ht="12.75" hidden="false" customHeight="false" outlineLevel="0" collapsed="false">
      <c r="A64" s="115" t="s">
        <v>185</v>
      </c>
      <c r="B64" s="26" t="n">
        <f aca="false">B61-B62</f>
        <v>465237.829438591</v>
      </c>
      <c r="C64" s="26" t="n">
        <f aca="false">C61-C62</f>
        <v>465237.829438591</v>
      </c>
      <c r="D64" s="26" t="n">
        <f aca="false">D61-D62</f>
        <v>465237.829438591</v>
      </c>
      <c r="E64" s="26" t="n">
        <f aca="false">E61-E62</f>
        <v>465237.829438591</v>
      </c>
      <c r="F64" s="26" t="n">
        <f aca="false">F61-F62</f>
        <v>465237.829438591</v>
      </c>
      <c r="G64" s="26" t="n">
        <f aca="false">G61-G62</f>
        <v>465237.829438591</v>
      </c>
      <c r="H64" s="26" t="n">
        <f aca="false">H61-H62</f>
        <v>465237.829438591</v>
      </c>
      <c r="I64" s="26" t="n">
        <f aca="false">I61-I62</f>
        <v>465237.829438591</v>
      </c>
      <c r="J64" s="26" t="n">
        <f aca="false">J61-J62</f>
        <v>465237.829438591</v>
      </c>
      <c r="K64" s="26" t="n">
        <f aca="false">K61-K62</f>
        <v>465237.829438591</v>
      </c>
      <c r="L64" s="26" t="n">
        <f aca="false">MAX(L61+L63+L57-L11*(L60-K66)/365.25,0)</f>
        <v>453758.783879319</v>
      </c>
      <c r="M64" s="26" t="n">
        <f aca="false">MAX(M61+M63+M57-M11*(M60-L66)/365.25,0)</f>
        <v>428027.196778616</v>
      </c>
      <c r="N64" s="26" t="n">
        <f aca="false">MAX(N61+N63+N57-N11*(N60-M66)/365.25,0)</f>
        <v>398273.381888624</v>
      </c>
      <c r="O64" s="26" t="n">
        <f aca="false">MAX(O61+O63+O57-O11*(O60-N66)/365.25,0)</f>
        <v>364060.243819793</v>
      </c>
      <c r="P64" s="26" t="n">
        <f aca="false">MAX(P61+P63+P57-P11*(P60-O66)/365.25,0)</f>
        <v>324971.301766606</v>
      </c>
      <c r="Q64" s="26" t="n">
        <f aca="false">MAX(Q61+Q63+Q57-Q11*(Q60-P66)/365.25,0)</f>
        <v>280432.376147857</v>
      </c>
      <c r="R64" s="26" t="n">
        <f aca="false">MAX(R61+R63+R57-R11*(R60-Q66)/365.25,0)</f>
        <v>230220.084328039</v>
      </c>
      <c r="S64" s="26" t="n">
        <f aca="false">MAX(S61+S63+S57-S11*(S60-R66)/365.25,0)</f>
        <v>173721.244026089</v>
      </c>
      <c r="T64" s="26" t="n">
        <f aca="false">MAX(T61+T63+T57-T11*(T60-S66)/365.25,0)</f>
        <v>110253.363118804</v>
      </c>
      <c r="U64" s="26" t="n">
        <f aca="false">MAX(U61+U63+U57-U11*(U60-T66)/365.25,0)</f>
        <v>38891.1700151513</v>
      </c>
      <c r="W64" s="287"/>
      <c r="X64" s="287"/>
    </row>
    <row r="65" customFormat="false" ht="12.75" hidden="false" customHeight="false" outlineLevel="0" collapsed="false">
      <c r="A65" s="115"/>
      <c r="B65" s="283"/>
      <c r="C65" s="283"/>
      <c r="D65" s="283"/>
      <c r="E65" s="283"/>
      <c r="F65" s="283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W65" s="287"/>
      <c r="X65" s="287"/>
    </row>
    <row r="66" customFormat="false" ht="12.75" hidden="false" customHeight="false" outlineLevel="0" collapsed="false">
      <c r="A66" s="235"/>
      <c r="B66" s="274" t="n">
        <v>37256</v>
      </c>
      <c r="C66" s="274" t="n">
        <v>37621</v>
      </c>
      <c r="D66" s="274" t="n">
        <v>37986</v>
      </c>
      <c r="E66" s="274" t="n">
        <v>38352</v>
      </c>
      <c r="F66" s="274" t="n">
        <v>38717</v>
      </c>
      <c r="G66" s="274" t="n">
        <v>39082</v>
      </c>
      <c r="H66" s="274" t="n">
        <v>39447</v>
      </c>
      <c r="I66" s="274" t="n">
        <v>39813</v>
      </c>
      <c r="J66" s="274" t="n">
        <v>40178</v>
      </c>
      <c r="K66" s="274" t="n">
        <v>40543</v>
      </c>
      <c r="L66" s="274" t="n">
        <v>40908</v>
      </c>
      <c r="M66" s="274" t="n">
        <v>41274</v>
      </c>
      <c r="N66" s="274" t="n">
        <v>41639</v>
      </c>
      <c r="O66" s="274" t="n">
        <v>42004</v>
      </c>
      <c r="P66" s="274" t="n">
        <v>42369</v>
      </c>
      <c r="Q66" s="274" t="n">
        <v>42735</v>
      </c>
      <c r="R66" s="274" t="n">
        <v>43100</v>
      </c>
      <c r="S66" s="274" t="n">
        <v>43465</v>
      </c>
      <c r="T66" s="274" t="n">
        <v>43830</v>
      </c>
      <c r="U66" s="274" t="n">
        <v>44196</v>
      </c>
      <c r="W66" s="287"/>
      <c r="X66" s="287"/>
    </row>
    <row r="67" customFormat="false" ht="12.75" hidden="false" customHeight="false" outlineLevel="0" collapsed="false">
      <c r="A67" s="115" t="s">
        <v>183</v>
      </c>
      <c r="B67" s="26" t="n">
        <f aca="false">B64</f>
        <v>465237.829438591</v>
      </c>
      <c r="C67" s="26" t="n">
        <f aca="false">C64</f>
        <v>465237.829438591</v>
      </c>
      <c r="D67" s="26" t="n">
        <f aca="false">D64</f>
        <v>465237.829438591</v>
      </c>
      <c r="E67" s="26" t="n">
        <f aca="false">E64</f>
        <v>465237.829438591</v>
      </c>
      <c r="F67" s="26" t="n">
        <f aca="false">F64</f>
        <v>465237.829438591</v>
      </c>
      <c r="G67" s="26" t="n">
        <f aca="false">G64</f>
        <v>465237.829438591</v>
      </c>
      <c r="H67" s="26" t="n">
        <f aca="false">H64</f>
        <v>465237.829438591</v>
      </c>
      <c r="I67" s="26" t="n">
        <f aca="false">I64</f>
        <v>465237.829438591</v>
      </c>
      <c r="J67" s="26" t="n">
        <f aca="false">J64</f>
        <v>465237.829438591</v>
      </c>
      <c r="K67" s="26" t="n">
        <f aca="false">K64</f>
        <v>465237.829438591</v>
      </c>
      <c r="L67" s="26" t="n">
        <f aca="false">L64</f>
        <v>453758.783879319</v>
      </c>
      <c r="M67" s="26" t="n">
        <f aca="false">M64</f>
        <v>428027.196778616</v>
      </c>
      <c r="N67" s="26" t="n">
        <f aca="false">N64</f>
        <v>398273.381888624</v>
      </c>
      <c r="O67" s="26" t="n">
        <f aca="false">O64</f>
        <v>364060.243819793</v>
      </c>
      <c r="P67" s="26" t="n">
        <f aca="false">P64</f>
        <v>324971.301766606</v>
      </c>
      <c r="Q67" s="26" t="n">
        <f aca="false">Q64</f>
        <v>280432.376147857</v>
      </c>
      <c r="R67" s="26" t="n">
        <f aca="false">R64</f>
        <v>230220.084328039</v>
      </c>
      <c r="S67" s="26" t="n">
        <f aca="false">S64</f>
        <v>173721.244026089</v>
      </c>
      <c r="T67" s="26" t="n">
        <f aca="false">T64</f>
        <v>110253.363118804</v>
      </c>
      <c r="U67" s="26" t="n">
        <f aca="false">U64</f>
        <v>38891.1700151513</v>
      </c>
      <c r="W67" s="287"/>
      <c r="X67" s="287"/>
    </row>
    <row r="68" customFormat="false" ht="12.75" hidden="false" customHeight="false" outlineLevel="0" collapsed="false">
      <c r="A68" s="286" t="s">
        <v>186</v>
      </c>
      <c r="B68" s="26" t="n">
        <v>0</v>
      </c>
      <c r="C68" s="26" t="n">
        <v>0</v>
      </c>
      <c r="D68" s="26" t="n">
        <v>0</v>
      </c>
      <c r="E68" s="26" t="n">
        <v>0</v>
      </c>
      <c r="F68" s="26" t="n">
        <v>0</v>
      </c>
      <c r="G68" s="26" t="n">
        <v>0</v>
      </c>
      <c r="H68" s="26" t="n">
        <v>0</v>
      </c>
      <c r="I68" s="26" t="n">
        <v>0</v>
      </c>
      <c r="J68" s="26" t="n">
        <v>0</v>
      </c>
      <c r="K68" s="26" t="n">
        <v>0</v>
      </c>
      <c r="L68" s="282" t="n">
        <f aca="false">MAX(L67-L70,0)</f>
        <v>12262.3255762446</v>
      </c>
      <c r="M68" s="282" t="n">
        <f aca="false">MAX(M67-M70,0)</f>
        <v>14313.1116352972</v>
      </c>
      <c r="N68" s="282" t="n">
        <f aca="false">MAX(N67-N70,0)</f>
        <v>16494.3095188189</v>
      </c>
      <c r="O68" s="282" t="n">
        <f aca="false">MAX(O67-O70,0)</f>
        <v>18927.8841509966</v>
      </c>
      <c r="P68" s="282" t="n">
        <f aca="false">MAX(P67-P70,0)</f>
        <v>21536.7605853346</v>
      </c>
      <c r="Q68" s="282" t="n">
        <f aca="false">MAX(Q67-Q70,0)</f>
        <v>24443.2521693156</v>
      </c>
      <c r="R68" s="282" t="n">
        <f aca="false">MAX(R67-R70,0)</f>
        <v>27527.4065557121</v>
      </c>
      <c r="S68" s="282" t="n">
        <f aca="false">MAX(S67-S70,0)</f>
        <v>30948.3180611685</v>
      </c>
      <c r="T68" s="282" t="n">
        <f aca="false">MAX(T67-T70,0)</f>
        <v>34738.5560199429</v>
      </c>
      <c r="U68" s="282" t="n">
        <f aca="false">MAX(U67-U70,0)</f>
        <v>38891.1700151513</v>
      </c>
      <c r="W68" s="287"/>
      <c r="X68" s="287"/>
    </row>
    <row r="69" customFormat="false" ht="12.75" hidden="false" customHeight="false" outlineLevel="0" collapsed="false">
      <c r="A69" s="115" t="s">
        <v>184</v>
      </c>
      <c r="B69" s="277" t="n">
        <f aca="false">B67*$O$95*(B66-B60)/365.25</f>
        <v>24034.6766632242</v>
      </c>
      <c r="C69" s="277" t="n">
        <f aca="false">C67*$O$95*(C66-C60)/365.25</f>
        <v>24034.6766632242</v>
      </c>
      <c r="D69" s="277" t="n">
        <f aca="false">D67*$O$95*(D66-D60)/365.25</f>
        <v>24034.6766632242</v>
      </c>
      <c r="E69" s="277" t="n">
        <f aca="false">E67*$O$95*(E66-E60)/365.25</f>
        <v>24034.6766632242</v>
      </c>
      <c r="F69" s="277" t="n">
        <f aca="false">F67*$O$95*(F66-F60)/365.25</f>
        <v>24034.6766632242</v>
      </c>
      <c r="G69" s="277" t="n">
        <f aca="false">G67*$O$95*(G66-G60)/365.25</f>
        <v>24034.6766632242</v>
      </c>
      <c r="H69" s="277" t="n">
        <f aca="false">H67*$O$95*(H66-H60)/365.25</f>
        <v>24034.6766632242</v>
      </c>
      <c r="I69" s="277" t="n">
        <f aca="false">I67*$O$95*(I66-I60)/365.25</f>
        <v>24034.6766632242</v>
      </c>
      <c r="J69" s="277" t="n">
        <f aca="false">J67*$O$95*(J66-J60)/365.25</f>
        <v>24034.6766632242</v>
      </c>
      <c r="K69" s="277" t="n">
        <f aca="false">K67*$O$95*(K66-K60)/365.25</f>
        <v>24034.6766632242</v>
      </c>
      <c r="L69" s="277" t="n">
        <f aca="false">L67*$O$95*(L66-L60)/365.25</f>
        <v>23441.6570698854</v>
      </c>
      <c r="M69" s="277" t="n">
        <f aca="false">M67*$O$95*(M66-M60)/365.25</f>
        <v>22112.3361573034</v>
      </c>
      <c r="N69" s="277" t="n">
        <f aca="false">N67*$O$95*(N66-N60)/365.25</f>
        <v>20575.2227174068</v>
      </c>
      <c r="O69" s="277" t="n">
        <f aca="false">O67*$O$95*(O66-O60)/365.25</f>
        <v>18807.7359416412</v>
      </c>
      <c r="P69" s="277" t="n">
        <f aca="false">P67*$O$95*(P66-P60)/365.25</f>
        <v>16788.3599925926</v>
      </c>
      <c r="Q69" s="277" t="n">
        <f aca="false">Q67*$O$95*(Q66-Q60)/365.25</f>
        <v>14487.432147869</v>
      </c>
      <c r="R69" s="277" t="n">
        <f aca="false">R67*$O$95*(R66-R60)/365.25</f>
        <v>11893.4122250586</v>
      </c>
      <c r="S69" s="277" t="n">
        <f aca="false">S67*$O$95*(S66-S60)/365.25</f>
        <v>8974.62258118295</v>
      </c>
      <c r="T69" s="277" t="n">
        <f aca="false">T67*$O$95*(T66-T60)/365.25</f>
        <v>5695.80495376134</v>
      </c>
      <c r="U69" s="277" t="n">
        <f aca="false">U67*$O$95*(U66-U60)/365.25</f>
        <v>2009.15883709759</v>
      </c>
      <c r="W69" s="287"/>
      <c r="X69" s="287"/>
    </row>
    <row r="70" customFormat="false" ht="12.75" hidden="false" customHeight="false" outlineLevel="0" collapsed="false">
      <c r="A70" s="115" t="s">
        <v>185</v>
      </c>
      <c r="B70" s="26" t="n">
        <f aca="false">B67</f>
        <v>465237.829438591</v>
      </c>
      <c r="C70" s="26" t="n">
        <f aca="false">C67</f>
        <v>465237.829438591</v>
      </c>
      <c r="D70" s="26" t="n">
        <f aca="false">D67</f>
        <v>465237.829438591</v>
      </c>
      <c r="E70" s="26" t="n">
        <f aca="false">E67</f>
        <v>465237.829438591</v>
      </c>
      <c r="F70" s="26" t="n">
        <f aca="false">F67</f>
        <v>465237.829438591</v>
      </c>
      <c r="G70" s="26" t="n">
        <f aca="false">G67</f>
        <v>465237.829438591</v>
      </c>
      <c r="H70" s="26" t="n">
        <f aca="false">H67</f>
        <v>465237.829438591</v>
      </c>
      <c r="I70" s="26" t="n">
        <f aca="false">I67</f>
        <v>465237.829438591</v>
      </c>
      <c r="J70" s="26" t="n">
        <f aca="false">J67</f>
        <v>465237.829438591</v>
      </c>
      <c r="K70" s="26" t="n">
        <f aca="false">K67</f>
        <v>465237.829438591</v>
      </c>
      <c r="L70" s="26" t="n">
        <f aca="false">MAX(0,L67+L69-L11*(L66-L60)/365.25)</f>
        <v>441496.458303075</v>
      </c>
      <c r="M70" s="26" t="n">
        <f aca="false">MAX(0,M67+M69-M11*(M66-M60)/365.25)</f>
        <v>413714.085143319</v>
      </c>
      <c r="N70" s="26" t="n">
        <f aca="false">MAX(0,N67+N69-N11*(N66-N60)/365.25)</f>
        <v>381779.072369805</v>
      </c>
      <c r="O70" s="26" t="n">
        <f aca="false">MAX(0,O67+O69-O11*(O66-O60)/365.25)</f>
        <v>345132.359668797</v>
      </c>
      <c r="P70" s="26" t="n">
        <f aca="false">MAX(0,P67+P69-P11*(P66-P60)/365.25)</f>
        <v>303434.541181272</v>
      </c>
      <c r="Q70" s="26" t="n">
        <f aca="false">MAX(0,Q67+Q69-Q11*(Q66-Q60)/365.25)</f>
        <v>255989.123978541</v>
      </c>
      <c r="R70" s="26" t="n">
        <f aca="false">MAX(0,R67+R69-R11*(R66-R60)/365.25)</f>
        <v>202692.677772327</v>
      </c>
      <c r="S70" s="26" t="n">
        <f aca="false">MAX(0,S67+S69-S11*(S66-S60)/365.25)</f>
        <v>142772.92596492</v>
      </c>
      <c r="T70" s="26" t="n">
        <f aca="false">MAX(0,T67+T69-T11*(T66-T60)/365.25)</f>
        <v>75514.8070988608</v>
      </c>
      <c r="U70" s="284" t="n">
        <f aca="false">MAX(0,U67+U69-U11*(U66-U60)/365.25)</f>
        <v>0</v>
      </c>
      <c r="W70" s="287"/>
      <c r="X70" s="287"/>
    </row>
    <row r="71" customFormat="false" ht="12.75" hidden="false" customHeight="false" outlineLevel="0" collapsed="false">
      <c r="A71" s="115"/>
      <c r="B71" s="283"/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3"/>
    </row>
    <row r="72" customFormat="false" ht="12.75" hidden="false" customHeight="false" outlineLevel="0" collapsed="false">
      <c r="A72" s="288" t="s">
        <v>187</v>
      </c>
      <c r="B72" s="281"/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9"/>
      <c r="W72" s="289"/>
      <c r="X72" s="289"/>
      <c r="Y72" s="289"/>
      <c r="Z72" s="289"/>
    </row>
    <row r="73" customFormat="false" ht="12.75" hidden="false" customHeight="false" outlineLevel="0" collapsed="false">
      <c r="A73" s="115" t="s">
        <v>188</v>
      </c>
      <c r="B73" s="283" t="n">
        <f aca="false">SUM(B68,B62,B50,B44,B32,B26)</f>
        <v>25650.4173775538</v>
      </c>
      <c r="C73" s="283" t="n">
        <f aca="false">SUM(C68,C62,C50,C44,C32,C26)</f>
        <v>27545.9844835533</v>
      </c>
      <c r="D73" s="283" t="n">
        <f aca="false">SUM(D68,D62,D50,D44,D32,D26)</f>
        <v>29568.6497881834</v>
      </c>
      <c r="E73" s="283" t="n">
        <f aca="false">SUM(E68,E62,E50,E44,E32,E26)</f>
        <v>5080.49080638698</v>
      </c>
      <c r="F73" s="283" t="n">
        <f aca="false">SUM(F68,F62,F50,F44,F32,F26)</f>
        <v>8995.57552173412</v>
      </c>
      <c r="G73" s="283" t="n">
        <f aca="false">SUM(G68,G62,G50,G44,G32,G26)</f>
        <v>10850.5282357898</v>
      </c>
      <c r="H73" s="283" t="n">
        <f aca="false">SUM(H68,H62,H50,H44,H32,H26)</f>
        <v>12834.1822591279</v>
      </c>
      <c r="I73" s="283" t="n">
        <f aca="false">SUM(I68,I62,I50,I44,I32,I26)</f>
        <v>15159.0598571929</v>
      </c>
      <c r="J73" s="283" t="n">
        <f aca="false">SUM(J68,J62,J50,J44,J32,J26)</f>
        <v>17760.0371854925</v>
      </c>
      <c r="K73" s="283" t="n">
        <f aca="false">SUM(K68,K62,K50,K44,K32,K26)</f>
        <v>20259.4172856498</v>
      </c>
      <c r="L73" s="283" t="n">
        <f aca="false">SUM(L68,L62,L50,L44,L32,L26)</f>
        <v>23741.3711355159</v>
      </c>
      <c r="M73" s="283" t="n">
        <f aca="false">SUM(M68,M62,M50,M44,M32,M26)</f>
        <v>27782.3731597558</v>
      </c>
      <c r="N73" s="283" t="n">
        <f aca="false">SUM(N68,N62,N50,N44,N32,N26)</f>
        <v>31935.0127735137</v>
      </c>
      <c r="O73" s="283" t="n">
        <f aca="false">SUM(O68,O62,O50,O44,O32,O26)</f>
        <v>36646.7127010084</v>
      </c>
      <c r="P73" s="283" t="n">
        <f aca="false">SUM(P68,P62,P50,P44,P32,P26)</f>
        <v>41697.8184875249</v>
      </c>
      <c r="Q73" s="283" t="n">
        <f aca="false">SUM(Q68,Q62,Q50,Q44,Q32,Q26)</f>
        <v>47445.4172027308</v>
      </c>
      <c r="R73" s="283" t="n">
        <f aca="false">SUM(R68,R62,R50,R44,R32,R26)</f>
        <v>53296.4462062137</v>
      </c>
      <c r="S73" s="283" t="n">
        <f aca="false">SUM(S68,S62,S50,S44,S32,S26)</f>
        <v>59919.7518074071</v>
      </c>
      <c r="T73" s="283" t="n">
        <f aca="false">SUM(T68,T62,T50,T44,T32,T26)</f>
        <v>67258.1188660594</v>
      </c>
      <c r="U73" s="283" t="n">
        <f aca="false">SUM(U68,U62,U50,U44,U32,U26)</f>
        <v>75514.8070988608</v>
      </c>
      <c r="V73" s="289"/>
      <c r="W73" s="289"/>
      <c r="X73" s="289"/>
      <c r="Y73" s="289"/>
      <c r="Z73" s="289"/>
    </row>
    <row r="74" customFormat="false" ht="12.75" hidden="false" customHeight="false" outlineLevel="0" collapsed="false">
      <c r="A74" s="290" t="s">
        <v>173</v>
      </c>
      <c r="B74" s="291" t="n">
        <f aca="false">SUM(B21,B27,B39,B45,B57,B63,B69,B51,B33)</f>
        <v>63286.3506819381</v>
      </c>
      <c r="C74" s="291" t="n">
        <f aca="false">SUM(C21,C27,C39,C45,C57,C63,C69,C51,C33)</f>
        <v>61155.9258504242</v>
      </c>
      <c r="D74" s="291" t="n">
        <f aca="false">SUM(D21,D27,D39,D45,D57,D63,D69,D51,D33)</f>
        <v>58681.3218768934</v>
      </c>
      <c r="E74" s="291" t="n">
        <f aca="false">SUM(E21,E27,E39,E45,E57,E63,E69,E51,E33)</f>
        <v>56742.6015432479</v>
      </c>
      <c r="F74" s="291" t="n">
        <f aca="false">SUM(F21,F27,F39,F45,F57,F63,F69,F51,F33)</f>
        <v>55988.0471685982</v>
      </c>
      <c r="G74" s="291" t="n">
        <f aca="false">SUM(G21,G27,G39,G45,G57,G63,G69,G51,G33)</f>
        <v>55049.5541088635</v>
      </c>
      <c r="H74" s="291" t="n">
        <f aca="false">SUM(H21,H27,H39,H45,H57,H63,H69,H51,H33)</f>
        <v>53923.6865632893</v>
      </c>
      <c r="I74" s="291" t="n">
        <f aca="false">SUM(I21,I27,I39,I45,I57,I63,I69,I51,I33)</f>
        <v>52736.6110089588</v>
      </c>
      <c r="J74" s="291" t="n">
        <f aca="false">SUM(J21,J27,J39,J45,J57,J63,J69,J51,J33)</f>
        <v>51023.7110473621</v>
      </c>
      <c r="K74" s="291" t="n">
        <f aca="false">SUM(K21,K27,K39,K45,K57,K63,K69,K51,K33)</f>
        <v>49198.6316494548</v>
      </c>
      <c r="L74" s="291" t="n">
        <f aca="false">SUM(L21,L27,L39,L45,L57,L63,L69,L51,L33)</f>
        <v>47084.4640049049</v>
      </c>
      <c r="M74" s="291" t="n">
        <f aca="false">SUM(M21,M27,M39,M45,M57,M63,M69,M51,M33)</f>
        <v>44672.593645091</v>
      </c>
      <c r="N74" s="291" t="n">
        <f aca="false">SUM(N21,N27,N39,N45,N57,N63,N69,N51,N33)</f>
        <v>41599.6571516079</v>
      </c>
      <c r="O74" s="291" t="n">
        <f aca="false">SUM(O21,O27,O39,O45,O57,O63,O69,O51,O33)</f>
        <v>38209.2728088438</v>
      </c>
      <c r="P74" s="291" t="n">
        <f aca="false">SUM(P21,P27,P39,P45,P57,P63,P69,P51,P33)</f>
        <v>34327.5565719502</v>
      </c>
      <c r="Q74" s="291" t="n">
        <f aca="false">SUM(Q21,Q27,Q39,Q45,Q57,Q63,Q69,Q51,Q33)</f>
        <v>29992.7918194949</v>
      </c>
      <c r="R74" s="291" t="n">
        <f aca="false">SUM(R21,R27,R39,R45,R57,R63,R69,R51,R33)</f>
        <v>24902.4606143368</v>
      </c>
      <c r="S74" s="291" t="n">
        <f aca="false">SUM(S21,S27,S39,S45,S57,S63,S69,S51,S33)</f>
        <v>19275.2119668228</v>
      </c>
      <c r="T74" s="291" t="n">
        <f aca="false">SUM(T21,T27,T39,T45,T57,T63,T69,T51,T33)</f>
        <v>12951.3471959083</v>
      </c>
      <c r="U74" s="291" t="n">
        <f aca="false">SUM(U21,U27,U39,U45,U57,U63,U69,U51,U33)</f>
        <v>5867.92929890141</v>
      </c>
      <c r="V74" s="289"/>
      <c r="W74" s="289"/>
      <c r="X74" s="289"/>
      <c r="Y74" s="289"/>
      <c r="Z74" s="289"/>
    </row>
    <row r="75" customFormat="false" ht="12.75" hidden="false" customHeight="false" outlineLevel="0" collapsed="false">
      <c r="A75" s="289" t="s">
        <v>189</v>
      </c>
      <c r="B75" s="289" t="n">
        <f aca="false">SUM(B73:B74)</f>
        <v>88936.7680594918</v>
      </c>
      <c r="C75" s="289" t="n">
        <f aca="false">SUM(C73:C74)</f>
        <v>88701.9103339776</v>
      </c>
      <c r="D75" s="289" t="n">
        <f aca="false">SUM(D73:D74)</f>
        <v>88249.9716650768</v>
      </c>
      <c r="E75" s="289" t="n">
        <f aca="false">SUM(E73:E74)</f>
        <v>61823.0923496349</v>
      </c>
      <c r="F75" s="289" t="n">
        <f aca="false">SUM(F73:F74)</f>
        <v>64983.6226903323</v>
      </c>
      <c r="G75" s="289" t="n">
        <f aca="false">SUM(G73:G74)</f>
        <v>65900.0823446533</v>
      </c>
      <c r="H75" s="289" t="n">
        <f aca="false">SUM(H73:H74)</f>
        <v>66757.8688224172</v>
      </c>
      <c r="I75" s="289" t="n">
        <f aca="false">SUM(I73:I74)</f>
        <v>67895.6708661517</v>
      </c>
      <c r="J75" s="289" t="n">
        <f aca="false">SUM(J73:J74)</f>
        <v>68783.7482328547</v>
      </c>
      <c r="K75" s="289" t="n">
        <f aca="false">SUM(K73:K74)</f>
        <v>69458.0489351046</v>
      </c>
      <c r="L75" s="289" t="n">
        <f aca="false">SUM(L73:L74)</f>
        <v>70825.8351404208</v>
      </c>
      <c r="M75" s="289" t="n">
        <f aca="false">SUM(M73:M74)</f>
        <v>72454.9668048468</v>
      </c>
      <c r="N75" s="289" t="n">
        <f aca="false">SUM(N73:N74)</f>
        <v>73534.6699251216</v>
      </c>
      <c r="O75" s="289" t="n">
        <f aca="false">SUM(O73:O74)</f>
        <v>74855.9855098522</v>
      </c>
      <c r="P75" s="289" t="n">
        <f aca="false">SUM(P73:P74)</f>
        <v>76025.3750594751</v>
      </c>
      <c r="Q75" s="289" t="n">
        <f aca="false">SUM(Q73:Q74)</f>
        <v>77438.2090222257</v>
      </c>
      <c r="R75" s="289" t="n">
        <f aca="false">SUM(R73:R74)</f>
        <v>78198.9068205505</v>
      </c>
      <c r="S75" s="289" t="n">
        <f aca="false">SUM(S73:S74)</f>
        <v>79194.9637742299</v>
      </c>
      <c r="T75" s="289" t="n">
        <f aca="false">SUM(T73:T74)</f>
        <v>80209.4660619676</v>
      </c>
      <c r="U75" s="289" t="n">
        <f aca="false">SUM(U73:U74)</f>
        <v>81382.7363977622</v>
      </c>
      <c r="V75" s="289"/>
      <c r="W75" s="289"/>
      <c r="X75" s="289"/>
      <c r="Y75" s="289"/>
      <c r="Z75" s="289"/>
    </row>
    <row r="76" customFormat="false" ht="13.5" hidden="false" customHeight="false" outlineLevel="0" collapsed="false">
      <c r="A76" s="289"/>
      <c r="B76" s="289"/>
      <c r="C76" s="289"/>
      <c r="D76" s="289"/>
      <c r="E76" s="289"/>
      <c r="F76" s="289"/>
      <c r="G76" s="289"/>
      <c r="H76" s="289"/>
      <c r="I76" s="289"/>
      <c r="J76" s="289"/>
      <c r="K76" s="289"/>
      <c r="L76" s="289"/>
      <c r="M76" s="289"/>
      <c r="N76" s="289"/>
      <c r="O76" s="289"/>
      <c r="P76" s="289"/>
      <c r="Q76" s="289"/>
      <c r="R76" s="289"/>
      <c r="S76" s="289"/>
      <c r="T76" s="289"/>
      <c r="U76" s="289"/>
      <c r="V76" s="289"/>
      <c r="W76" s="289"/>
      <c r="X76" s="289"/>
      <c r="Y76" s="289"/>
      <c r="Z76" s="289"/>
    </row>
    <row r="77" customFormat="false" ht="13.5" hidden="false" customHeight="false" outlineLevel="0" collapsed="false">
      <c r="A77" s="292" t="s">
        <v>190</v>
      </c>
      <c r="B77" s="293" t="n">
        <f aca="false">IF(B75&gt;0.1,B9/B75," ")</f>
        <v>1.35463598901099</v>
      </c>
      <c r="C77" s="293" t="n">
        <f aca="false">IF(C75&gt;0.1,C9/C75," ")</f>
        <v>1.35092465753425</v>
      </c>
      <c r="D77" s="293" t="n">
        <f aca="false">IF(D75&gt;0.1,D9/D75," ")</f>
        <v>1.35114066346318</v>
      </c>
      <c r="E77" s="294" t="n">
        <f aca="false">IF(E75&gt;0.1,E9/E75," ")</f>
        <v>2.99385245901639</v>
      </c>
      <c r="F77" s="294" t="n">
        <f aca="false">IF(F75&gt;0.1,F9/F75," ")</f>
        <v>3.00205479452055</v>
      </c>
      <c r="G77" s="294" t="n">
        <f aca="false">IF(G75&gt;0.1,G9/G75," ")</f>
        <v>3.00205479452055</v>
      </c>
      <c r="H77" s="294" t="n">
        <f aca="false">IF(H75&gt;0.1,H9/H75," ")</f>
        <v>3.00205479452055</v>
      </c>
      <c r="I77" s="294" t="n">
        <f aca="false">IF(I75&gt;0.1,I9/I75," ")</f>
        <v>2.99385245901639</v>
      </c>
      <c r="J77" s="294" t="n">
        <f aca="false">IF(J75&gt;0.1,J9/J75," ")</f>
        <v>3.00205479452055</v>
      </c>
      <c r="K77" s="294" t="n">
        <f aca="false">IF(K75&gt;0.1,K9/K75," ")</f>
        <v>3.00273422683707</v>
      </c>
      <c r="L77" s="294" t="n">
        <f aca="false">IF(L75&gt;0.1,L9/L75," ")</f>
        <v>3.00205479452055</v>
      </c>
      <c r="M77" s="294" t="n">
        <f aca="false">IF(M75&gt;0.1,M9/M75," ")</f>
        <v>2.99385245901639</v>
      </c>
      <c r="N77" s="294" t="n">
        <f aca="false">IF(N75&gt;0.1,N9/N75," ")</f>
        <v>3.00205479452055</v>
      </c>
      <c r="O77" s="294" t="n">
        <f aca="false">IF(O75&gt;0.1,O9/O75," ")</f>
        <v>3.00205479452055</v>
      </c>
      <c r="P77" s="294" t="n">
        <f aca="false">IF(P75&gt;0.1,P9/P75," ")</f>
        <v>3.00205479452055</v>
      </c>
      <c r="Q77" s="294" t="n">
        <f aca="false">IF(Q75&gt;0.1,Q9/Q75," ")</f>
        <v>2.99385245901639</v>
      </c>
      <c r="R77" s="294" t="n">
        <f aca="false">IF(R75&gt;0.1,R9/R75," ")</f>
        <v>3.00205479452055</v>
      </c>
      <c r="S77" s="294" t="n">
        <f aca="false">IF(S75&gt;0.1,S9/S75," ")</f>
        <v>3.00205479452055</v>
      </c>
      <c r="T77" s="294" t="n">
        <f aca="false">IF(T75&gt;0.1,T9/T75," ")</f>
        <v>3.00205479452055</v>
      </c>
      <c r="U77" s="295" t="n">
        <f aca="false">IF(U75&gt;0.1,U9/U75," ")</f>
        <v>2.99484352089036</v>
      </c>
      <c r="V77" s="256"/>
      <c r="W77" s="256"/>
      <c r="X77" s="256"/>
      <c r="Y77" s="256"/>
      <c r="Z77" s="256"/>
    </row>
    <row r="78" customFormat="false" ht="12.75" hidden="false" customHeight="false" outlineLevel="0" collapsed="false">
      <c r="A78" s="296"/>
      <c r="B78" s="297"/>
      <c r="C78" s="298"/>
      <c r="D78" s="298"/>
      <c r="E78" s="298"/>
      <c r="F78" s="298"/>
      <c r="G78" s="298"/>
      <c r="H78" s="298"/>
      <c r="I78" s="298"/>
      <c r="J78" s="298"/>
      <c r="K78" s="298"/>
      <c r="L78" s="298"/>
      <c r="M78" s="298"/>
      <c r="N78" s="298"/>
      <c r="O78" s="298"/>
      <c r="P78" s="298"/>
      <c r="Q78" s="298"/>
      <c r="R78" s="298"/>
      <c r="S78" s="298"/>
      <c r="T78" s="298"/>
      <c r="U78" s="298"/>
      <c r="V78" s="256"/>
      <c r="W78" s="256"/>
      <c r="X78" s="256"/>
      <c r="Y78" s="256"/>
      <c r="Z78" s="256"/>
    </row>
    <row r="79" customFormat="false" ht="12.75" hidden="false" customHeight="false" outlineLevel="0" collapsed="false">
      <c r="A79" s="296"/>
      <c r="B79" s="299"/>
      <c r="C79" s="299"/>
      <c r="D79" s="299"/>
      <c r="E79" s="299"/>
      <c r="F79" s="299"/>
      <c r="G79" s="299"/>
      <c r="H79" s="299"/>
      <c r="I79" s="299"/>
      <c r="J79" s="299"/>
      <c r="K79" s="299"/>
      <c r="L79" s="299"/>
      <c r="M79" s="299"/>
      <c r="N79" s="299"/>
      <c r="O79" s="299"/>
      <c r="P79" s="299"/>
      <c r="Q79" s="299"/>
      <c r="R79" s="299"/>
      <c r="S79" s="299"/>
      <c r="T79" s="299"/>
      <c r="U79" s="299"/>
      <c r="V79" s="256"/>
      <c r="W79" s="256"/>
      <c r="X79" s="256"/>
      <c r="Y79" s="256"/>
      <c r="Z79" s="256"/>
    </row>
    <row r="80" customFormat="false" ht="12.75" hidden="false" customHeight="false" outlineLevel="0" collapsed="false">
      <c r="A80" s="296"/>
      <c r="B80" s="300" t="s">
        <v>50</v>
      </c>
      <c r="C80" s="300"/>
      <c r="D80" s="300"/>
      <c r="E80" s="300"/>
      <c r="F80" s="300"/>
      <c r="G80" s="300"/>
      <c r="H80" s="299"/>
      <c r="I80" s="299"/>
      <c r="J80" s="299"/>
      <c r="K80" s="299"/>
      <c r="L80" s="299"/>
      <c r="M80" s="299"/>
      <c r="N80" s="299"/>
      <c r="O80" s="299"/>
      <c r="P80" s="299"/>
      <c r="Q80" s="299"/>
      <c r="R80" s="299"/>
      <c r="S80" s="299"/>
      <c r="T80" s="299"/>
      <c r="U80" s="299"/>
      <c r="V80" s="256"/>
      <c r="W80" s="256"/>
      <c r="X80" s="256"/>
      <c r="Y80" s="256"/>
      <c r="Z80" s="256"/>
    </row>
    <row r="81" customFormat="false" ht="12.75" hidden="false" customHeight="false" outlineLevel="0" collapsed="false">
      <c r="A81" s="296"/>
      <c r="B81" s="257" t="s">
        <v>191</v>
      </c>
      <c r="C81" s="301"/>
      <c r="D81" s="302"/>
      <c r="E81" s="257" t="s">
        <v>192</v>
      </c>
      <c r="F81" s="301"/>
      <c r="G81" s="302"/>
      <c r="H81" s="299"/>
      <c r="I81" s="299"/>
      <c r="J81" s="299"/>
      <c r="K81" s="299"/>
      <c r="L81" s="299"/>
      <c r="M81" s="299"/>
      <c r="N81" s="299"/>
      <c r="O81" s="299"/>
      <c r="P81" s="299"/>
      <c r="Q81" s="299"/>
      <c r="R81" s="299"/>
      <c r="S81" s="299"/>
      <c r="T81" s="299"/>
      <c r="U81" s="299"/>
      <c r="V81" s="256"/>
      <c r="W81" s="256"/>
      <c r="X81" s="256"/>
      <c r="Y81" s="256"/>
      <c r="Z81" s="256"/>
    </row>
    <row r="82" customFormat="false" ht="12.75" hidden="false" customHeight="false" outlineLevel="0" collapsed="false">
      <c r="A82" s="296"/>
      <c r="B82" s="303" t="s">
        <v>193</v>
      </c>
      <c r="C82" s="60"/>
      <c r="D82" s="304" t="n">
        <f aca="false">MIN(B77:D77)</f>
        <v>1.35092465753425</v>
      </c>
      <c r="E82" s="303" t="s">
        <v>193</v>
      </c>
      <c r="F82" s="60"/>
      <c r="G82" s="304" t="n">
        <f aca="false">MIN(E77:U77)</f>
        <v>2.99385245901639</v>
      </c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56"/>
      <c r="W82" s="256"/>
      <c r="X82" s="256"/>
      <c r="Y82" s="256"/>
      <c r="Z82" s="256"/>
    </row>
    <row r="83" customFormat="false" ht="12.75" hidden="false" customHeight="false" outlineLevel="0" collapsed="false">
      <c r="A83" s="296"/>
      <c r="B83" s="305" t="s">
        <v>194</v>
      </c>
      <c r="C83" s="306"/>
      <c r="D83" s="307" t="n">
        <f aca="false">AVERAGE(B77:D77)</f>
        <v>1.3522337700028</v>
      </c>
      <c r="E83" s="305" t="s">
        <v>194</v>
      </c>
      <c r="F83" s="306"/>
      <c r="G83" s="307" t="n">
        <f aca="false">AVERAGE(E77:U77)</f>
        <v>2.99974060726583</v>
      </c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56"/>
      <c r="W83" s="256"/>
      <c r="X83" s="256"/>
      <c r="Y83" s="256"/>
      <c r="Z83" s="256"/>
    </row>
    <row r="84" customFormat="false" ht="12.75" hidden="false" customHeight="false" outlineLevel="0" collapsed="false">
      <c r="A84" s="296"/>
      <c r="F84" s="299"/>
      <c r="G84" s="299"/>
      <c r="H84" s="299"/>
      <c r="I84" s="299"/>
      <c r="J84" s="299"/>
      <c r="K84" s="299"/>
      <c r="L84" s="299"/>
      <c r="M84" s="299"/>
      <c r="N84" s="299"/>
      <c r="O84" s="299"/>
      <c r="P84" s="299"/>
      <c r="Q84" s="299"/>
      <c r="R84" s="299"/>
      <c r="S84" s="299"/>
      <c r="T84" s="299"/>
      <c r="U84" s="299"/>
      <c r="V84" s="256"/>
      <c r="W84" s="256"/>
      <c r="X84" s="256"/>
      <c r="Y84" s="256"/>
      <c r="Z84" s="256"/>
    </row>
    <row r="85" customFormat="false" ht="12.75" hidden="false" customHeight="false" outlineLevel="0" collapsed="false">
      <c r="A85" s="296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56"/>
      <c r="W85" s="256"/>
      <c r="X85" s="256"/>
      <c r="Y85" s="256"/>
      <c r="Z85" s="256"/>
    </row>
    <row r="86" customFormat="false" ht="12.75" hidden="false" customHeight="false" outlineLevel="0" collapsed="false">
      <c r="A86" s="296"/>
      <c r="F86" s="299"/>
      <c r="G86" s="299"/>
      <c r="H86" s="299"/>
      <c r="I86" s="299"/>
      <c r="J86" s="299"/>
      <c r="K86" s="299"/>
      <c r="L86" s="299"/>
      <c r="M86" s="299"/>
      <c r="N86" s="299"/>
      <c r="O86" s="299"/>
      <c r="P86" s="299"/>
      <c r="Q86" s="299"/>
      <c r="R86" s="299"/>
      <c r="S86" s="299"/>
      <c r="T86" s="299"/>
      <c r="U86" s="299"/>
      <c r="V86" s="256"/>
      <c r="W86" s="256"/>
      <c r="X86" s="256"/>
      <c r="Y86" s="256"/>
      <c r="Z86" s="256"/>
    </row>
    <row r="87" customFormat="false" ht="12.75" hidden="false" customHeight="false" outlineLevel="0" collapsed="false">
      <c r="A87" s="296"/>
      <c r="B87" s="246"/>
      <c r="C87" s="46"/>
      <c r="D87" s="46"/>
      <c r="E87" s="80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56"/>
      <c r="W87" s="256"/>
      <c r="X87" s="256"/>
      <c r="Y87" s="256"/>
      <c r="Z87" s="256"/>
    </row>
    <row r="88" customFormat="false" ht="12.75" hidden="false" customHeight="false" outlineLevel="0" collapsed="false">
      <c r="A88" s="296"/>
      <c r="B88" s="246"/>
      <c r="C88" s="46"/>
      <c r="D88" s="46"/>
      <c r="E88" s="80"/>
      <c r="F88" s="299"/>
      <c r="G88" s="299"/>
      <c r="H88" s="299"/>
      <c r="I88" s="299"/>
      <c r="J88" s="299"/>
      <c r="K88" s="299"/>
      <c r="L88" s="299"/>
      <c r="M88" s="299"/>
      <c r="N88" s="299"/>
      <c r="O88" s="299"/>
      <c r="P88" s="299"/>
      <c r="Q88" s="299"/>
      <c r="R88" s="299"/>
      <c r="S88" s="299"/>
      <c r="T88" s="299"/>
      <c r="U88" s="299"/>
      <c r="V88" s="256"/>
      <c r="W88" s="256"/>
      <c r="X88" s="256"/>
      <c r="Y88" s="256"/>
      <c r="Z88" s="256"/>
    </row>
    <row r="89" customFormat="false" ht="12.75" hidden="false" customHeight="false" outlineLevel="0" collapsed="false">
      <c r="A89" s="296" t="s">
        <v>195</v>
      </c>
      <c r="B89" s="308" t="n">
        <f aca="false">SUM(B21,B27,B33,B39,B45,B51,B57,B63,B69)</f>
        <v>63286.3506819381</v>
      </c>
      <c r="C89" s="308" t="n">
        <f aca="false">SUM(C21,C27,C33,C39,C45,C51,C57,C63,C69)</f>
        <v>61155.9258504242</v>
      </c>
      <c r="D89" s="308" t="n">
        <f aca="false">SUM(D21,D27,D33,D39,D45,D51,D57,D63,D69)</f>
        <v>58681.3218768934</v>
      </c>
      <c r="E89" s="308" t="n">
        <f aca="false">SUM(E21,E27,E33,E39,E45,E51,E57,E63,E69)</f>
        <v>56742.6015432479</v>
      </c>
      <c r="F89" s="308" t="n">
        <f aca="false">SUM(F21,F27,F33,F39,F45,F51,F57,F63,F69)</f>
        <v>55988.0471685982</v>
      </c>
      <c r="G89" s="308" t="n">
        <f aca="false">SUM(G21,G27,G33,G39,G45,G51,G57,G63,G69)</f>
        <v>55049.5541088635</v>
      </c>
      <c r="H89" s="308" t="n">
        <f aca="false">SUM(H21,H27,H33,H39,H45,H51,H57,H63,H69)</f>
        <v>53923.6865632893</v>
      </c>
      <c r="I89" s="308" t="n">
        <f aca="false">SUM(I21,I27,I33,I39,I45,I51,I57,I63,I69)</f>
        <v>52736.6110089588</v>
      </c>
      <c r="J89" s="308" t="n">
        <f aca="false">SUM(J21,J27,J33,J39,J45,J51,J57,J63,J69)</f>
        <v>51023.7110473621</v>
      </c>
      <c r="K89" s="308" t="n">
        <f aca="false">SUM(K21,K27,K33,K39,K45,K51,K57,K63,K69)</f>
        <v>49198.6316494548</v>
      </c>
      <c r="L89" s="308" t="n">
        <f aca="false">SUM(L21,L27,L33,L39,L45,L51,L57,L63,L69)</f>
        <v>47084.4640049049</v>
      </c>
      <c r="M89" s="308" t="n">
        <f aca="false">SUM(M21,M27,M33,M39,M45,M51,M57,M63,M69)</f>
        <v>44672.593645091</v>
      </c>
      <c r="N89" s="308" t="n">
        <f aca="false">SUM(N21,N27,N33,N39,N45,N51,N57,N63,N69)</f>
        <v>41599.6571516079</v>
      </c>
      <c r="O89" s="308" t="n">
        <f aca="false">SUM(O21,O27,O33,O39,O45,O51,O57,O63,O69)</f>
        <v>38209.2728088438</v>
      </c>
      <c r="P89" s="308" t="n">
        <f aca="false">SUM(P21,P27,P33,P39,P45,P51,P57,P63,P69)</f>
        <v>34327.5565719502</v>
      </c>
      <c r="Q89" s="308" t="n">
        <f aca="false">SUM(Q21,Q27,Q33,Q39,Q45,Q51,Q57,Q63,Q69)</f>
        <v>29992.7918194949</v>
      </c>
      <c r="R89" s="308" t="n">
        <f aca="false">SUM(R21,R27,R33,R39,R45,R51,R57,R63,R69)</f>
        <v>24902.4606143368</v>
      </c>
      <c r="S89" s="308" t="n">
        <f aca="false">SUM(S21,S27,S33,S39,S45,S51,S57,S63,S69)</f>
        <v>19275.2119668228</v>
      </c>
      <c r="T89" s="308" t="n">
        <f aca="false">SUM(T21,T27,T33,T39,T45,T51,T57,T63,T69)</f>
        <v>12951.3471959083</v>
      </c>
      <c r="U89" s="308" t="n">
        <f aca="false">SUM(U21,U27,U33,U39,U45,U51,U57,U63,U69)</f>
        <v>5867.92929890141</v>
      </c>
      <c r="V89" s="256"/>
      <c r="W89" s="256"/>
      <c r="X89" s="256"/>
      <c r="Y89" s="256"/>
      <c r="Z89" s="256"/>
    </row>
    <row r="90" customFormat="false" ht="12.75" hidden="false" customHeight="false" outlineLevel="0" collapsed="false">
      <c r="A90" s="296"/>
      <c r="B90" s="246"/>
      <c r="C90" s="46"/>
      <c r="D90" s="46"/>
      <c r="E90" s="80"/>
      <c r="F90" s="299"/>
      <c r="G90" s="299"/>
      <c r="H90" s="299"/>
      <c r="I90" s="299"/>
      <c r="J90" s="299"/>
      <c r="K90" s="299"/>
      <c r="L90" s="299"/>
      <c r="M90" s="299"/>
      <c r="N90" s="299"/>
      <c r="O90" s="299"/>
      <c r="P90" s="299"/>
      <c r="Q90" s="299"/>
      <c r="R90" s="299"/>
      <c r="S90" s="299"/>
      <c r="T90" s="299"/>
      <c r="U90" s="299"/>
      <c r="V90" s="256"/>
      <c r="W90" s="256"/>
      <c r="X90" s="256"/>
      <c r="Y90" s="256"/>
      <c r="Z90" s="256"/>
    </row>
    <row r="91" customFormat="false" ht="12.75" hidden="false" customHeight="false" outlineLevel="0" collapsed="false">
      <c r="A91" s="296"/>
      <c r="B91" s="246"/>
      <c r="C91" s="46"/>
      <c r="D91" s="46"/>
      <c r="E91" s="80"/>
      <c r="F91" s="299"/>
      <c r="G91" s="299"/>
      <c r="H91" s="299"/>
      <c r="I91" s="299"/>
      <c r="J91" s="299"/>
      <c r="K91" s="299"/>
      <c r="L91" s="299"/>
      <c r="M91" s="299"/>
      <c r="N91" s="299"/>
      <c r="O91" s="299"/>
      <c r="P91" s="299"/>
      <c r="Q91" s="299"/>
      <c r="R91" s="299"/>
      <c r="S91" s="299"/>
      <c r="T91" s="299"/>
      <c r="U91" s="299"/>
      <c r="V91" s="256"/>
      <c r="W91" s="256"/>
      <c r="X91" s="256"/>
      <c r="Y91" s="256"/>
      <c r="Z91" s="256"/>
    </row>
    <row r="92" customFormat="false" ht="12.75" hidden="false" customHeight="false" outlineLevel="0" collapsed="false">
      <c r="B92" s="309" t="s">
        <v>17</v>
      </c>
      <c r="C92" s="309"/>
      <c r="D92" s="309"/>
      <c r="E92" s="309"/>
      <c r="F92" s="256"/>
      <c r="G92" s="309" t="s">
        <v>18</v>
      </c>
      <c r="H92" s="309"/>
      <c r="I92" s="309"/>
      <c r="J92" s="309"/>
      <c r="K92" s="256"/>
      <c r="L92" s="309" t="s">
        <v>19</v>
      </c>
      <c r="M92" s="309"/>
      <c r="N92" s="309"/>
      <c r="O92" s="309"/>
      <c r="P92" s="235"/>
      <c r="Q92" s="235"/>
      <c r="R92" s="235"/>
      <c r="S92" s="256"/>
      <c r="T92" s="256"/>
      <c r="U92" s="256"/>
      <c r="V92" s="256"/>
      <c r="W92" s="256"/>
      <c r="X92" s="256"/>
      <c r="Y92" s="256"/>
      <c r="Z92" s="256"/>
    </row>
    <row r="93" customFormat="false" ht="12.75" hidden="false" customHeight="false" outlineLevel="0" collapsed="false">
      <c r="B93" s="310" t="s">
        <v>196</v>
      </c>
      <c r="C93" s="311"/>
      <c r="D93" s="311"/>
      <c r="E93" s="312" t="n">
        <f aca="false">Assumptions!B26</f>
        <v>0.0658</v>
      </c>
      <c r="F93" s="296"/>
      <c r="G93" s="310" t="s">
        <v>196</v>
      </c>
      <c r="H93" s="311"/>
      <c r="I93" s="311"/>
      <c r="J93" s="312" t="n">
        <f aca="false">Assumptions!C26</f>
        <v>0.0644</v>
      </c>
      <c r="K93" s="296"/>
      <c r="L93" s="310" t="s">
        <v>196</v>
      </c>
      <c r="M93" s="311"/>
      <c r="N93" s="311"/>
      <c r="O93" s="312" t="n">
        <f aca="false">Assumptions!D26</f>
        <v>0.0613</v>
      </c>
      <c r="P93" s="235"/>
      <c r="Q93" s="235"/>
      <c r="R93" s="235"/>
      <c r="S93" s="256"/>
      <c r="T93" s="256"/>
      <c r="U93" s="256"/>
      <c r="V93" s="256"/>
      <c r="W93" s="256"/>
      <c r="X93" s="256"/>
      <c r="Y93" s="256"/>
      <c r="Z93" s="256"/>
    </row>
    <row r="94" customFormat="false" ht="12.75" hidden="false" customHeight="false" outlineLevel="0" collapsed="false">
      <c r="B94" s="313" t="s">
        <v>28</v>
      </c>
      <c r="C94" s="46"/>
      <c r="D94" s="46"/>
      <c r="E94" s="314" t="n">
        <f aca="false">Assumptions!B27</f>
        <v>0.0225</v>
      </c>
      <c r="G94" s="313" t="s">
        <v>28</v>
      </c>
      <c r="H94" s="46"/>
      <c r="I94" s="46"/>
      <c r="J94" s="314" t="n">
        <f aca="false">Assumptions!C27</f>
        <v>0.035</v>
      </c>
      <c r="L94" s="313" t="s">
        <v>28</v>
      </c>
      <c r="M94" s="46"/>
      <c r="N94" s="46"/>
      <c r="O94" s="314" t="n">
        <f aca="false">Assumptions!D27</f>
        <v>0.04125</v>
      </c>
    </row>
    <row r="95" customFormat="false" ht="12.75" hidden="false" customHeight="false" outlineLevel="0" collapsed="false">
      <c r="A95" s="115"/>
      <c r="B95" s="315" t="s">
        <v>29</v>
      </c>
      <c r="C95" s="316"/>
      <c r="D95" s="316"/>
      <c r="E95" s="317" t="n">
        <f aca="false">E94+E93</f>
        <v>0.0883</v>
      </c>
      <c r="G95" s="315" t="s">
        <v>29</v>
      </c>
      <c r="H95" s="316"/>
      <c r="I95" s="316"/>
      <c r="J95" s="317" t="n">
        <f aca="false">J94+J93</f>
        <v>0.0994</v>
      </c>
      <c r="L95" s="315" t="s">
        <v>29</v>
      </c>
      <c r="M95" s="316"/>
      <c r="N95" s="316"/>
      <c r="O95" s="317" t="n">
        <f aca="false">O94+O93</f>
        <v>0.10255</v>
      </c>
    </row>
    <row r="96" customFormat="false" ht="12.75" hidden="false" customHeight="false" outlineLevel="0" collapsed="false">
      <c r="B96" s="318" t="s">
        <v>197</v>
      </c>
      <c r="C96" s="311"/>
      <c r="D96" s="311"/>
      <c r="E96" s="319" t="n">
        <f aca="false">(Assumptions!B22-Assumptions!$B$19)/365.25</f>
        <v>2.99520876112252</v>
      </c>
      <c r="G96" s="318" t="s">
        <v>197</v>
      </c>
      <c r="H96" s="311"/>
      <c r="I96" s="311"/>
      <c r="J96" s="319" t="n">
        <f aca="false">(Assumptions!C22-Assumptions!$B$19)/365.25</f>
        <v>9.9958932238193</v>
      </c>
      <c r="L96" s="318" t="s">
        <v>197</v>
      </c>
      <c r="M96" s="311"/>
      <c r="N96" s="311"/>
      <c r="O96" s="319" t="n">
        <f aca="false">(Assumptions!D22-Assumptions!$B$19)/365.25</f>
        <v>19.9972621492129</v>
      </c>
    </row>
    <row r="97" customFormat="false" ht="12.75" hidden="false" customHeight="false" outlineLevel="0" collapsed="false">
      <c r="B97" s="320" t="s">
        <v>198</v>
      </c>
      <c r="C97" s="46"/>
      <c r="D97" s="46"/>
      <c r="E97" s="321" t="n">
        <f aca="false">B107</f>
        <v>1.79894729728608</v>
      </c>
      <c r="G97" s="320" t="s">
        <v>198</v>
      </c>
      <c r="H97" s="46"/>
      <c r="I97" s="46"/>
      <c r="J97" s="321" t="n">
        <f aca="false">B108</f>
        <v>7.49322482593031</v>
      </c>
      <c r="L97" s="320" t="s">
        <v>198</v>
      </c>
      <c r="M97" s="46"/>
      <c r="N97" s="46"/>
      <c r="O97" s="321" t="n">
        <f aca="false">B109</f>
        <v>16.2604585506172</v>
      </c>
    </row>
    <row r="98" customFormat="false" ht="12.75" hidden="false" customHeight="false" outlineLevel="0" collapsed="false">
      <c r="B98" s="315" t="s">
        <v>199</v>
      </c>
      <c r="C98" s="316"/>
      <c r="D98" s="316"/>
      <c r="E98" s="322" t="n">
        <f aca="false">B22</f>
        <v>82765.0516492905</v>
      </c>
      <c r="G98" s="315" t="s">
        <v>199</v>
      </c>
      <c r="H98" s="316"/>
      <c r="I98" s="316"/>
      <c r="J98" s="322" t="n">
        <f aca="false">B40</f>
        <v>90939.2911513741</v>
      </c>
      <c r="L98" s="315" t="s">
        <v>199</v>
      </c>
      <c r="M98" s="316"/>
      <c r="N98" s="316"/>
      <c r="O98" s="322" t="n">
        <f aca="false">B58</f>
        <v>465237.829438591</v>
      </c>
    </row>
    <row r="99" customFormat="false" ht="12.75" hidden="false" customHeight="false" outlineLevel="0" collapsed="false">
      <c r="B99" s="115"/>
    </row>
    <row r="100" customFormat="false" ht="12.75" hidden="false" customHeight="false" outlineLevel="0" collapsed="false">
      <c r="B100" s="115"/>
    </row>
    <row r="101" customFormat="false" ht="13.5" hidden="false" customHeight="false" outlineLevel="0" collapsed="false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</row>
    <row r="103" customFormat="false" ht="12.75" hidden="false" customHeight="false" outlineLevel="0" collapsed="false">
      <c r="A103" s="323" t="s">
        <v>200</v>
      </c>
      <c r="B103" s="324" t="n">
        <f aca="false">(B24-$B$19)/365.25</f>
        <v>0.492813141683778</v>
      </c>
      <c r="C103" s="324" t="n">
        <f aca="false">(C24-$B$19)/365.25</f>
        <v>1.492128678987</v>
      </c>
      <c r="D103" s="324" t="n">
        <f aca="false">(D24-$B$19)/365.25</f>
        <v>2.49144421629021</v>
      </c>
      <c r="E103" s="324" t="n">
        <f aca="false">(E24-$B$19)/365.25</f>
        <v>3.49349760438056</v>
      </c>
      <c r="F103" s="324" t="n">
        <f aca="false">(F24-$B$19)/365.25</f>
        <v>4.49281314168378</v>
      </c>
      <c r="G103" s="324" t="n">
        <f aca="false">(G24-$B$19)/365.25</f>
        <v>5.492128678987</v>
      </c>
      <c r="H103" s="324" t="n">
        <f aca="false">(H24-$B$19)/365.25</f>
        <v>6.49144421629021</v>
      </c>
      <c r="I103" s="324" t="n">
        <f aca="false">(I24-$B$19)/365.25</f>
        <v>7.49349760438056</v>
      </c>
      <c r="J103" s="324" t="n">
        <f aca="false">(J24-$B$19)/365.25</f>
        <v>8.49281314168378</v>
      </c>
      <c r="K103" s="324" t="n">
        <f aca="false">(K24-$B$19)/365.25</f>
        <v>9.492128678987</v>
      </c>
      <c r="L103" s="324" t="n">
        <f aca="false">(L24-$B$19)/365.25</f>
        <v>10.4914442162902</v>
      </c>
      <c r="M103" s="324" t="n">
        <f aca="false">(M24-$B$19)/365.25</f>
        <v>11.4934976043806</v>
      </c>
      <c r="N103" s="324" t="n">
        <f aca="false">(N24-$B$19)/365.25</f>
        <v>12.4928131416838</v>
      </c>
      <c r="O103" s="324" t="n">
        <f aca="false">(O24-$B$19)/365.25</f>
        <v>13.492128678987</v>
      </c>
      <c r="P103" s="324" t="n">
        <f aca="false">(P24-$B$19)/365.25</f>
        <v>14.4914442162902</v>
      </c>
      <c r="Q103" s="324" t="n">
        <f aca="false">(Q24-$B$19)/365.25</f>
        <v>15.4934976043806</v>
      </c>
      <c r="R103" s="324" t="n">
        <f aca="false">(R24-$B$19)/365.25</f>
        <v>16.4928131416838</v>
      </c>
      <c r="S103" s="324" t="n">
        <f aca="false">(S24-$B$19)/365.25</f>
        <v>17.492128678987</v>
      </c>
      <c r="T103" s="324" t="n">
        <f aca="false">(T24-$B$19)/365.25</f>
        <v>18.4914442162902</v>
      </c>
      <c r="U103" s="324" t="n">
        <f aca="false">(U24-$B$19)/365.25</f>
        <v>19.4934976043806</v>
      </c>
      <c r="V103" s="325"/>
      <c r="W103" s="325"/>
      <c r="X103" s="325"/>
      <c r="Y103" s="325"/>
      <c r="Z103" s="325"/>
      <c r="AA103" s="325"/>
      <c r="AB103" s="325"/>
      <c r="AC103" s="325"/>
      <c r="AD103" s="325"/>
    </row>
    <row r="104" customFormat="false" ht="12.75" hidden="false" customHeight="false" outlineLevel="0" collapsed="false">
      <c r="B104" s="324" t="n">
        <f aca="false">(B30-$B$19)/365.25</f>
        <v>0.996577686516085</v>
      </c>
      <c r="C104" s="324" t="n">
        <f aca="false">(C30-$B$19)/365.25</f>
        <v>1.9958932238193</v>
      </c>
      <c r="D104" s="324" t="n">
        <f aca="false">(D30-$B$19)/365.25</f>
        <v>2.99520876112252</v>
      </c>
      <c r="E104" s="324" t="n">
        <f aca="false">(E30-$B$19)/365.25</f>
        <v>3.99726214921287</v>
      </c>
      <c r="F104" s="324" t="n">
        <f aca="false">(F30-$B$19)/365.25</f>
        <v>4.99657768651609</v>
      </c>
      <c r="G104" s="324" t="n">
        <f aca="false">(G30-$B$19)/365.25</f>
        <v>5.9958932238193</v>
      </c>
      <c r="H104" s="324" t="n">
        <f aca="false">(H30-$B$19)/365.25</f>
        <v>6.99520876112252</v>
      </c>
      <c r="I104" s="324" t="n">
        <f aca="false">(I30-$B$19)/365.25</f>
        <v>7.99726214921287</v>
      </c>
      <c r="J104" s="324" t="n">
        <f aca="false">(J30-$B$19)/365.25</f>
        <v>8.99657768651609</v>
      </c>
      <c r="K104" s="324" t="n">
        <f aca="false">(K30-$B$19)/365.25</f>
        <v>9.9958932238193</v>
      </c>
      <c r="L104" s="324" t="n">
        <f aca="false">(L30-$B$19)/365.25</f>
        <v>10.9952087611225</v>
      </c>
      <c r="M104" s="324" t="n">
        <f aca="false">(M30-$B$19)/365.25</f>
        <v>11.9972621492129</v>
      </c>
      <c r="N104" s="324" t="n">
        <f aca="false">(N30-$B$19)/365.25</f>
        <v>12.9965776865161</v>
      </c>
      <c r="O104" s="324" t="n">
        <f aca="false">(O30-$B$19)/365.25</f>
        <v>13.9958932238193</v>
      </c>
      <c r="P104" s="324" t="n">
        <f aca="false">(P30-$B$19)/365.25</f>
        <v>14.9952087611225</v>
      </c>
      <c r="Q104" s="324" t="n">
        <f aca="false">(Q30-$B$19)/365.25</f>
        <v>15.9972621492129</v>
      </c>
      <c r="R104" s="324" t="n">
        <f aca="false">(R30-$B$19)/365.25</f>
        <v>16.9965776865161</v>
      </c>
      <c r="S104" s="324" t="n">
        <f aca="false">(S30-$B$19)/365.25</f>
        <v>17.9958932238193</v>
      </c>
      <c r="T104" s="324" t="n">
        <f aca="false">(T30-$B$19)/365.25</f>
        <v>18.9952087611225</v>
      </c>
      <c r="U104" s="324" t="n">
        <f aca="false">(U30-$B$19)/365.25</f>
        <v>19.9972621492129</v>
      </c>
      <c r="V104" s="324"/>
      <c r="W104" s="324"/>
      <c r="X104" s="324"/>
      <c r="Y104" s="324"/>
      <c r="Z104" s="324"/>
      <c r="AA104" s="324"/>
      <c r="AB104" s="115"/>
      <c r="AC104" s="115"/>
    </row>
    <row r="105" customFormat="false" ht="12.75" hidden="false" customHeight="false" outlineLevel="0" collapsed="false">
      <c r="B105" s="324"/>
      <c r="C105" s="324"/>
      <c r="D105" s="324"/>
      <c r="E105" s="324"/>
      <c r="F105" s="324"/>
      <c r="G105" s="324"/>
      <c r="H105" s="324"/>
      <c r="I105" s="324"/>
      <c r="J105" s="324"/>
      <c r="K105" s="324"/>
      <c r="L105" s="324"/>
      <c r="M105" s="324"/>
      <c r="N105" s="324"/>
      <c r="O105" s="324"/>
      <c r="P105" s="324"/>
      <c r="Q105" s="324"/>
      <c r="R105" s="324"/>
      <c r="S105" s="324"/>
      <c r="T105" s="324"/>
      <c r="U105" s="324"/>
      <c r="V105" s="324"/>
      <c r="W105" s="324"/>
      <c r="X105" s="324"/>
      <c r="Y105" s="324"/>
      <c r="Z105" s="324"/>
      <c r="AA105" s="324"/>
      <c r="AB105" s="115"/>
      <c r="AC105" s="115"/>
    </row>
    <row r="106" customFormat="false" ht="12.75" hidden="false" customHeight="false" outlineLevel="0" collapsed="false">
      <c r="A106" s="323" t="s">
        <v>201</v>
      </c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</row>
    <row r="107" customFormat="false" ht="12.75" hidden="false" customHeight="false" outlineLevel="0" collapsed="false">
      <c r="A107" s="1" t="s">
        <v>17</v>
      </c>
      <c r="B107" s="270" t="n">
        <f aca="false">(SUMPRODUCT($B$103:$U$103,B26:U26)+SUMPRODUCT($B$104:$U$104,B32:U32))/E98</f>
        <v>1.79894729728608</v>
      </c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</row>
    <row r="108" customFormat="false" ht="12.75" hidden="false" customHeight="false" outlineLevel="0" collapsed="false">
      <c r="A108" s="1" t="s">
        <v>18</v>
      </c>
      <c r="B108" s="270" t="n">
        <f aca="false">(SUMPRODUCT($B$103:$U$103,B44:U44)+SUMPRODUCT($B$104:$U$104,B50:U50))/J98</f>
        <v>7.49322482593031</v>
      </c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</row>
    <row r="109" customFormat="false" ht="12.75" hidden="false" customHeight="false" outlineLevel="0" collapsed="false">
      <c r="A109" s="1" t="s">
        <v>19</v>
      </c>
      <c r="B109" s="270" t="n">
        <f aca="false">(SUMPRODUCT($B$103:$U$103,B62:U62)+SUMPRODUCT($B$104:$U$104,B68:U68))/O98</f>
        <v>16.2604585506172</v>
      </c>
      <c r="F109" s="115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</row>
    <row r="110" customFormat="false" ht="13.5" hidden="false" customHeight="false" outlineLevel="0" collapsed="false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</row>
    <row r="111" customFormat="false" ht="12.75" hidden="false" customHeight="false" outlineLevel="0" collapsed="false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</row>
  </sheetData>
  <mergeCells count="4">
    <mergeCell ref="B80:G80"/>
    <mergeCell ref="B92:E92"/>
    <mergeCell ref="G92:J92"/>
    <mergeCell ref="L92:O92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rowBreaks count="1" manualBreakCount="1">
    <brk id="87" man="true" max="16383" min="0"/>
  </rowBreaks>
  <colBreaks count="1" manualBreakCount="1">
    <brk id="11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64">
              <controlPr defaultSize="0" print="false" autoFill="0" autoPict="0" macro="Module6.Debt">
                <anchor moveWithCells="true" sizeWithCells="false">
                  <from>
                    <xdr:col>0</xdr:col>
                    <xdr:colOff>361800</xdr:colOff>
                    <xdr:row>13</xdr:row>
                    <xdr:rowOff>28440</xdr:rowOff>
                  </from>
                  <to>
                    <xdr:col>1</xdr:col>
                    <xdr:colOff>-329400</xdr:colOff>
                    <xdr:row>15</xdr:row>
                    <xdr:rowOff>38160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39.56"/>
    <col collapsed="false" customWidth="true" hidden="false" outlineLevel="0" max="2" min="2" style="1" width="11.99"/>
    <col collapsed="false" customWidth="true" hidden="false" outlineLevel="0" max="5" min="3" style="1" width="11.13"/>
    <col collapsed="false" customWidth="true" hidden="false" outlineLevel="0" max="7" min="6" style="1" width="11.99"/>
    <col collapsed="false" customWidth="true" hidden="false" outlineLevel="0" max="8" min="8" style="1" width="12.7"/>
    <col collapsed="false" customWidth="true" hidden="false" outlineLevel="0" max="9" min="9" style="1" width="12.56"/>
    <col collapsed="false" customWidth="true" hidden="false" outlineLevel="0" max="10" min="10" style="1" width="12.7"/>
    <col collapsed="false" customWidth="true" hidden="false" outlineLevel="0" max="13" min="11" style="1" width="11.28"/>
    <col collapsed="false" customWidth="true" hidden="false" outlineLevel="0" max="14" min="14" style="1" width="11.85"/>
    <col collapsed="false" customWidth="true" hidden="false" outlineLevel="0" max="15" min="15" style="1" width="11.13"/>
    <col collapsed="false" customWidth="true" hidden="false" outlineLevel="0" max="16" min="16" style="1" width="11.85"/>
    <col collapsed="false" customWidth="true" hidden="false" outlineLevel="0" max="17" min="17" style="1" width="11.13"/>
    <col collapsed="false" customWidth="true" hidden="false" outlineLevel="0" max="18" min="18" style="1" width="11.56"/>
    <col collapsed="false" customWidth="true" hidden="false" outlineLevel="0" max="19" min="19" style="1" width="11.28"/>
    <col collapsed="false" customWidth="true" hidden="false" outlineLevel="0" max="21" min="20" style="1" width="11.56"/>
    <col collapsed="false" customWidth="true" hidden="false" outlineLevel="0" max="22" min="22" style="1" width="12.56"/>
    <col collapsed="false" customWidth="true" hidden="false" outlineLevel="0" max="23" min="23" style="142" width="12.7"/>
    <col collapsed="false" customWidth="true" hidden="false" outlineLevel="0" max="24" min="24" style="142" width="12.28"/>
    <col collapsed="false" customWidth="true" hidden="false" outlineLevel="0" max="25" min="25" style="142" width="13.85"/>
    <col collapsed="false" customWidth="true" hidden="false" outlineLevel="0" max="27" min="26" style="1" width="9.85"/>
    <col collapsed="false" customWidth="false" hidden="false" outlineLevel="0" max="28" min="28" style="1" width="9.14"/>
    <col collapsed="false" customWidth="true" hidden="false" outlineLevel="0" max="29" min="29" style="1" width="9.41"/>
    <col collapsed="false" customWidth="true" hidden="false" outlineLevel="0" max="30" min="30" style="1" width="9.85"/>
    <col collapsed="false" customWidth="false" hidden="false" outlineLevel="0" max="31" min="31" style="1" width="9.14"/>
    <col collapsed="false" customWidth="true" hidden="false" outlineLevel="0" max="32" min="32" style="1" width="9.41"/>
    <col collapsed="false" customWidth="true" hidden="false" outlineLevel="0" max="34" min="33" style="1" width="9.85"/>
    <col collapsed="false" customWidth="false" hidden="false" outlineLevel="0" max="36" min="35" style="1" width="9.14"/>
    <col collapsed="false" customWidth="true" hidden="false" outlineLevel="0" max="38" min="37" style="1" width="9.85"/>
    <col collapsed="false" customWidth="false" hidden="false" outlineLevel="0" max="80" min="39" style="1" width="9.14"/>
    <col collapsed="false" customWidth="true" hidden="false" outlineLevel="0" max="82" min="81" style="1" width="9.85"/>
    <col collapsed="false" customWidth="false" hidden="false" outlineLevel="0" max="257" min="83" style="1" width="9.14"/>
  </cols>
  <sheetData>
    <row r="2" customFormat="false" ht="18.75" hidden="false" customHeight="false" outlineLevel="0" collapsed="false">
      <c r="A2" s="220" t="s">
        <v>202</v>
      </c>
      <c r="B2" s="220"/>
    </row>
    <row r="5" customFormat="false" ht="18.75" hidden="false" customHeight="false" outlineLevel="0" collapsed="false">
      <c r="A5" s="326" t="s">
        <v>203</v>
      </c>
      <c r="B5" s="326"/>
    </row>
    <row r="6" customFormat="false" ht="12.75" hidden="false" customHeight="false" outlineLevel="0" collapsed="false">
      <c r="W6" s="327"/>
      <c r="X6" s="327"/>
    </row>
    <row r="7" customFormat="false" ht="13.5" hidden="false" customHeight="false" outlineLevel="1" collapsed="false">
      <c r="A7" s="224" t="s">
        <v>154</v>
      </c>
      <c r="B7" s="253" t="s">
        <v>204</v>
      </c>
      <c r="C7" s="225" t="n">
        <v>2001</v>
      </c>
      <c r="D7" s="225" t="n">
        <f aca="false">C7+1</f>
        <v>2002</v>
      </c>
      <c r="E7" s="225" t="n">
        <f aca="false">D7+1</f>
        <v>2003</v>
      </c>
      <c r="F7" s="225" t="n">
        <f aca="false">E7+1</f>
        <v>2004</v>
      </c>
      <c r="G7" s="225" t="n">
        <f aca="false">F7+1</f>
        <v>2005</v>
      </c>
      <c r="H7" s="225" t="n">
        <f aca="false">G7+1</f>
        <v>2006</v>
      </c>
      <c r="I7" s="225" t="n">
        <f aca="false">H7+1</f>
        <v>2007</v>
      </c>
      <c r="J7" s="225" t="n">
        <f aca="false">I7+1</f>
        <v>2008</v>
      </c>
      <c r="K7" s="225" t="n">
        <f aca="false">J7+1</f>
        <v>2009</v>
      </c>
      <c r="L7" s="225" t="n">
        <f aca="false">K7+1</f>
        <v>2010</v>
      </c>
      <c r="M7" s="225" t="n">
        <f aca="false">L7+1</f>
        <v>2011</v>
      </c>
      <c r="N7" s="225" t="n">
        <f aca="false">M7+1</f>
        <v>2012</v>
      </c>
      <c r="O7" s="225" t="n">
        <f aca="false">N7+1</f>
        <v>2013</v>
      </c>
      <c r="P7" s="225" t="n">
        <f aca="false">O7+1</f>
        <v>2014</v>
      </c>
      <c r="Q7" s="225" t="n">
        <f aca="false">P7+1</f>
        <v>2015</v>
      </c>
      <c r="R7" s="225" t="n">
        <f aca="false">Q7+1</f>
        <v>2016</v>
      </c>
      <c r="S7" s="225" t="n">
        <f aca="false">R7+1</f>
        <v>2017</v>
      </c>
      <c r="T7" s="225" t="n">
        <f aca="false">S7+1</f>
        <v>2018</v>
      </c>
      <c r="U7" s="225" t="n">
        <f aca="false">T7+1</f>
        <v>2019</v>
      </c>
      <c r="V7" s="225" t="n">
        <f aca="false">U7+1</f>
        <v>2020</v>
      </c>
      <c r="W7" s="328" t="s">
        <v>20</v>
      </c>
      <c r="X7" s="329" t="s">
        <v>182</v>
      </c>
      <c r="Y7" s="329"/>
    </row>
    <row r="8" customFormat="false" ht="12.75" hidden="false" customHeight="false" outlineLevel="1" collapsed="false">
      <c r="A8" s="330"/>
      <c r="B8" s="331" t="n">
        <f aca="false">Assumptions!B35</f>
        <v>36892</v>
      </c>
      <c r="C8" s="331" t="n">
        <v>37256</v>
      </c>
      <c r="D8" s="331" t="n">
        <v>37621</v>
      </c>
      <c r="E8" s="331" t="n">
        <v>37986</v>
      </c>
      <c r="F8" s="331" t="n">
        <v>38352</v>
      </c>
      <c r="G8" s="331" t="n">
        <v>38717</v>
      </c>
      <c r="H8" s="331" t="n">
        <v>39082</v>
      </c>
      <c r="I8" s="331" t="n">
        <v>39447</v>
      </c>
      <c r="J8" s="331" t="n">
        <v>39813</v>
      </c>
      <c r="K8" s="331" t="n">
        <v>40178</v>
      </c>
      <c r="L8" s="331" t="n">
        <v>40543</v>
      </c>
      <c r="M8" s="331" t="n">
        <v>40908</v>
      </c>
      <c r="N8" s="331" t="n">
        <v>41274</v>
      </c>
      <c r="O8" s="331" t="n">
        <v>41639</v>
      </c>
      <c r="P8" s="331" t="n">
        <v>42004</v>
      </c>
      <c r="Q8" s="331" t="n">
        <v>42369</v>
      </c>
      <c r="R8" s="331" t="n">
        <v>42735</v>
      </c>
      <c r="S8" s="331" t="n">
        <v>43100</v>
      </c>
      <c r="T8" s="331" t="n">
        <v>43465</v>
      </c>
      <c r="U8" s="331" t="n">
        <v>43830</v>
      </c>
      <c r="V8" s="331" t="n">
        <v>44196</v>
      </c>
      <c r="W8" s="332"/>
      <c r="X8" s="329"/>
      <c r="Y8" s="333"/>
    </row>
    <row r="9" customFormat="false" ht="12.75" hidden="false" customHeight="false" outlineLevel="1" collapsed="false">
      <c r="A9" s="227"/>
      <c r="B9" s="227"/>
      <c r="C9" s="226"/>
      <c r="D9" s="226"/>
      <c r="E9" s="226"/>
      <c r="F9" s="226"/>
      <c r="G9" s="334"/>
      <c r="H9" s="334"/>
      <c r="I9" s="335"/>
      <c r="J9" s="335"/>
      <c r="K9" s="334"/>
      <c r="L9" s="334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332"/>
      <c r="X9" s="329"/>
      <c r="Y9" s="333"/>
    </row>
    <row r="10" customFormat="false" ht="12.75" hidden="false" customHeight="false" outlineLevel="0" collapsed="false">
      <c r="A10" s="336" t="s">
        <v>170</v>
      </c>
      <c r="B10" s="26" t="n">
        <v>0</v>
      </c>
      <c r="C10" s="26" t="n">
        <f aca="false">IS!B36</f>
        <v>120476.946759711</v>
      </c>
      <c r="D10" s="26" t="n">
        <f aca="false">IS!C36</f>
        <v>119829.597840562</v>
      </c>
      <c r="E10" s="26" t="n">
        <f aca="false">IS!D36</f>
        <v>119238.125266159</v>
      </c>
      <c r="F10" s="26" t="n">
        <f aca="false">IS!E36</f>
        <v>185089.217054952</v>
      </c>
      <c r="G10" s="26" t="n">
        <f aca="false">IS!F36</f>
        <v>195084.396062826</v>
      </c>
      <c r="H10" s="26" t="n">
        <f aca="false">IS!G36</f>
        <v>197835.658162065</v>
      </c>
      <c r="I10" s="26" t="n">
        <f aca="false">IS!H36</f>
        <v>200410.780170311</v>
      </c>
      <c r="J10" s="26" t="n">
        <f aca="false">IS!I36</f>
        <v>203269.621179196</v>
      </c>
      <c r="K10" s="26" t="n">
        <f aca="false">IS!J36</f>
        <v>206492.581167536</v>
      </c>
      <c r="L10" s="26" t="n">
        <f aca="false">IS!K36</f>
        <v>208564.060866763</v>
      </c>
      <c r="M10" s="26" t="n">
        <f aca="false">IS!L36</f>
        <v>212623.037959222</v>
      </c>
      <c r="N10" s="26" t="n">
        <f aca="false">IS!M36</f>
        <v>216919.480536642</v>
      </c>
      <c r="O10" s="26" t="n">
        <f aca="false">IS!N36</f>
        <v>220755.108412197</v>
      </c>
      <c r="P10" s="26" t="n">
        <f aca="false">IS!O36</f>
        <v>224721.770198412</v>
      </c>
      <c r="Q10" s="26" t="n">
        <f aca="false">IS!P36</f>
        <v>228232.34170252</v>
      </c>
      <c r="R10" s="26" t="n">
        <f aca="false">IS!Q36</f>
        <v>231838.572503016</v>
      </c>
      <c r="S10" s="26" t="n">
        <f aca="false">IS!R36</f>
        <v>234757.403146899</v>
      </c>
      <c r="T10" s="26" t="n">
        <f aca="false">IS!S36</f>
        <v>237747.620700308</v>
      </c>
      <c r="U10" s="26" t="n">
        <f aca="false">IS!T36</f>
        <v>240793.212157263</v>
      </c>
      <c r="V10" s="26" t="n">
        <f aca="false">IS!U36</f>
        <v>243728.560813166</v>
      </c>
      <c r="W10" s="282" t="n">
        <f aca="false">SUM(C10:V10)</f>
        <v>4048408.09265973</v>
      </c>
      <c r="X10" s="337" t="n">
        <f aca="false">SUM(Caledonia!W59,'New Albany'!W59,Wheatland!W59,Wilton!W59,Brownsville!W59,Gleason!W59)</f>
        <v>4048408.09265973</v>
      </c>
      <c r="Y10" s="338" t="n">
        <f aca="false">W10-X10</f>
        <v>0</v>
      </c>
    </row>
    <row r="11" customFormat="false" ht="12.75" hidden="false" customHeight="false" outlineLevel="0" collapsed="false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333"/>
      <c r="Y11" s="333"/>
    </row>
    <row r="12" customFormat="false" ht="12" hidden="false" customHeight="true" outlineLevel="0" collapsed="false">
      <c r="A12" s="339" t="s">
        <v>205</v>
      </c>
      <c r="B12" s="26" t="n">
        <v>0</v>
      </c>
      <c r="C12" s="340" t="n">
        <f aca="false">IS!B28</f>
        <v>2138.76</v>
      </c>
      <c r="D12" s="340" t="n">
        <f aca="false">IS!C28</f>
        <v>2485.407</v>
      </c>
      <c r="E12" s="340" t="n">
        <f aca="false">IS!D28</f>
        <v>2675.493</v>
      </c>
      <c r="F12" s="340" t="n">
        <f aca="false">IS!E28</f>
        <v>2752.735</v>
      </c>
      <c r="G12" s="340" t="n">
        <f aca="false">IS!F28</f>
        <v>2800.401</v>
      </c>
      <c r="H12" s="340" t="n">
        <f aca="false">IS!G28</f>
        <v>3000.837</v>
      </c>
      <c r="I12" s="340" t="n">
        <f aca="false">IS!H28</f>
        <v>3133.239</v>
      </c>
      <c r="J12" s="340" t="n">
        <f aca="false">IS!I28</f>
        <v>3204.112</v>
      </c>
      <c r="K12" s="340" t="n">
        <f aca="false">IS!J28</f>
        <v>3150.18</v>
      </c>
      <c r="L12" s="340" t="n">
        <f aca="false">IS!K28</f>
        <v>3985.138</v>
      </c>
      <c r="M12" s="340" t="n">
        <f aca="false">IS!L28</f>
        <v>3774.313</v>
      </c>
      <c r="N12" s="340" t="n">
        <f aca="false">IS!M28</f>
        <v>3371.88</v>
      </c>
      <c r="O12" s="340" t="n">
        <f aca="false">IS!N28</f>
        <v>3464.7</v>
      </c>
      <c r="P12" s="340" t="n">
        <f aca="false">IS!O28</f>
        <v>3464.7</v>
      </c>
      <c r="Q12" s="340" t="n">
        <f aca="false">IS!P28</f>
        <v>3953.49830117962</v>
      </c>
      <c r="R12" s="340" t="n">
        <f aca="false">IS!Q28</f>
        <v>3397.53231220322</v>
      </c>
      <c r="S12" s="340" t="n">
        <f aca="false">IS!R28</f>
        <v>3421.13495844728</v>
      </c>
      <c r="T12" s="340" t="n">
        <f aca="false">IS!S28</f>
        <v>3445.20965761623</v>
      </c>
      <c r="U12" s="340" t="n">
        <f aca="false">IS!T28</f>
        <v>3469.76585076855</v>
      </c>
      <c r="V12" s="340" t="n">
        <f aca="false">IS!U28</f>
        <v>3485.5551622966</v>
      </c>
      <c r="W12" s="282" t="n">
        <f aca="false">SUM(C12:V12)</f>
        <v>64574.5912425115</v>
      </c>
      <c r="X12" s="337" t="n">
        <f aca="false">SUM(IS!B28:U28)</f>
        <v>64574.5912425115</v>
      </c>
      <c r="Y12" s="338" t="n">
        <f aca="false">W12-X12</f>
        <v>0</v>
      </c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2"/>
      <c r="BT12" s="142"/>
      <c r="BU12" s="142"/>
      <c r="BV12" s="142"/>
      <c r="BW12" s="142"/>
      <c r="BX12" s="142"/>
      <c r="BY12" s="142"/>
      <c r="BZ12" s="142"/>
      <c r="CA12" s="142"/>
      <c r="CB12" s="142"/>
      <c r="CC12" s="142"/>
      <c r="CD12" s="142"/>
      <c r="CE12" s="142"/>
      <c r="CF12" s="142"/>
      <c r="CG12" s="142"/>
      <c r="CH12" s="142"/>
      <c r="CI12" s="142"/>
      <c r="CJ12" s="142"/>
      <c r="CK12" s="142"/>
      <c r="CL12" s="142"/>
      <c r="CM12" s="142"/>
      <c r="CN12" s="142"/>
      <c r="CO12" s="142"/>
      <c r="CP12" s="142"/>
      <c r="CQ12" s="142"/>
      <c r="CR12" s="142"/>
      <c r="CS12" s="142"/>
      <c r="CT12" s="142"/>
      <c r="CU12" s="142"/>
      <c r="CV12" s="142"/>
      <c r="CW12" s="142"/>
      <c r="CX12" s="142"/>
      <c r="CY12" s="142"/>
      <c r="CZ12" s="142"/>
      <c r="DA12" s="142"/>
      <c r="DB12" s="142"/>
      <c r="DC12" s="142"/>
      <c r="DD12" s="142"/>
      <c r="DE12" s="142"/>
      <c r="DF12" s="142"/>
      <c r="DG12" s="142"/>
      <c r="DH12" s="142"/>
      <c r="DI12" s="142"/>
      <c r="DJ12" s="142"/>
      <c r="DK12" s="142"/>
      <c r="DL12" s="142"/>
      <c r="DM12" s="142"/>
      <c r="DN12" s="142"/>
      <c r="DO12" s="142"/>
      <c r="DP12" s="142"/>
      <c r="DQ12" s="142"/>
      <c r="DR12" s="142"/>
      <c r="DS12" s="142"/>
      <c r="DT12" s="142"/>
      <c r="DU12" s="142"/>
      <c r="DV12" s="142"/>
      <c r="DW12" s="142"/>
      <c r="DX12" s="142"/>
      <c r="DY12" s="142"/>
      <c r="DZ12" s="142"/>
      <c r="EA12" s="142"/>
      <c r="EB12" s="142"/>
      <c r="EC12" s="142"/>
      <c r="ED12" s="142"/>
      <c r="EE12" s="142"/>
      <c r="EF12" s="142"/>
      <c r="EG12" s="142"/>
      <c r="EH12" s="142"/>
      <c r="EI12" s="142"/>
      <c r="EJ12" s="142"/>
      <c r="EK12" s="142"/>
      <c r="EL12" s="142"/>
      <c r="EM12" s="142"/>
      <c r="EN12" s="142"/>
      <c r="EO12" s="142"/>
      <c r="EP12" s="142"/>
      <c r="EQ12" s="142"/>
      <c r="ER12" s="142"/>
      <c r="ES12" s="142"/>
      <c r="ET12" s="142"/>
      <c r="EU12" s="142"/>
      <c r="EV12" s="142"/>
      <c r="EW12" s="142"/>
      <c r="EX12" s="142"/>
      <c r="EY12" s="142"/>
      <c r="EZ12" s="142"/>
      <c r="FA12" s="142"/>
      <c r="FB12" s="142"/>
      <c r="FC12" s="142"/>
      <c r="FD12" s="142"/>
      <c r="FE12" s="142"/>
      <c r="FF12" s="142"/>
      <c r="FG12" s="142"/>
      <c r="FH12" s="142"/>
      <c r="FI12" s="142"/>
      <c r="FJ12" s="142"/>
      <c r="FK12" s="142"/>
      <c r="FL12" s="142"/>
      <c r="FM12" s="142"/>
      <c r="FN12" s="142"/>
      <c r="FO12" s="142"/>
      <c r="FP12" s="142"/>
      <c r="FQ12" s="142"/>
      <c r="FR12" s="142"/>
      <c r="FS12" s="142"/>
      <c r="FT12" s="142"/>
      <c r="FU12" s="142"/>
      <c r="FV12" s="142"/>
      <c r="FW12" s="142"/>
      <c r="FX12" s="142"/>
      <c r="FY12" s="142"/>
      <c r="FZ12" s="142"/>
      <c r="GA12" s="142"/>
      <c r="GB12" s="142"/>
      <c r="GC12" s="142"/>
      <c r="GD12" s="142"/>
      <c r="GE12" s="142"/>
      <c r="GF12" s="142"/>
      <c r="GG12" s="142"/>
      <c r="GH12" s="142"/>
      <c r="GI12" s="142"/>
      <c r="GJ12" s="142"/>
      <c r="GK12" s="142"/>
      <c r="GL12" s="142"/>
      <c r="GM12" s="142"/>
      <c r="GN12" s="142"/>
      <c r="GO12" s="142"/>
      <c r="GP12" s="142"/>
      <c r="GQ12" s="142"/>
      <c r="GR12" s="142"/>
      <c r="GS12" s="142"/>
      <c r="GT12" s="142"/>
      <c r="GU12" s="142"/>
      <c r="GV12" s="142"/>
      <c r="GW12" s="142"/>
      <c r="GX12" s="142"/>
      <c r="GY12" s="142"/>
      <c r="GZ12" s="142"/>
      <c r="HA12" s="142"/>
      <c r="HB12" s="142"/>
      <c r="HC12" s="142"/>
      <c r="HD12" s="142"/>
      <c r="HE12" s="142"/>
      <c r="HF12" s="142"/>
      <c r="HG12" s="142"/>
      <c r="HH12" s="142"/>
      <c r="HI12" s="142"/>
      <c r="HJ12" s="142"/>
      <c r="HK12" s="142"/>
      <c r="HL12" s="142"/>
      <c r="HM12" s="142"/>
      <c r="HN12" s="142"/>
      <c r="HO12" s="142"/>
      <c r="HP12" s="142"/>
      <c r="HQ12" s="142"/>
      <c r="HR12" s="142"/>
      <c r="HS12" s="142"/>
      <c r="HT12" s="142"/>
      <c r="HU12" s="142"/>
      <c r="HV12" s="142"/>
      <c r="HW12" s="142"/>
      <c r="HX12" s="142"/>
      <c r="HY12" s="142"/>
      <c r="HZ12" s="142"/>
      <c r="IA12" s="142"/>
      <c r="IB12" s="142"/>
      <c r="IC12" s="142"/>
      <c r="ID12" s="142"/>
      <c r="IE12" s="142"/>
      <c r="IF12" s="142"/>
      <c r="IG12" s="142"/>
      <c r="IH12" s="142"/>
      <c r="II12" s="142"/>
      <c r="IJ12" s="142"/>
      <c r="IK12" s="142"/>
      <c r="IL12" s="142"/>
      <c r="IM12" s="142"/>
      <c r="IN12" s="142"/>
      <c r="IO12" s="142"/>
      <c r="IP12" s="142"/>
      <c r="IQ12" s="142"/>
      <c r="IR12" s="142"/>
      <c r="IS12" s="142"/>
      <c r="IT12" s="142"/>
      <c r="IU12" s="142"/>
      <c r="IV12" s="142"/>
      <c r="IW12" s="142"/>
    </row>
    <row r="13" customFormat="false" ht="12.75" hidden="false" customHeight="false" outlineLevel="0" collapsed="false">
      <c r="A13" s="339" t="s">
        <v>206</v>
      </c>
      <c r="B13" s="26" t="n">
        <v>0</v>
      </c>
      <c r="C13" s="340" t="n">
        <v>-1959.1981014</v>
      </c>
      <c r="D13" s="340" t="n">
        <f aca="false">-C12</f>
        <v>-2138.76</v>
      </c>
      <c r="E13" s="340" t="n">
        <f aca="false">-D12</f>
        <v>-2485.407</v>
      </c>
      <c r="F13" s="340" t="n">
        <f aca="false">-E12</f>
        <v>-2675.493</v>
      </c>
      <c r="G13" s="340" t="n">
        <f aca="false">-F12</f>
        <v>-2752.735</v>
      </c>
      <c r="H13" s="340" t="n">
        <f aca="false">-G12</f>
        <v>-2800.401</v>
      </c>
      <c r="I13" s="340" t="n">
        <f aca="false">-H12</f>
        <v>-3000.837</v>
      </c>
      <c r="J13" s="340" t="n">
        <f aca="false">-I12</f>
        <v>-3133.239</v>
      </c>
      <c r="K13" s="340" t="n">
        <f aca="false">-J12</f>
        <v>-3204.112</v>
      </c>
      <c r="L13" s="340" t="n">
        <f aca="false">-K12</f>
        <v>-3150.18</v>
      </c>
      <c r="M13" s="340" t="n">
        <f aca="false">-L12</f>
        <v>-3985.138</v>
      </c>
      <c r="N13" s="340" t="n">
        <f aca="false">-M12</f>
        <v>-3774.313</v>
      </c>
      <c r="O13" s="340" t="n">
        <f aca="false">-N12</f>
        <v>-3371.88</v>
      </c>
      <c r="P13" s="340" t="n">
        <f aca="false">-O12</f>
        <v>-3464.7</v>
      </c>
      <c r="Q13" s="340" t="n">
        <f aca="false">-P12</f>
        <v>-3464.7</v>
      </c>
      <c r="R13" s="340" t="n">
        <f aca="false">-Q12</f>
        <v>-3953.49830117962</v>
      </c>
      <c r="S13" s="340" t="n">
        <f aca="false">-R12</f>
        <v>-3397.53231220322</v>
      </c>
      <c r="T13" s="340" t="n">
        <f aca="false">-S12</f>
        <v>-3421.13495844728</v>
      </c>
      <c r="U13" s="340" t="n">
        <f aca="false">-T12</f>
        <v>-3445.20965761623</v>
      </c>
      <c r="V13" s="340" t="n">
        <f aca="false">-U12</f>
        <v>-3469.76585076855</v>
      </c>
      <c r="W13" s="282" t="n">
        <f aca="false">SUM(C13:V13)</f>
        <v>-63048.2341816149</v>
      </c>
      <c r="X13" s="337" t="n">
        <f aca="false">SUM(Caledonia!W61,'New Albany'!W61,Wheatland!W61,Wilton!W61,Brownsville!W61,Gleason!W61)</f>
        <v>-63048.2341816149</v>
      </c>
      <c r="Y13" s="338" t="n">
        <f aca="false">W13-X13</f>
        <v>0</v>
      </c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42"/>
      <c r="DD13" s="142"/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42"/>
      <c r="DU13" s="142"/>
      <c r="DV13" s="142"/>
      <c r="DW13" s="142"/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  <c r="EL13" s="142"/>
      <c r="EM13" s="142"/>
      <c r="EN13" s="142"/>
      <c r="EO13" s="142"/>
      <c r="EP13" s="142"/>
      <c r="EQ13" s="142"/>
      <c r="ER13" s="142"/>
      <c r="ES13" s="142"/>
      <c r="ET13" s="142"/>
      <c r="EU13" s="142"/>
      <c r="EV13" s="142"/>
      <c r="EW13" s="142"/>
      <c r="EX13" s="142"/>
      <c r="EY13" s="142"/>
      <c r="EZ13" s="142"/>
      <c r="FA13" s="142"/>
      <c r="FB13" s="142"/>
      <c r="FC13" s="142"/>
      <c r="FD13" s="142"/>
      <c r="FE13" s="142"/>
      <c r="FF13" s="142"/>
      <c r="FG13" s="142"/>
      <c r="FH13" s="142"/>
      <c r="FI13" s="142"/>
      <c r="FJ13" s="142"/>
      <c r="FK13" s="142"/>
      <c r="FL13" s="142"/>
      <c r="FM13" s="142"/>
      <c r="FN13" s="142"/>
      <c r="FO13" s="142"/>
      <c r="FP13" s="142"/>
      <c r="FQ13" s="142"/>
      <c r="FR13" s="142"/>
      <c r="FS13" s="142"/>
      <c r="FT13" s="142"/>
      <c r="FU13" s="142"/>
      <c r="FV13" s="142"/>
      <c r="FW13" s="142"/>
      <c r="FX13" s="142"/>
      <c r="FY13" s="142"/>
      <c r="FZ13" s="142"/>
      <c r="GA13" s="142"/>
      <c r="GB13" s="142"/>
      <c r="GC13" s="142"/>
      <c r="GD13" s="142"/>
      <c r="GE13" s="142"/>
      <c r="GF13" s="142"/>
      <c r="GG13" s="142"/>
      <c r="GH13" s="142"/>
      <c r="GI13" s="142"/>
      <c r="GJ13" s="142"/>
      <c r="GK13" s="142"/>
      <c r="GL13" s="142"/>
      <c r="GM13" s="142"/>
      <c r="GN13" s="142"/>
      <c r="GO13" s="142"/>
      <c r="GP13" s="142"/>
      <c r="GQ13" s="142"/>
      <c r="GR13" s="142"/>
      <c r="GS13" s="142"/>
      <c r="GT13" s="142"/>
      <c r="GU13" s="142"/>
      <c r="GV13" s="142"/>
      <c r="GW13" s="142"/>
      <c r="GX13" s="142"/>
      <c r="GY13" s="142"/>
      <c r="GZ13" s="142"/>
      <c r="HA13" s="142"/>
      <c r="HB13" s="142"/>
      <c r="HC13" s="142"/>
      <c r="HD13" s="142"/>
      <c r="HE13" s="142"/>
      <c r="HF13" s="142"/>
      <c r="HG13" s="142"/>
      <c r="HH13" s="142"/>
      <c r="HI13" s="142"/>
      <c r="HJ13" s="142"/>
      <c r="HK13" s="142"/>
      <c r="HL13" s="142"/>
      <c r="HM13" s="142"/>
      <c r="HN13" s="142"/>
      <c r="HO13" s="142"/>
      <c r="HP13" s="142"/>
      <c r="HQ13" s="142"/>
      <c r="HR13" s="142"/>
      <c r="HS13" s="142"/>
      <c r="HT13" s="142"/>
      <c r="HU13" s="142"/>
      <c r="HV13" s="142"/>
      <c r="HW13" s="142"/>
      <c r="HX13" s="142"/>
      <c r="HY13" s="142"/>
      <c r="HZ13" s="142"/>
      <c r="IA13" s="142"/>
      <c r="IB13" s="142"/>
      <c r="IC13" s="142"/>
      <c r="ID13" s="142"/>
      <c r="IE13" s="142"/>
      <c r="IF13" s="142"/>
      <c r="IG13" s="142"/>
      <c r="IH13" s="142"/>
      <c r="II13" s="142"/>
      <c r="IJ13" s="142"/>
      <c r="IK13" s="142"/>
      <c r="IL13" s="142"/>
      <c r="IM13" s="142"/>
      <c r="IN13" s="142"/>
      <c r="IO13" s="142"/>
      <c r="IP13" s="142"/>
      <c r="IQ13" s="142"/>
      <c r="IR13" s="142"/>
      <c r="IS13" s="142"/>
      <c r="IT13" s="142"/>
      <c r="IU13" s="142"/>
      <c r="IV13" s="142"/>
      <c r="IW13" s="142"/>
    </row>
    <row r="14" customFormat="false" ht="12.75" hidden="false" customHeight="false" outlineLevel="0" collapsed="false">
      <c r="A14" s="339" t="s">
        <v>207</v>
      </c>
      <c r="B14" s="26" t="n">
        <v>0</v>
      </c>
      <c r="C14" s="26" t="n">
        <f aca="false">-Debt!B73</f>
        <v>-25650.4173775538</v>
      </c>
      <c r="D14" s="26" t="n">
        <f aca="false">-Debt!C73</f>
        <v>-27545.9844835533</v>
      </c>
      <c r="E14" s="26" t="n">
        <f aca="false">-Debt!D73</f>
        <v>-29568.6497881834</v>
      </c>
      <c r="F14" s="26" t="n">
        <f aca="false">-Debt!E73</f>
        <v>-5080.49080638698</v>
      </c>
      <c r="G14" s="26" t="n">
        <f aca="false">-Debt!F73</f>
        <v>-8995.57552173412</v>
      </c>
      <c r="H14" s="26" t="n">
        <f aca="false">-Debt!G73</f>
        <v>-10850.5282357898</v>
      </c>
      <c r="I14" s="26" t="n">
        <f aca="false">-Debt!H73</f>
        <v>-12834.1822591279</v>
      </c>
      <c r="J14" s="26" t="n">
        <f aca="false">-Debt!I73</f>
        <v>-15159.0598571929</v>
      </c>
      <c r="K14" s="26" t="n">
        <f aca="false">-Debt!J73</f>
        <v>-17760.0371854925</v>
      </c>
      <c r="L14" s="26" t="n">
        <f aca="false">-Debt!K73</f>
        <v>-20259.4172856498</v>
      </c>
      <c r="M14" s="26" t="n">
        <f aca="false">-Debt!L73</f>
        <v>-23741.3711355159</v>
      </c>
      <c r="N14" s="26" t="n">
        <f aca="false">-Debt!M73</f>
        <v>-27782.3731597558</v>
      </c>
      <c r="O14" s="26" t="n">
        <f aca="false">-Debt!N73</f>
        <v>-31935.0127735137</v>
      </c>
      <c r="P14" s="26" t="n">
        <f aca="false">-Debt!O73</f>
        <v>-36646.7127010084</v>
      </c>
      <c r="Q14" s="26" t="n">
        <f aca="false">-Debt!P73</f>
        <v>-41697.8184875249</v>
      </c>
      <c r="R14" s="26" t="n">
        <f aca="false">-Debt!Q73</f>
        <v>-47445.4172027308</v>
      </c>
      <c r="S14" s="26" t="n">
        <f aca="false">-Debt!R73</f>
        <v>-53296.4462062137</v>
      </c>
      <c r="T14" s="26" t="n">
        <f aca="false">-Debt!S73</f>
        <v>-59919.7518074071</v>
      </c>
      <c r="U14" s="26" t="n">
        <f aca="false">-Debt!T73</f>
        <v>-67258.1188660594</v>
      </c>
      <c r="V14" s="26" t="n">
        <f aca="false">-Debt!U73</f>
        <v>-75514.8070988608</v>
      </c>
      <c r="W14" s="282" t="n">
        <f aca="false">SUM(C14:V14)</f>
        <v>-638942.172239255</v>
      </c>
      <c r="X14" s="337" t="n">
        <f aca="false">SUM(Debt!B73:U73)</f>
        <v>638942.172239255</v>
      </c>
      <c r="Y14" s="338" t="n">
        <f aca="false">W14+X14</f>
        <v>0</v>
      </c>
    </row>
    <row r="15" customFormat="false" ht="12.75" hidden="false" customHeight="false" outlineLevel="0" collapsed="false">
      <c r="A15" s="339" t="s">
        <v>208</v>
      </c>
      <c r="B15" s="265" t="n">
        <v>0</v>
      </c>
      <c r="C15" s="265" t="n">
        <f aca="false">-Debt!B74</f>
        <v>-63286.3506819381</v>
      </c>
      <c r="D15" s="265" t="n">
        <f aca="false">-Debt!C74</f>
        <v>-61155.9258504242</v>
      </c>
      <c r="E15" s="265" t="n">
        <f aca="false">-Debt!D74</f>
        <v>-58681.3218768934</v>
      </c>
      <c r="F15" s="265" t="n">
        <f aca="false">-Debt!E74</f>
        <v>-56742.6015432479</v>
      </c>
      <c r="G15" s="265" t="n">
        <f aca="false">-Debt!F74</f>
        <v>-55988.0471685982</v>
      </c>
      <c r="H15" s="265" t="n">
        <f aca="false">-Debt!G74</f>
        <v>-55049.5541088635</v>
      </c>
      <c r="I15" s="265" t="n">
        <f aca="false">-Debt!H74</f>
        <v>-53923.6865632893</v>
      </c>
      <c r="J15" s="265" t="n">
        <f aca="false">-Debt!I74</f>
        <v>-52736.6110089588</v>
      </c>
      <c r="K15" s="265" t="n">
        <f aca="false">-Debt!J74</f>
        <v>-51023.7110473621</v>
      </c>
      <c r="L15" s="265" t="n">
        <f aca="false">-Debt!K74</f>
        <v>-49198.6316494548</v>
      </c>
      <c r="M15" s="265" t="n">
        <f aca="false">-Debt!L74</f>
        <v>-47084.4640049049</v>
      </c>
      <c r="N15" s="265" t="n">
        <f aca="false">-Debt!M74</f>
        <v>-44672.593645091</v>
      </c>
      <c r="O15" s="265" t="n">
        <f aca="false">-Debt!N74</f>
        <v>-41599.6571516079</v>
      </c>
      <c r="P15" s="265" t="n">
        <f aca="false">-Debt!O74</f>
        <v>-38209.2728088438</v>
      </c>
      <c r="Q15" s="265" t="n">
        <f aca="false">-Debt!P74</f>
        <v>-34327.5565719502</v>
      </c>
      <c r="R15" s="265" t="n">
        <f aca="false">-Debt!Q74</f>
        <v>-29992.7918194949</v>
      </c>
      <c r="S15" s="265" t="n">
        <f aca="false">-Debt!R74</f>
        <v>-24902.4606143368</v>
      </c>
      <c r="T15" s="265" t="n">
        <f aca="false">-Debt!S74</f>
        <v>-19275.2119668228</v>
      </c>
      <c r="U15" s="265" t="n">
        <f aca="false">-Debt!T74</f>
        <v>-12951.3471959083</v>
      </c>
      <c r="V15" s="265" t="n">
        <f aca="false">-Debt!U74</f>
        <v>-5867.92929890141</v>
      </c>
      <c r="W15" s="341" t="n">
        <f aca="false">SUM(C15:V15)</f>
        <v>-856669.726576892</v>
      </c>
      <c r="X15" s="337" t="n">
        <f aca="false">SUM(Debt!B74:U74)</f>
        <v>856669.726576892</v>
      </c>
      <c r="Y15" s="338" t="n">
        <f aca="false">W15+X15</f>
        <v>0</v>
      </c>
    </row>
    <row r="16" customFormat="false" ht="12.75" hidden="false" customHeight="false" outlineLevel="0" collapsed="false">
      <c r="A16" s="339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337"/>
      <c r="Y16" s="235"/>
    </row>
    <row r="17" customFormat="false" ht="12.75" hidden="false" customHeight="false" outlineLevel="0" collapsed="false">
      <c r="A17" s="336" t="s">
        <v>209</v>
      </c>
      <c r="B17" s="228" t="n">
        <f aca="false">SUM(B10:B15)</f>
        <v>0</v>
      </c>
      <c r="C17" s="228" t="n">
        <f aca="false">SUM(C10:C15)</f>
        <v>31719.7405988188</v>
      </c>
      <c r="D17" s="228" t="n">
        <f aca="false">SUM(D10:D15)</f>
        <v>31474.3345065845</v>
      </c>
      <c r="E17" s="228" t="n">
        <f aca="false">SUM(E10:E15)</f>
        <v>31178.2396010818</v>
      </c>
      <c r="F17" s="228" t="n">
        <f aca="false">SUM(F10:F15)</f>
        <v>123343.366705317</v>
      </c>
      <c r="G17" s="228" t="n">
        <f aca="false">SUM(G10:G15)</f>
        <v>130148.439372494</v>
      </c>
      <c r="H17" s="228" t="n">
        <f aca="false">SUM(H10:H15)</f>
        <v>132136.011817412</v>
      </c>
      <c r="I17" s="228" t="n">
        <f aca="false">SUM(I10:I15)</f>
        <v>133785.313347894</v>
      </c>
      <c r="J17" s="228" t="n">
        <f aca="false">SUM(J10:J15)</f>
        <v>135444.823313044</v>
      </c>
      <c r="K17" s="228" t="n">
        <f aca="false">SUM(K10:K15)</f>
        <v>137654.900934681</v>
      </c>
      <c r="L17" s="228" t="n">
        <f aca="false">SUM(L10:L15)</f>
        <v>139940.969931658</v>
      </c>
      <c r="M17" s="228" t="n">
        <f aca="false">SUM(M10:M15)</f>
        <v>141586.377818801</v>
      </c>
      <c r="N17" s="228" t="n">
        <f aca="false">SUM(N10:N15)</f>
        <v>144062.080731795</v>
      </c>
      <c r="O17" s="228" t="n">
        <f aca="false">SUM(O10:O15)</f>
        <v>147313.258487076</v>
      </c>
      <c r="P17" s="228" t="n">
        <f aca="false">SUM(P10:P15)</f>
        <v>149865.78468856</v>
      </c>
      <c r="Q17" s="228" t="n">
        <f aca="false">SUM(Q10:Q15)</f>
        <v>152695.764944225</v>
      </c>
      <c r="R17" s="228" t="n">
        <f aca="false">SUM(R10:R15)</f>
        <v>153844.397491814</v>
      </c>
      <c r="S17" s="228" t="n">
        <f aca="false">SUM(S10:S15)</f>
        <v>156582.098972593</v>
      </c>
      <c r="T17" s="228" t="n">
        <f aca="false">SUM(T10:T15)</f>
        <v>158576.731625247</v>
      </c>
      <c r="U17" s="228" t="n">
        <f aca="false">SUM(U10:U15)</f>
        <v>160608.302288448</v>
      </c>
      <c r="V17" s="228" t="n">
        <f aca="false">SUM(V10:V15)</f>
        <v>162361.613726932</v>
      </c>
      <c r="W17" s="282" t="n">
        <f aca="false">SUM(C17:V17)</f>
        <v>2554322.55090448</v>
      </c>
      <c r="X17" s="337" t="n">
        <f aca="false">SUM(Caledonia!W64,'New Albany'!W64,Wheatland!W64,Wilton!W64,Brownsville!W64,Gleason!W64)</f>
        <v>2554322.55090448</v>
      </c>
      <c r="Y17" s="235"/>
    </row>
    <row r="18" customFormat="false" ht="12.75" hidden="false" customHeight="false" outlineLevel="0" collapsed="false">
      <c r="A18" s="33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333"/>
      <c r="Y18" s="235"/>
    </row>
    <row r="19" customFormat="false" ht="12.75" hidden="false" customHeight="false" outlineLevel="0" collapsed="false">
      <c r="A19" s="117" t="s">
        <v>210</v>
      </c>
      <c r="B19" s="26" t="n">
        <v>0</v>
      </c>
      <c r="C19" s="26" t="n">
        <f aca="false">-Tax!B8</f>
        <v>-400.791411182669</v>
      </c>
      <c r="D19" s="26" t="n">
        <f aca="false">-Tax!C8</f>
        <v>-295.616504926237</v>
      </c>
      <c r="E19" s="26" t="n">
        <f aca="false">-Tax!D8</f>
        <v>-296.249170469044</v>
      </c>
      <c r="F19" s="26" t="n">
        <f aca="false">-Tax!E8</f>
        <v>-547.931411621245</v>
      </c>
      <c r="G19" s="26" t="n">
        <f aca="false">-Tax!F8</f>
        <v>-1481.57475005207</v>
      </c>
      <c r="H19" s="26" t="n">
        <f aca="false">-Tax!G8</f>
        <v>-3236.46196416176</v>
      </c>
      <c r="I19" s="26" t="n">
        <f aca="false">-Tax!H8</f>
        <v>-3999.35711348984</v>
      </c>
      <c r="J19" s="26" t="n">
        <f aca="false">-Tax!I8</f>
        <v>-5150.69601586711</v>
      </c>
      <c r="K19" s="26" t="n">
        <f aca="false">-Tax!J8</f>
        <v>-5477.29482724963</v>
      </c>
      <c r="L19" s="26" t="n">
        <f aca="false">-Tax!K8</f>
        <v>-5738.36578398179</v>
      </c>
      <c r="M19" s="26" t="n">
        <f aca="false">-Tax!L8</f>
        <v>-6126.83089278197</v>
      </c>
      <c r="N19" s="26" t="n">
        <f aca="false">-Tax!M8</f>
        <v>-6536.86761946984</v>
      </c>
      <c r="O19" s="26" t="n">
        <f aca="false">-Tax!N8</f>
        <v>-6976.55705621643</v>
      </c>
      <c r="P19" s="26" t="n">
        <f aca="false">-Tax!O8</f>
        <v>-7432.66967213628</v>
      </c>
      <c r="Q19" s="26" t="n">
        <f aca="false">-Tax!P8</f>
        <v>-7906.51521352894</v>
      </c>
      <c r="R19" s="26" t="n">
        <f aca="false">-Tax!Q8</f>
        <v>-10481.9414336085</v>
      </c>
      <c r="S19" s="26" t="n">
        <f aca="false">-Tax!R8</f>
        <v>-13062.0769854058</v>
      </c>
      <c r="T19" s="26" t="n">
        <f aca="false">-Tax!S8</f>
        <v>-13604.7877656113</v>
      </c>
      <c r="U19" s="26" t="n">
        <f aca="false">-Tax!T8</f>
        <v>-14196.2162164269</v>
      </c>
      <c r="V19" s="26" t="n">
        <f aca="false">-Tax!U8</f>
        <v>-14827.1274546382</v>
      </c>
      <c r="W19" s="282" t="n">
        <f aca="false">SUM(C19:V19)</f>
        <v>-127775.929262826</v>
      </c>
      <c r="X19" s="337" t="n">
        <f aca="false">SUM(Caledonia!W66,'New Albany'!W66,Wheatland!W66,Wilton!W66,Brownsville!W66,Gleason!W66)</f>
        <v>-127775.929262826</v>
      </c>
      <c r="Y19" s="338" t="n">
        <f aca="false">W19-X19</f>
        <v>0</v>
      </c>
    </row>
    <row r="20" customFormat="false" ht="12.75" hidden="false" customHeight="false" outlineLevel="0" collapsed="false">
      <c r="A20" s="117" t="s">
        <v>211</v>
      </c>
      <c r="B20" s="265" t="n">
        <v>0</v>
      </c>
      <c r="C20" s="265" t="n">
        <f aca="false">-Tax!B19</f>
        <v>1490.79946475028</v>
      </c>
      <c r="D20" s="265" t="n">
        <f aca="false">-Tax!C19</f>
        <v>20165.4196664838</v>
      </c>
      <c r="E20" s="265" t="n">
        <f aca="false">-Tax!D19</f>
        <v>15446.7712010984</v>
      </c>
      <c r="F20" s="265" t="n">
        <f aca="false">-Tax!E19</f>
        <v>-11824.0035440216</v>
      </c>
      <c r="G20" s="265" t="n">
        <f aca="false">-Tax!F19</f>
        <v>-18550.188648555</v>
      </c>
      <c r="H20" s="265" t="n">
        <f aca="false">-Tax!G19</f>
        <v>-22218.8047829854</v>
      </c>
      <c r="I20" s="265" t="n">
        <f aca="false">-Tax!H19</f>
        <v>-24657.3750770293</v>
      </c>
      <c r="J20" s="265" t="n">
        <f aca="false">-Tax!I19</f>
        <v>-25627.7427961265</v>
      </c>
      <c r="K20" s="265" t="n">
        <f aca="false">-Tax!J19</f>
        <v>-27283.7186568164</v>
      </c>
      <c r="L20" s="265" t="n">
        <f aca="false">-Tax!K19</f>
        <v>-28513.4050437611</v>
      </c>
      <c r="M20" s="265" t="n">
        <f aca="false">-Tax!L19</f>
        <v>-30580.7773758304</v>
      </c>
      <c r="N20" s="265" t="n">
        <f aca="false">-Tax!M19</f>
        <v>-32742.4395873252</v>
      </c>
      <c r="O20" s="265" t="n">
        <f aca="false">-Tax!N19</f>
        <v>-35049.2802758235</v>
      </c>
      <c r="P20" s="265" t="n">
        <f aca="false">-Tax!O19</f>
        <v>-37421.8725431983</v>
      </c>
      <c r="Q20" s="265" t="n">
        <f aca="false">-Tax!P19</f>
        <v>-39886.0617752574</v>
      </c>
      <c r="R20" s="265" t="n">
        <f aca="false">-Tax!Q19</f>
        <v>-54370.6773896159</v>
      </c>
      <c r="S20" s="265" t="n">
        <f aca="false">-Tax!R19</f>
        <v>-68877.5029415049</v>
      </c>
      <c r="T20" s="265" t="n">
        <f aca="false">-Tax!S19</f>
        <v>-71703.6673387558</v>
      </c>
      <c r="U20" s="265" t="n">
        <f aca="false">-Tax!T19</f>
        <v>-74775.9770607248</v>
      </c>
      <c r="V20" s="265" t="n">
        <f aca="false">-Tax!U19</f>
        <v>-78061.7264208692</v>
      </c>
      <c r="W20" s="341" t="n">
        <f aca="false">SUM(C20:V20)</f>
        <v>-645042.230925868</v>
      </c>
      <c r="X20" s="337" t="n">
        <f aca="false">SUM(Caledonia!W67,'New Albany'!W67,Wheatland!W67,Wilton!W67,Brownsville!W67,Gleason!W67)</f>
        <v>-645042.230925868</v>
      </c>
      <c r="Y20" s="338" t="n">
        <f aca="false">W20-X20</f>
        <v>0</v>
      </c>
    </row>
    <row r="21" customFormat="false" ht="12.75" hidden="false" customHeight="false" outlineLevel="0" collapsed="false">
      <c r="A21" s="339"/>
      <c r="B21" s="277"/>
      <c r="C21" s="277"/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277"/>
      <c r="T21" s="277"/>
      <c r="U21" s="277"/>
      <c r="V21" s="277"/>
      <c r="W21" s="277"/>
      <c r="X21" s="342"/>
      <c r="Y21" s="235"/>
    </row>
    <row r="22" customFormat="false" ht="12.75" hidden="false" customHeight="false" outlineLevel="0" collapsed="false">
      <c r="A22" s="336" t="s">
        <v>212</v>
      </c>
      <c r="B22" s="228" t="n">
        <f aca="false">SUM(B20,B19,B17)</f>
        <v>0</v>
      </c>
      <c r="C22" s="228" t="n">
        <f aca="false">SUM(C20,C19,C17)</f>
        <v>32809.7486523864</v>
      </c>
      <c r="D22" s="228" t="n">
        <f aca="false">SUM(D20,D19,D17)</f>
        <v>51344.1376681421</v>
      </c>
      <c r="E22" s="228" t="n">
        <f aca="false">SUM(E20,E19,E17)</f>
        <v>46328.7616317111</v>
      </c>
      <c r="F22" s="228" t="n">
        <f aca="false">SUM(F20,F19,F17)</f>
        <v>110971.431749674</v>
      </c>
      <c r="G22" s="228" t="n">
        <f aca="false">SUM(G20,G19,G17)</f>
        <v>110116.675973887</v>
      </c>
      <c r="H22" s="228" t="n">
        <f aca="false">SUM(H20,H19,H17)</f>
        <v>106680.745070265</v>
      </c>
      <c r="I22" s="228" t="n">
        <f aca="false">SUM(I20,I19,I17)</f>
        <v>105128.581157375</v>
      </c>
      <c r="J22" s="228" t="n">
        <f aca="false">SUM(J20,J19,J17)</f>
        <v>104666.384501051</v>
      </c>
      <c r="K22" s="228" t="n">
        <f aca="false">SUM(K20,K19,K17)</f>
        <v>104893.887450615</v>
      </c>
      <c r="L22" s="228" t="n">
        <f aca="false">SUM(L20,L19,L17)</f>
        <v>105689.199103915</v>
      </c>
      <c r="M22" s="228" t="n">
        <f aca="false">SUM(M20,M19,M17)</f>
        <v>104878.769550189</v>
      </c>
      <c r="N22" s="228" t="n">
        <f aca="false">SUM(N20,N19,N17)</f>
        <v>104782.773525</v>
      </c>
      <c r="O22" s="228" t="n">
        <f aca="false">SUM(O20,O19,O17)</f>
        <v>105287.421155036</v>
      </c>
      <c r="P22" s="228" t="n">
        <f aca="false">SUM(P20,P19,P17)</f>
        <v>105011.242473226</v>
      </c>
      <c r="Q22" s="228" t="n">
        <f aca="false">SUM(Q20,Q19,Q17)</f>
        <v>104903.187955438</v>
      </c>
      <c r="R22" s="228" t="n">
        <f aca="false">SUM(R20,R19,R17)</f>
        <v>88991.7786685894</v>
      </c>
      <c r="S22" s="228" t="n">
        <f aca="false">SUM(S20,S19,S17)</f>
        <v>74642.5190456823</v>
      </c>
      <c r="T22" s="228" t="n">
        <f aca="false">SUM(T20,T19,T17)</f>
        <v>73268.2765208798</v>
      </c>
      <c r="U22" s="228" t="n">
        <f aca="false">SUM(U20,U19,U17)</f>
        <v>71636.1090112962</v>
      </c>
      <c r="V22" s="228" t="n">
        <f aca="false">SUM(V20,V19,V17)</f>
        <v>69472.7598514244</v>
      </c>
      <c r="W22" s="278" t="n">
        <f aca="false">SUM(W20,W19,W17)</f>
        <v>1781504.39071578</v>
      </c>
      <c r="X22" s="337" t="n">
        <f aca="false">SUM(Caledonia!W69,'New Albany'!W69,Wheatland!W69,Wilton!W69,Brownsville!W69,Gleason!W69)</f>
        <v>1781504.39071578</v>
      </c>
      <c r="Y22" s="338" t="n">
        <f aca="false">W22-X22</f>
        <v>0</v>
      </c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  <c r="AR22" s="323"/>
      <c r="AS22" s="323"/>
      <c r="AT22" s="323"/>
      <c r="AU22" s="323"/>
      <c r="AV22" s="323"/>
      <c r="AW22" s="323"/>
      <c r="AX22" s="323"/>
      <c r="AY22" s="323"/>
      <c r="AZ22" s="323"/>
      <c r="BA22" s="323"/>
      <c r="BB22" s="323"/>
      <c r="BC22" s="323"/>
      <c r="BD22" s="323"/>
      <c r="BE22" s="323"/>
      <c r="BF22" s="323"/>
      <c r="BG22" s="323"/>
      <c r="BH22" s="323"/>
      <c r="BI22" s="323"/>
      <c r="BJ22" s="323"/>
      <c r="BK22" s="323"/>
      <c r="BL22" s="323"/>
      <c r="BM22" s="323"/>
      <c r="BN22" s="323"/>
      <c r="BO22" s="323"/>
      <c r="BP22" s="323"/>
      <c r="BQ22" s="323"/>
      <c r="BR22" s="323"/>
      <c r="BS22" s="323"/>
      <c r="BT22" s="323"/>
      <c r="BU22" s="323"/>
      <c r="BV22" s="323"/>
      <c r="BW22" s="323"/>
      <c r="BX22" s="323"/>
      <c r="BY22" s="323"/>
      <c r="BZ22" s="323"/>
      <c r="CA22" s="323"/>
      <c r="CB22" s="323"/>
      <c r="CC22" s="323"/>
      <c r="CD22" s="323"/>
      <c r="CE22" s="323"/>
      <c r="CF22" s="323"/>
      <c r="CG22" s="323"/>
      <c r="CH22" s="323"/>
      <c r="CI22" s="323"/>
      <c r="CJ22" s="323"/>
      <c r="CK22" s="323"/>
      <c r="CL22" s="323"/>
      <c r="CM22" s="323"/>
      <c r="CN22" s="323"/>
      <c r="CO22" s="323"/>
      <c r="CP22" s="323"/>
      <c r="CQ22" s="323"/>
      <c r="CR22" s="323"/>
      <c r="CS22" s="323"/>
      <c r="CT22" s="323"/>
      <c r="CU22" s="323"/>
      <c r="CV22" s="323"/>
      <c r="CW22" s="323"/>
      <c r="CX22" s="323"/>
      <c r="CY22" s="323"/>
      <c r="CZ22" s="323"/>
      <c r="DA22" s="323"/>
      <c r="DB22" s="323"/>
      <c r="DC22" s="323"/>
      <c r="DD22" s="323"/>
      <c r="DE22" s="323"/>
      <c r="DF22" s="323"/>
      <c r="DG22" s="323"/>
      <c r="DH22" s="323"/>
      <c r="DI22" s="323"/>
      <c r="DJ22" s="323"/>
      <c r="DK22" s="323"/>
      <c r="DL22" s="323"/>
      <c r="DM22" s="323"/>
      <c r="DN22" s="323"/>
      <c r="DO22" s="323"/>
      <c r="DP22" s="323"/>
      <c r="DQ22" s="323"/>
      <c r="DR22" s="323"/>
      <c r="DS22" s="323"/>
      <c r="DT22" s="323"/>
      <c r="DU22" s="323"/>
      <c r="DV22" s="323"/>
      <c r="DW22" s="323"/>
      <c r="DX22" s="323"/>
      <c r="DY22" s="323"/>
      <c r="DZ22" s="323"/>
      <c r="EA22" s="323"/>
      <c r="EB22" s="323"/>
      <c r="EC22" s="323"/>
      <c r="ED22" s="323"/>
      <c r="EE22" s="323"/>
      <c r="EF22" s="323"/>
      <c r="EG22" s="323"/>
      <c r="EH22" s="323"/>
      <c r="EI22" s="323"/>
      <c r="EJ22" s="323"/>
      <c r="EK22" s="323"/>
      <c r="EL22" s="323"/>
      <c r="EM22" s="323"/>
      <c r="EN22" s="323"/>
      <c r="EO22" s="323"/>
      <c r="EP22" s="323"/>
      <c r="EQ22" s="323"/>
      <c r="ER22" s="323"/>
      <c r="ES22" s="323"/>
      <c r="ET22" s="323"/>
      <c r="EU22" s="323"/>
      <c r="EV22" s="323"/>
      <c r="EW22" s="323"/>
      <c r="EX22" s="323"/>
      <c r="EY22" s="323"/>
      <c r="EZ22" s="323"/>
      <c r="FA22" s="323"/>
      <c r="FB22" s="323"/>
      <c r="FC22" s="323"/>
      <c r="FD22" s="323"/>
      <c r="FE22" s="323"/>
      <c r="FF22" s="323"/>
      <c r="FG22" s="323"/>
      <c r="FH22" s="323"/>
      <c r="FI22" s="323"/>
      <c r="FJ22" s="323"/>
      <c r="FK22" s="323"/>
      <c r="FL22" s="323"/>
      <c r="FM22" s="323"/>
      <c r="FN22" s="323"/>
      <c r="FO22" s="323"/>
      <c r="FP22" s="323"/>
      <c r="FQ22" s="323"/>
      <c r="FR22" s="323"/>
      <c r="FS22" s="323"/>
      <c r="FT22" s="323"/>
      <c r="FU22" s="323"/>
      <c r="FV22" s="323"/>
      <c r="FW22" s="323"/>
      <c r="FX22" s="323"/>
      <c r="FY22" s="323"/>
      <c r="FZ22" s="323"/>
      <c r="GA22" s="323"/>
      <c r="GB22" s="323"/>
      <c r="GC22" s="323"/>
      <c r="GD22" s="323"/>
      <c r="GE22" s="323"/>
      <c r="GF22" s="323"/>
      <c r="GG22" s="323"/>
      <c r="GH22" s="323"/>
      <c r="GI22" s="323"/>
      <c r="GJ22" s="323"/>
      <c r="GK22" s="323"/>
      <c r="GL22" s="323"/>
      <c r="GM22" s="323"/>
      <c r="GN22" s="323"/>
      <c r="GO22" s="323"/>
      <c r="GP22" s="323"/>
      <c r="GQ22" s="323"/>
      <c r="GR22" s="323"/>
      <c r="GS22" s="323"/>
      <c r="GT22" s="323"/>
      <c r="GU22" s="323"/>
      <c r="GV22" s="323"/>
      <c r="GW22" s="323"/>
      <c r="GX22" s="323"/>
      <c r="GY22" s="323"/>
      <c r="GZ22" s="323"/>
      <c r="HA22" s="323"/>
      <c r="HB22" s="323"/>
      <c r="HC22" s="323"/>
      <c r="HD22" s="323"/>
      <c r="HE22" s="323"/>
      <c r="HF22" s="323"/>
      <c r="HG22" s="323"/>
      <c r="HH22" s="323"/>
      <c r="HI22" s="323"/>
      <c r="HJ22" s="323"/>
      <c r="HK22" s="323"/>
      <c r="HL22" s="323"/>
      <c r="HM22" s="323"/>
      <c r="HN22" s="323"/>
      <c r="HO22" s="323"/>
      <c r="HP22" s="323"/>
      <c r="HQ22" s="323"/>
      <c r="HR22" s="323"/>
      <c r="HS22" s="323"/>
      <c r="HT22" s="323"/>
      <c r="HU22" s="323"/>
      <c r="HV22" s="323"/>
      <c r="HW22" s="323"/>
      <c r="HX22" s="323"/>
      <c r="HY22" s="323"/>
      <c r="HZ22" s="323"/>
      <c r="IA22" s="323"/>
      <c r="IB22" s="323"/>
      <c r="IC22" s="323"/>
      <c r="ID22" s="323"/>
      <c r="IE22" s="323"/>
      <c r="IF22" s="323"/>
      <c r="IG22" s="323"/>
      <c r="IH22" s="323"/>
      <c r="II22" s="323"/>
      <c r="IJ22" s="323"/>
      <c r="IK22" s="323"/>
      <c r="IL22" s="323"/>
      <c r="IM22" s="323"/>
      <c r="IN22" s="323"/>
      <c r="IO22" s="323"/>
      <c r="IP22" s="323"/>
      <c r="IQ22" s="323"/>
      <c r="IR22" s="323"/>
      <c r="IS22" s="323"/>
      <c r="IT22" s="323"/>
      <c r="IU22" s="323"/>
      <c r="IV22" s="323"/>
      <c r="IW22" s="323"/>
    </row>
    <row r="23" customFormat="false" ht="12.75" hidden="false" customHeight="false" outlineLevel="0" collapsed="false">
      <c r="A23" s="339"/>
      <c r="B23" s="277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277"/>
      <c r="X23" s="277"/>
      <c r="Y23" s="1"/>
    </row>
    <row r="24" customFormat="false" ht="12.75" hidden="false" customHeight="false" outlineLevel="0" collapsed="false">
      <c r="A24" s="339"/>
      <c r="B24" s="343"/>
      <c r="C24" s="343"/>
      <c r="D24" s="343"/>
      <c r="E24" s="343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</row>
    <row r="25" customFormat="false" ht="18.75" hidden="false" customHeight="false" outlineLevel="0" collapsed="false">
      <c r="A25" s="326" t="s">
        <v>213</v>
      </c>
    </row>
    <row r="26" customFormat="false" ht="12" hidden="false" customHeight="true" outlineLevel="0" collapsed="false">
      <c r="A26" s="326"/>
    </row>
    <row r="27" customFormat="false" ht="13.5" hidden="false" customHeight="false" outlineLevel="0" collapsed="false">
      <c r="A27" s="224" t="s">
        <v>154</v>
      </c>
      <c r="B27" s="253" t="s">
        <v>204</v>
      </c>
      <c r="C27" s="225" t="n">
        <v>2001</v>
      </c>
      <c r="D27" s="225" t="n">
        <f aca="false">C27+1</f>
        <v>2002</v>
      </c>
      <c r="E27" s="225" t="n">
        <f aca="false">D27+1</f>
        <v>2003</v>
      </c>
      <c r="F27" s="225" t="n">
        <f aca="false">E27+1</f>
        <v>2004</v>
      </c>
      <c r="G27" s="225" t="n">
        <f aca="false">F27+1</f>
        <v>2005</v>
      </c>
      <c r="H27" s="225" t="n">
        <f aca="false">G27+1</f>
        <v>2006</v>
      </c>
      <c r="I27" s="225" t="n">
        <f aca="false">H27+1</f>
        <v>2007</v>
      </c>
      <c r="J27" s="225" t="n">
        <f aca="false">I27+1</f>
        <v>2008</v>
      </c>
      <c r="K27" s="225" t="n">
        <f aca="false">J27+1</f>
        <v>2009</v>
      </c>
      <c r="L27" s="225" t="n">
        <f aca="false">K27+1</f>
        <v>2010</v>
      </c>
      <c r="M27" s="225" t="n">
        <f aca="false">L27+1</f>
        <v>2011</v>
      </c>
      <c r="N27" s="225" t="n">
        <f aca="false">M27+1</f>
        <v>2012</v>
      </c>
      <c r="O27" s="225" t="n">
        <f aca="false">N27+1</f>
        <v>2013</v>
      </c>
      <c r="P27" s="225" t="n">
        <f aca="false">O27+1</f>
        <v>2014</v>
      </c>
      <c r="Q27" s="225" t="n">
        <f aca="false">P27+1</f>
        <v>2015</v>
      </c>
      <c r="R27" s="225" t="n">
        <f aca="false">Q27+1</f>
        <v>2016</v>
      </c>
      <c r="S27" s="225" t="n">
        <f aca="false">R27+1</f>
        <v>2017</v>
      </c>
      <c r="T27" s="225" t="n">
        <f aca="false">S27+1</f>
        <v>2018</v>
      </c>
      <c r="U27" s="225" t="n">
        <f aca="false">T27+1</f>
        <v>2019</v>
      </c>
      <c r="V27" s="225" t="n">
        <f aca="false">U27+1</f>
        <v>2020</v>
      </c>
      <c r="X27" s="1"/>
    </row>
    <row r="28" customFormat="false" ht="12.75" hidden="false" customHeight="false" outlineLevel="0" collapsed="false">
      <c r="V28" s="142"/>
      <c r="X28" s="1"/>
    </row>
    <row r="29" customFormat="false" ht="12.75" hidden="false" customHeight="false" outlineLevel="0" collapsed="false">
      <c r="A29" s="1" t="s">
        <v>214</v>
      </c>
      <c r="B29" s="26" t="n">
        <f aca="false">-Assumptions!C13</f>
        <v>-582042.461935416</v>
      </c>
      <c r="C29" s="26" t="n">
        <v>0</v>
      </c>
      <c r="D29" s="26" t="n">
        <v>0</v>
      </c>
      <c r="E29" s="26" t="n">
        <v>0</v>
      </c>
      <c r="F29" s="26" t="n">
        <v>0</v>
      </c>
      <c r="G29" s="26" t="n">
        <v>0</v>
      </c>
      <c r="H29" s="26" t="n">
        <v>0</v>
      </c>
      <c r="I29" s="26" t="n">
        <v>0</v>
      </c>
      <c r="J29" s="26" t="n">
        <v>0</v>
      </c>
      <c r="K29" s="26" t="n">
        <v>0</v>
      </c>
      <c r="L29" s="26" t="n">
        <v>0</v>
      </c>
      <c r="M29" s="26" t="n">
        <v>0</v>
      </c>
      <c r="N29" s="26" t="n">
        <v>0</v>
      </c>
      <c r="O29" s="26" t="n">
        <v>0</v>
      </c>
      <c r="P29" s="26" t="n">
        <v>0</v>
      </c>
      <c r="Q29" s="26" t="n">
        <v>0</v>
      </c>
      <c r="R29" s="26" t="n">
        <v>0</v>
      </c>
      <c r="S29" s="26" t="n">
        <v>0</v>
      </c>
      <c r="T29" s="26" t="n">
        <v>0</v>
      </c>
      <c r="U29" s="26" t="n">
        <v>0</v>
      </c>
      <c r="V29" s="26" t="n">
        <v>0</v>
      </c>
      <c r="X29" s="1"/>
    </row>
    <row r="30" customFormat="false" ht="12.75" hidden="false" customHeight="false" outlineLevel="0" collapsed="false">
      <c r="A30" s="1" t="s">
        <v>215</v>
      </c>
      <c r="B30" s="265" t="n">
        <f aca="false">B22</f>
        <v>0</v>
      </c>
      <c r="C30" s="265" t="n">
        <f aca="false">C22</f>
        <v>32809.7486523864</v>
      </c>
      <c r="D30" s="265" t="n">
        <f aca="false">D22</f>
        <v>51344.1376681421</v>
      </c>
      <c r="E30" s="265" t="n">
        <f aca="false">E22</f>
        <v>46328.7616317111</v>
      </c>
      <c r="F30" s="265" t="n">
        <f aca="false">F22</f>
        <v>110971.431749674</v>
      </c>
      <c r="G30" s="265" t="n">
        <f aca="false">G22</f>
        <v>110116.675973887</v>
      </c>
      <c r="H30" s="265" t="n">
        <f aca="false">H22</f>
        <v>106680.745070265</v>
      </c>
      <c r="I30" s="265" t="n">
        <f aca="false">I22</f>
        <v>105128.581157375</v>
      </c>
      <c r="J30" s="265" t="n">
        <f aca="false">J22</f>
        <v>104666.384501051</v>
      </c>
      <c r="K30" s="265" t="n">
        <f aca="false">K22</f>
        <v>104893.887450615</v>
      </c>
      <c r="L30" s="265" t="n">
        <f aca="false">L22</f>
        <v>105689.199103915</v>
      </c>
      <c r="M30" s="265" t="n">
        <f aca="false">M22</f>
        <v>104878.769550189</v>
      </c>
      <c r="N30" s="265" t="n">
        <f aca="false">N22</f>
        <v>104782.773525</v>
      </c>
      <c r="O30" s="265" t="n">
        <f aca="false">O22</f>
        <v>105287.421155036</v>
      </c>
      <c r="P30" s="265" t="n">
        <f aca="false">P22</f>
        <v>105011.242473226</v>
      </c>
      <c r="Q30" s="265" t="n">
        <f aca="false">Q22</f>
        <v>104903.187955438</v>
      </c>
      <c r="R30" s="265" t="n">
        <f aca="false">R22</f>
        <v>88991.7786685894</v>
      </c>
      <c r="S30" s="265" t="n">
        <f aca="false">S22</f>
        <v>74642.5190456823</v>
      </c>
      <c r="T30" s="265" t="n">
        <f aca="false">T22</f>
        <v>73268.2765208798</v>
      </c>
      <c r="U30" s="265" t="n">
        <f aca="false">U22</f>
        <v>71636.1090112962</v>
      </c>
      <c r="V30" s="265" t="n">
        <f aca="false">V22</f>
        <v>69472.7598514244</v>
      </c>
      <c r="X30" s="1"/>
    </row>
    <row r="31" customFormat="false" ht="12.75" hidden="false" customHeight="false" outlineLevel="0" collapsed="false">
      <c r="A31" s="1" t="s">
        <v>216</v>
      </c>
      <c r="B31" s="26" t="n">
        <f aca="false">SUM(B29:B30)</f>
        <v>-582042.461935416</v>
      </c>
      <c r="C31" s="26" t="n">
        <f aca="false">SUM(C29:C30)</f>
        <v>32809.7486523864</v>
      </c>
      <c r="D31" s="26" t="n">
        <f aca="false">SUM(D29:D30)</f>
        <v>51344.1376681421</v>
      </c>
      <c r="E31" s="26" t="n">
        <f aca="false">SUM(E29:E30)</f>
        <v>46328.7616317111</v>
      </c>
      <c r="F31" s="26" t="n">
        <f aca="false">SUM(F29:F30)</f>
        <v>110971.431749674</v>
      </c>
      <c r="G31" s="26" t="n">
        <f aca="false">SUM(G29:G30)</f>
        <v>110116.675973887</v>
      </c>
      <c r="H31" s="26" t="n">
        <f aca="false">SUM(H29:H30)</f>
        <v>106680.745070265</v>
      </c>
      <c r="I31" s="26" t="n">
        <f aca="false">SUM(I29:I30)</f>
        <v>105128.581157375</v>
      </c>
      <c r="J31" s="26" t="n">
        <f aca="false">SUM(J29:J30)</f>
        <v>104666.384501051</v>
      </c>
      <c r="K31" s="26" t="n">
        <f aca="false">SUM(K29:K30)</f>
        <v>104893.887450615</v>
      </c>
      <c r="L31" s="26" t="n">
        <f aca="false">SUM(L29:L30)</f>
        <v>105689.199103915</v>
      </c>
      <c r="M31" s="26" t="n">
        <f aca="false">SUM(M29:M30)</f>
        <v>104878.769550189</v>
      </c>
      <c r="N31" s="26" t="n">
        <f aca="false">SUM(N29:N30)</f>
        <v>104782.773525</v>
      </c>
      <c r="O31" s="26" t="n">
        <f aca="false">SUM(O29:O30)</f>
        <v>105287.421155036</v>
      </c>
      <c r="P31" s="26" t="n">
        <f aca="false">SUM(P29:P30)</f>
        <v>105011.242473226</v>
      </c>
      <c r="Q31" s="26" t="n">
        <f aca="false">SUM(Q29:Q30)</f>
        <v>104903.187955438</v>
      </c>
      <c r="R31" s="26" t="n">
        <f aca="false">SUM(R29:R30)</f>
        <v>88991.7786685894</v>
      </c>
      <c r="S31" s="26" t="n">
        <f aca="false">SUM(S29:S30)</f>
        <v>74642.5190456823</v>
      </c>
      <c r="T31" s="26" t="n">
        <f aca="false">SUM(T29:T30)</f>
        <v>73268.2765208798</v>
      </c>
      <c r="U31" s="26" t="n">
        <f aca="false">SUM(U29:U30)</f>
        <v>71636.1090112962</v>
      </c>
      <c r="V31" s="26" t="n">
        <f aca="false">SUM(V29:V30)</f>
        <v>69472.7598514244</v>
      </c>
      <c r="X31" s="1"/>
    </row>
    <row r="32" customFormat="false" ht="12.75" hidden="false" customHeight="false" outlineLevel="0" collapsed="false">
      <c r="A32" s="1" t="s">
        <v>217</v>
      </c>
      <c r="B32" s="344" t="e">
        <f aca="false">([7]!xirr,B31:V31,B8:V8)</f>
        <v>#VALUE!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X32" s="1"/>
    </row>
    <row r="33" customFormat="false" ht="12.75" hidden="false" customHeight="false" outlineLevel="0" collapsed="false"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X33" s="1"/>
    </row>
    <row r="34" customFormat="false" ht="12.75" hidden="false" customHeight="false" outlineLevel="0" collapsed="false">
      <c r="A34" s="1" t="s">
        <v>214</v>
      </c>
      <c r="B34" s="26" t="n">
        <f aca="false">B29</f>
        <v>-582042.461935416</v>
      </c>
      <c r="C34" s="26" t="n">
        <f aca="false">C29</f>
        <v>0</v>
      </c>
      <c r="D34" s="26" t="n">
        <f aca="false">D29</f>
        <v>0</v>
      </c>
      <c r="E34" s="26" t="n">
        <f aca="false">E29</f>
        <v>0</v>
      </c>
      <c r="F34" s="26" t="n">
        <f aca="false">F29</f>
        <v>0</v>
      </c>
      <c r="G34" s="26" t="n">
        <f aca="false">G29</f>
        <v>0</v>
      </c>
      <c r="H34" s="26" t="n">
        <f aca="false">H29</f>
        <v>0</v>
      </c>
      <c r="I34" s="26" t="n">
        <f aca="false">I29</f>
        <v>0</v>
      </c>
      <c r="J34" s="26" t="n">
        <f aca="false">J29</f>
        <v>0</v>
      </c>
      <c r="K34" s="26" t="n">
        <f aca="false">K29</f>
        <v>0</v>
      </c>
      <c r="L34" s="26" t="n">
        <f aca="false">L29</f>
        <v>0</v>
      </c>
      <c r="M34" s="26" t="n">
        <f aca="false">M29</f>
        <v>0</v>
      </c>
      <c r="N34" s="26" t="n">
        <f aca="false">N29</f>
        <v>0</v>
      </c>
      <c r="O34" s="26" t="n">
        <f aca="false">O29</f>
        <v>0</v>
      </c>
      <c r="P34" s="26" t="n">
        <f aca="false">P29</f>
        <v>0</v>
      </c>
      <c r="Q34" s="26" t="n">
        <f aca="false">Q29</f>
        <v>0</v>
      </c>
      <c r="R34" s="26" t="n">
        <f aca="false">R29</f>
        <v>0</v>
      </c>
      <c r="S34" s="26" t="n">
        <f aca="false">S29</f>
        <v>0</v>
      </c>
      <c r="T34" s="26" t="n">
        <f aca="false">T29</f>
        <v>0</v>
      </c>
      <c r="U34" s="26" t="n">
        <f aca="false">U29</f>
        <v>0</v>
      </c>
      <c r="V34" s="26" t="n">
        <f aca="false">V29</f>
        <v>0</v>
      </c>
    </row>
    <row r="35" customFormat="false" ht="12.75" hidden="false" customHeight="false" outlineLevel="0" collapsed="false">
      <c r="A35" s="1" t="s">
        <v>218</v>
      </c>
      <c r="B35" s="26" t="n">
        <f aca="false">B30</f>
        <v>0</v>
      </c>
      <c r="C35" s="26" t="n">
        <f aca="false">C30</f>
        <v>32809.7486523864</v>
      </c>
      <c r="D35" s="26" t="n">
        <f aca="false">D30</f>
        <v>51344.1376681421</v>
      </c>
      <c r="E35" s="26" t="n">
        <f aca="false">E30</f>
        <v>46328.7616317111</v>
      </c>
      <c r="F35" s="26" t="n">
        <f aca="false">F30</f>
        <v>110971.431749674</v>
      </c>
      <c r="G35" s="26" t="n">
        <f aca="false">G30</f>
        <v>110116.675973887</v>
      </c>
      <c r="H35" s="26" t="n">
        <f aca="false">H30</f>
        <v>106680.745070265</v>
      </c>
      <c r="I35" s="26" t="n">
        <f aca="false">I30</f>
        <v>105128.581157375</v>
      </c>
      <c r="J35" s="26" t="n">
        <f aca="false">J30</f>
        <v>104666.384501051</v>
      </c>
      <c r="K35" s="26" t="n">
        <f aca="false">K30</f>
        <v>104893.887450615</v>
      </c>
      <c r="L35" s="26" t="n">
        <f aca="false">L30</f>
        <v>105689.199103915</v>
      </c>
      <c r="M35" s="26" t="n">
        <f aca="false">M30</f>
        <v>104878.769550189</v>
      </c>
      <c r="N35" s="26" t="n">
        <f aca="false">N30</f>
        <v>104782.773525</v>
      </c>
      <c r="O35" s="26" t="n">
        <f aca="false">O30</f>
        <v>105287.421155036</v>
      </c>
      <c r="P35" s="26" t="n">
        <f aca="false">P30</f>
        <v>105011.242473226</v>
      </c>
      <c r="Q35" s="26" t="n">
        <f aca="false">Q30</f>
        <v>104903.187955438</v>
      </c>
      <c r="R35" s="26" t="n">
        <f aca="false">R30</f>
        <v>88991.7786685894</v>
      </c>
      <c r="S35" s="26" t="n">
        <f aca="false">S30</f>
        <v>74642.5190456823</v>
      </c>
      <c r="T35" s="26" t="n">
        <f aca="false">T30</f>
        <v>73268.2765208798</v>
      </c>
      <c r="U35" s="26" t="n">
        <f aca="false">U30</f>
        <v>71636.1090112962</v>
      </c>
      <c r="V35" s="26" t="n">
        <f aca="false">V30</f>
        <v>69472.7598514244</v>
      </c>
    </row>
    <row r="36" customFormat="false" ht="12.75" hidden="false" customHeight="false" outlineLevel="0" collapsed="false">
      <c r="A36" s="1" t="s">
        <v>219</v>
      </c>
      <c r="B36" s="265" t="n">
        <v>0</v>
      </c>
      <c r="C36" s="265" t="n">
        <v>0</v>
      </c>
      <c r="D36" s="265" t="n">
        <v>0</v>
      </c>
      <c r="E36" s="265" t="n">
        <v>0</v>
      </c>
      <c r="F36" s="265" t="n">
        <v>0</v>
      </c>
      <c r="G36" s="265" t="n">
        <v>0</v>
      </c>
      <c r="H36" s="265" t="n">
        <v>0</v>
      </c>
      <c r="I36" s="265" t="n">
        <v>0</v>
      </c>
      <c r="J36" s="265" t="n">
        <v>0</v>
      </c>
      <c r="K36" s="265" t="n">
        <v>0</v>
      </c>
      <c r="L36" s="265" t="n">
        <v>0</v>
      </c>
      <c r="M36" s="265" t="n">
        <v>0</v>
      </c>
      <c r="N36" s="265" t="n">
        <v>0</v>
      </c>
      <c r="O36" s="265" t="n">
        <v>0</v>
      </c>
      <c r="P36" s="265" t="n">
        <v>0</v>
      </c>
      <c r="Q36" s="265" t="n">
        <v>0</v>
      </c>
      <c r="R36" s="265" t="n">
        <v>0</v>
      </c>
      <c r="S36" s="265" t="n">
        <v>0</v>
      </c>
      <c r="T36" s="265" t="n">
        <v>0</v>
      </c>
      <c r="U36" s="265" t="n">
        <v>0</v>
      </c>
      <c r="V36" s="265" t="n">
        <f aca="false">Assumptions!D64*Assumptions!B13*Summary!K10</f>
        <v>488393.853669869</v>
      </c>
    </row>
    <row r="37" customFormat="false" ht="12.75" hidden="false" customHeight="false" outlineLevel="0" collapsed="false">
      <c r="A37" s="1" t="s">
        <v>216</v>
      </c>
      <c r="B37" s="26" t="n">
        <f aca="false">SUM(B34:B36)</f>
        <v>-582042.461935416</v>
      </c>
      <c r="C37" s="26" t="n">
        <f aca="false">SUM(C34:C36)</f>
        <v>32809.7486523864</v>
      </c>
      <c r="D37" s="26" t="n">
        <f aca="false">SUM(D34:D36)</f>
        <v>51344.1376681421</v>
      </c>
      <c r="E37" s="26" t="n">
        <f aca="false">SUM(E34:E36)</f>
        <v>46328.7616317111</v>
      </c>
      <c r="F37" s="26" t="n">
        <f aca="false">SUM(F34:F36)</f>
        <v>110971.431749674</v>
      </c>
      <c r="G37" s="26" t="n">
        <f aca="false">SUM(G34:G36)</f>
        <v>110116.675973887</v>
      </c>
      <c r="H37" s="26" t="n">
        <f aca="false">SUM(H34:H36)</f>
        <v>106680.745070265</v>
      </c>
      <c r="I37" s="26" t="n">
        <f aca="false">SUM(I34:I36)</f>
        <v>105128.581157375</v>
      </c>
      <c r="J37" s="26" t="n">
        <f aca="false">SUM(J34:J36)</f>
        <v>104666.384501051</v>
      </c>
      <c r="K37" s="26" t="n">
        <f aca="false">SUM(K34:K36)</f>
        <v>104893.887450615</v>
      </c>
      <c r="L37" s="26" t="n">
        <f aca="false">SUM(L34:L36)</f>
        <v>105689.199103915</v>
      </c>
      <c r="M37" s="26" t="n">
        <f aca="false">SUM(M34:M36)</f>
        <v>104878.769550189</v>
      </c>
      <c r="N37" s="26" t="n">
        <f aca="false">SUM(N34:N36)</f>
        <v>104782.773525</v>
      </c>
      <c r="O37" s="26" t="n">
        <f aca="false">SUM(O34:O36)</f>
        <v>105287.421155036</v>
      </c>
      <c r="P37" s="26" t="n">
        <f aca="false">SUM(P34:P36)</f>
        <v>105011.242473226</v>
      </c>
      <c r="Q37" s="26" t="n">
        <f aca="false">SUM(Q34:Q36)</f>
        <v>104903.187955438</v>
      </c>
      <c r="R37" s="26" t="n">
        <f aca="false">SUM(R34:R36)</f>
        <v>88991.7786685894</v>
      </c>
      <c r="S37" s="26" t="n">
        <f aca="false">SUM(S34:S36)</f>
        <v>74642.5190456823</v>
      </c>
      <c r="T37" s="26" t="n">
        <f aca="false">SUM(T34:T36)</f>
        <v>73268.2765208798</v>
      </c>
      <c r="U37" s="26" t="n">
        <f aca="false">SUM(U34:U36)</f>
        <v>71636.1090112962</v>
      </c>
      <c r="V37" s="26" t="n">
        <f aca="false">SUM(V34:V36)</f>
        <v>557866.613521294</v>
      </c>
    </row>
    <row r="38" customFormat="false" ht="12.75" hidden="false" customHeight="false" outlineLevel="0" collapsed="false">
      <c r="A38" s="1" t="s">
        <v>217</v>
      </c>
      <c r="B38" s="344" t="e">
        <f aca="false">([7]!xirr,B37:V37,B8:V8)</f>
        <v>#VALUE!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</row>
    <row r="40" customFormat="false" ht="12.75" hidden="false" customHeight="false" outlineLevel="0" collapsed="false"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</row>
    <row r="41" customFormat="false" ht="12.75" hidden="false" customHeight="false" outlineLevel="0" collapsed="false">
      <c r="A41" s="323" t="s">
        <v>220</v>
      </c>
    </row>
    <row r="42" customFormat="false" ht="12.75" hidden="false" customHeight="false" outlineLevel="0" collapsed="false">
      <c r="A42" s="1" t="s">
        <v>170</v>
      </c>
      <c r="B42" s="271" t="n">
        <f aca="false">B10</f>
        <v>0</v>
      </c>
      <c r="C42" s="271" t="n">
        <f aca="false">C10</f>
        <v>120476.946759711</v>
      </c>
      <c r="D42" s="271" t="n">
        <f aca="false">D10</f>
        <v>119829.597840562</v>
      </c>
      <c r="E42" s="271" t="n">
        <f aca="false">E10</f>
        <v>119238.125266159</v>
      </c>
      <c r="F42" s="271" t="n">
        <f aca="false">F10</f>
        <v>185089.217054952</v>
      </c>
      <c r="G42" s="271" t="n">
        <f aca="false">G10</f>
        <v>195084.396062826</v>
      </c>
      <c r="H42" s="271" t="n">
        <f aca="false">H10</f>
        <v>197835.658162065</v>
      </c>
      <c r="I42" s="271" t="n">
        <f aca="false">I10</f>
        <v>200410.780170311</v>
      </c>
      <c r="J42" s="271" t="n">
        <f aca="false">J10</f>
        <v>203269.621179196</v>
      </c>
      <c r="K42" s="271" t="n">
        <f aca="false">K10</f>
        <v>206492.581167536</v>
      </c>
      <c r="L42" s="271" t="n">
        <f aca="false">L10</f>
        <v>208564.060866763</v>
      </c>
      <c r="M42" s="271" t="n">
        <f aca="false">M10</f>
        <v>212623.037959222</v>
      </c>
      <c r="N42" s="271" t="n">
        <f aca="false">N10</f>
        <v>216919.480536642</v>
      </c>
      <c r="O42" s="271" t="n">
        <f aca="false">O10</f>
        <v>220755.108412197</v>
      </c>
      <c r="P42" s="271" t="n">
        <f aca="false">P10</f>
        <v>224721.770198412</v>
      </c>
      <c r="Q42" s="271" t="n">
        <f aca="false">Q10</f>
        <v>228232.34170252</v>
      </c>
      <c r="R42" s="271" t="n">
        <f aca="false">R10</f>
        <v>231838.572503016</v>
      </c>
      <c r="S42" s="271" t="n">
        <f aca="false">S10</f>
        <v>234757.403146899</v>
      </c>
      <c r="T42" s="271" t="n">
        <f aca="false">T10</f>
        <v>237747.620700308</v>
      </c>
      <c r="U42" s="271" t="n">
        <f aca="false">U10</f>
        <v>240793.212157263</v>
      </c>
      <c r="V42" s="271" t="n">
        <f aca="false">V10</f>
        <v>243728.560813166</v>
      </c>
      <c r="X42" s="1"/>
    </row>
    <row r="43" customFormat="false" ht="12.75" hidden="false" customHeight="false" outlineLevel="0" collapsed="false">
      <c r="A43" s="1" t="s">
        <v>221</v>
      </c>
      <c r="B43" s="345" t="n">
        <f aca="false">Assumptions!B39</f>
        <v>0.114434838204214</v>
      </c>
      <c r="V43" s="142"/>
      <c r="X43" s="1"/>
    </row>
    <row r="44" customFormat="false" ht="12.75" hidden="false" customHeight="false" outlineLevel="0" collapsed="false">
      <c r="A44" s="1" t="s">
        <v>222</v>
      </c>
      <c r="B44" s="346" t="e">
        <f aca="false">([7]!xnpv,B43,B42:V42,B8:V8)</f>
        <v>#VALUE!</v>
      </c>
      <c r="V44" s="142"/>
      <c r="X44" s="1"/>
    </row>
    <row r="45" customFormat="false" ht="12.75" hidden="false" customHeight="false" outlineLevel="0" collapsed="false">
      <c r="B45" s="26"/>
    </row>
    <row r="46" customFormat="false" ht="12.75" hidden="false" customHeight="false" outlineLevel="0" collapsed="false">
      <c r="A46" s="347" t="s">
        <v>182</v>
      </c>
      <c r="B46" s="348" t="e">
        <f aca="false">SUM(Caledonia!C73,'New Albany'!C73,Wheatland!C73,Wilton!C73,Brownsville!C73,Gleason!C73)</f>
        <v>#VALUE!</v>
      </c>
      <c r="C46" s="0"/>
    </row>
    <row r="47" customFormat="false" ht="12.75" hidden="false" customHeight="false" outlineLevel="0" collapsed="false">
      <c r="A47" s="0"/>
      <c r="B47" s="348" t="e">
        <f aca="false">B44-B46</f>
        <v>#VALUE!</v>
      </c>
      <c r="C47" s="0"/>
    </row>
    <row r="48" customFormat="false" ht="12.75" hidden="false" customHeight="false" outlineLevel="0" collapsed="false">
      <c r="A48" s="0"/>
      <c r="B48" s="0"/>
      <c r="C48" s="0"/>
    </row>
    <row r="49" customFormat="false" ht="12.75" hidden="false" customHeight="false" outlineLevel="0" collapsed="false">
      <c r="A49" s="0"/>
      <c r="B49" s="0"/>
      <c r="C49" s="0"/>
    </row>
  </sheetData>
  <mergeCells count="1">
    <mergeCell ref="X7:Y7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56"/>
    <col collapsed="false" customWidth="true" hidden="false" outlineLevel="0" max="4" min="2" style="349" width="11.7"/>
    <col collapsed="false" customWidth="true" hidden="false" outlineLevel="0" max="23" min="5" style="1" width="11.7"/>
    <col collapsed="false" customWidth="true" hidden="false" outlineLevel="0" max="38" min="24" style="1" width="15.85"/>
    <col collapsed="false" customWidth="false" hidden="false" outlineLevel="0" max="257" min="39" style="1" width="9.14"/>
  </cols>
  <sheetData>
    <row r="1" customFormat="false" ht="12.75" hidden="false" customHeight="false" outlineLevel="0" collapsed="false">
      <c r="B1" s="1"/>
      <c r="C1" s="1"/>
      <c r="D1" s="1"/>
    </row>
    <row r="2" customFormat="false" ht="18.75" hidden="false" customHeight="false" outlineLevel="0" collapsed="false">
      <c r="A2" s="220" t="s">
        <v>223</v>
      </c>
      <c r="C2" s="350"/>
    </row>
    <row r="3" customFormat="false" ht="12.75" hidden="false" customHeight="false" outlineLevel="0" collapsed="false"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</row>
    <row r="4" customFormat="false" ht="13.5" hidden="false" customHeight="false" outlineLevel="0" collapsed="false">
      <c r="A4" s="224" t="s">
        <v>154</v>
      </c>
      <c r="B4" s="224" t="s">
        <v>224</v>
      </c>
      <c r="C4" s="351" t="n">
        <v>37256</v>
      </c>
      <c r="D4" s="351" t="n">
        <v>37621</v>
      </c>
      <c r="E4" s="351" t="n">
        <v>37986</v>
      </c>
      <c r="F4" s="351" t="n">
        <v>38352</v>
      </c>
      <c r="G4" s="351" t="n">
        <v>38717</v>
      </c>
      <c r="H4" s="351" t="n">
        <v>39082</v>
      </c>
      <c r="I4" s="351" t="n">
        <v>39447</v>
      </c>
      <c r="J4" s="351" t="n">
        <v>39813</v>
      </c>
      <c r="K4" s="351" t="n">
        <v>40178</v>
      </c>
      <c r="L4" s="351" t="n">
        <v>40543</v>
      </c>
      <c r="M4" s="351" t="n">
        <v>40908</v>
      </c>
      <c r="N4" s="351" t="n">
        <v>41274</v>
      </c>
      <c r="O4" s="351" t="n">
        <v>41639</v>
      </c>
      <c r="P4" s="351" t="n">
        <v>42004</v>
      </c>
      <c r="Q4" s="351" t="n">
        <v>42369</v>
      </c>
      <c r="R4" s="351" t="n">
        <v>42735</v>
      </c>
      <c r="S4" s="351" t="n">
        <v>43100</v>
      </c>
      <c r="T4" s="351" t="n">
        <v>43465</v>
      </c>
      <c r="U4" s="351" t="n">
        <v>43830</v>
      </c>
      <c r="V4" s="351" t="n">
        <v>44196</v>
      </c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2.75" hidden="false" customHeight="false" outlineLevel="0" collapsed="false">
      <c r="B5" s="353" t="n">
        <v>0</v>
      </c>
      <c r="C5" s="353" t="n">
        <v>1</v>
      </c>
      <c r="D5" s="353" t="n">
        <v>2</v>
      </c>
      <c r="E5" s="353" t="n">
        <f aca="false">D5+1</f>
        <v>3</v>
      </c>
      <c r="F5" s="353" t="n">
        <f aca="false">E5+1</f>
        <v>4</v>
      </c>
      <c r="G5" s="353" t="n">
        <f aca="false">F5+1</f>
        <v>5</v>
      </c>
      <c r="H5" s="353" t="n">
        <f aca="false">G5+1</f>
        <v>6</v>
      </c>
      <c r="I5" s="353" t="n">
        <f aca="false">H5+1</f>
        <v>7</v>
      </c>
      <c r="J5" s="353" t="n">
        <f aca="false">I5+1</f>
        <v>8</v>
      </c>
      <c r="K5" s="353" t="n">
        <f aca="false">J5+1</f>
        <v>9</v>
      </c>
      <c r="L5" s="353" t="n">
        <f aca="false">K5+1</f>
        <v>10</v>
      </c>
      <c r="M5" s="353" t="n">
        <f aca="false">L5+1</f>
        <v>11</v>
      </c>
      <c r="N5" s="353" t="n">
        <f aca="false">M5+1</f>
        <v>12</v>
      </c>
      <c r="O5" s="353" t="n">
        <f aca="false">N5+1</f>
        <v>13</v>
      </c>
      <c r="P5" s="353" t="n">
        <f aca="false">O5+1</f>
        <v>14</v>
      </c>
      <c r="Q5" s="353" t="n">
        <f aca="false">P5+1</f>
        <v>15</v>
      </c>
      <c r="R5" s="353" t="n">
        <f aca="false">Q5+1</f>
        <v>16</v>
      </c>
      <c r="S5" s="353" t="n">
        <f aca="false">R5+1</f>
        <v>17</v>
      </c>
      <c r="T5" s="353" t="n">
        <f aca="false">S5+1</f>
        <v>18</v>
      </c>
      <c r="U5" s="353" t="n">
        <f aca="false">T5+1</f>
        <v>19</v>
      </c>
      <c r="V5" s="353" t="n">
        <f aca="false">U5+1</f>
        <v>20</v>
      </c>
    </row>
    <row r="6" customFormat="false" ht="12.75" hidden="false" customHeight="false" outlineLevel="0" collapsed="false">
      <c r="A6" s="354" t="s">
        <v>47</v>
      </c>
      <c r="B6" s="353" t="n">
        <v>0</v>
      </c>
      <c r="C6" s="353" t="n">
        <v>1</v>
      </c>
      <c r="D6" s="353" t="n">
        <v>2</v>
      </c>
      <c r="E6" s="353" t="n">
        <f aca="false">D6+1</f>
        <v>3</v>
      </c>
      <c r="F6" s="353" t="n">
        <f aca="false">E6+1</f>
        <v>4</v>
      </c>
      <c r="G6" s="353" t="n">
        <f aca="false">F6+1</f>
        <v>5</v>
      </c>
      <c r="H6" s="353" t="n">
        <f aca="false">G6+1</f>
        <v>6</v>
      </c>
      <c r="I6" s="353" t="n">
        <f aca="false">H6+1</f>
        <v>7</v>
      </c>
      <c r="J6" s="353" t="n">
        <f aca="false">I6+1</f>
        <v>8</v>
      </c>
      <c r="K6" s="353" t="n">
        <f aca="false">J6+1</f>
        <v>9</v>
      </c>
      <c r="L6" s="353" t="n">
        <f aca="false">K6+1</f>
        <v>10</v>
      </c>
      <c r="M6" s="353" t="n">
        <f aca="false">L6+1</f>
        <v>11</v>
      </c>
      <c r="N6" s="353" t="n">
        <f aca="false">M6+1</f>
        <v>12</v>
      </c>
      <c r="O6" s="353" t="n">
        <f aca="false">N6+1</f>
        <v>13</v>
      </c>
      <c r="P6" s="353" t="n">
        <f aca="false">O6+1</f>
        <v>14</v>
      </c>
      <c r="Q6" s="353" t="n">
        <f aca="false">P6+1</f>
        <v>15</v>
      </c>
      <c r="R6" s="353" t="n">
        <f aca="false">Q6+1</f>
        <v>16</v>
      </c>
      <c r="S6" s="353" t="n">
        <f aca="false">R6+1</f>
        <v>17</v>
      </c>
      <c r="T6" s="353" t="n">
        <f aca="false">S6+1</f>
        <v>18</v>
      </c>
      <c r="U6" s="353" t="n">
        <f aca="false">T6+1</f>
        <v>19</v>
      </c>
      <c r="V6" s="353" t="n">
        <f aca="false">U6+1</f>
        <v>20</v>
      </c>
      <c r="W6" s="355"/>
      <c r="X6" s="355"/>
      <c r="Y6" s="355"/>
      <c r="Z6" s="355"/>
      <c r="AA6" s="355"/>
      <c r="AB6" s="355"/>
      <c r="AC6" s="355"/>
      <c r="AD6" s="355"/>
      <c r="AE6" s="355"/>
      <c r="AF6" s="355"/>
      <c r="AG6" s="355"/>
      <c r="AH6" s="355"/>
      <c r="AI6" s="355"/>
      <c r="AJ6" s="355"/>
      <c r="AK6" s="355"/>
      <c r="AL6" s="355"/>
      <c r="AM6" s="355"/>
      <c r="AN6" s="355"/>
      <c r="AO6" s="355"/>
      <c r="AP6" s="355"/>
      <c r="AQ6" s="355"/>
      <c r="AR6" s="355"/>
      <c r="AS6" s="355"/>
      <c r="AT6" s="355"/>
      <c r="AU6" s="355"/>
      <c r="AV6" s="355"/>
      <c r="AW6" s="355"/>
      <c r="AX6" s="355"/>
      <c r="AY6" s="355"/>
      <c r="AZ6" s="355"/>
      <c r="BA6" s="355"/>
      <c r="BB6" s="355"/>
      <c r="BC6" s="355"/>
      <c r="BD6" s="355"/>
      <c r="BE6" s="355"/>
      <c r="BF6" s="355"/>
      <c r="BG6" s="355"/>
      <c r="BH6" s="355"/>
      <c r="BI6" s="355"/>
      <c r="BJ6" s="355"/>
      <c r="BK6" s="355"/>
      <c r="BL6" s="355"/>
      <c r="BM6" s="355"/>
      <c r="BN6" s="355"/>
      <c r="BO6" s="355"/>
      <c r="BP6" s="355"/>
      <c r="BQ6" s="355"/>
      <c r="BR6" s="355"/>
      <c r="BS6" s="355"/>
      <c r="BT6" s="355"/>
      <c r="BU6" s="355"/>
      <c r="BV6" s="355"/>
      <c r="BW6" s="355"/>
      <c r="BX6" s="355"/>
      <c r="BY6" s="355"/>
      <c r="BZ6" s="355"/>
      <c r="CA6" s="355"/>
      <c r="CB6" s="355"/>
      <c r="CC6" s="355"/>
      <c r="CD6" s="355"/>
      <c r="CE6" s="355"/>
      <c r="CF6" s="355"/>
      <c r="CG6" s="355"/>
      <c r="CH6" s="355"/>
      <c r="CI6" s="355"/>
      <c r="CJ6" s="355"/>
      <c r="CK6" s="355"/>
      <c r="CL6" s="355"/>
      <c r="CM6" s="355"/>
      <c r="CN6" s="355"/>
      <c r="CO6" s="355"/>
      <c r="CP6" s="355"/>
      <c r="CQ6" s="355"/>
      <c r="CR6" s="355"/>
      <c r="CS6" s="355"/>
      <c r="CT6" s="355"/>
      <c r="CU6" s="355"/>
      <c r="CV6" s="355"/>
      <c r="CW6" s="355"/>
      <c r="CX6" s="355"/>
      <c r="CY6" s="355"/>
      <c r="CZ6" s="355"/>
      <c r="DA6" s="355"/>
      <c r="DB6" s="355"/>
      <c r="DC6" s="355"/>
      <c r="DD6" s="355"/>
      <c r="DE6" s="355"/>
      <c r="DF6" s="355"/>
      <c r="DG6" s="355"/>
      <c r="DH6" s="355"/>
      <c r="DI6" s="355"/>
      <c r="DJ6" s="355"/>
      <c r="DK6" s="355"/>
      <c r="DL6" s="355"/>
      <c r="DM6" s="355"/>
      <c r="DN6" s="355"/>
      <c r="DO6" s="355"/>
      <c r="DP6" s="355"/>
      <c r="DQ6" s="355"/>
      <c r="DR6" s="355"/>
      <c r="DS6" s="355"/>
      <c r="DT6" s="355"/>
      <c r="DU6" s="355"/>
      <c r="DV6" s="355"/>
      <c r="DW6" s="355"/>
      <c r="DX6" s="355"/>
      <c r="DY6" s="355"/>
      <c r="DZ6" s="355"/>
      <c r="EA6" s="355"/>
      <c r="EB6" s="355"/>
      <c r="EC6" s="355"/>
      <c r="ED6" s="355"/>
      <c r="EE6" s="355"/>
      <c r="EF6" s="355"/>
      <c r="EG6" s="355"/>
      <c r="EH6" s="355"/>
      <c r="EI6" s="355"/>
      <c r="EJ6" s="355"/>
      <c r="EK6" s="355"/>
      <c r="EL6" s="355"/>
      <c r="EM6" s="355"/>
      <c r="EN6" s="355"/>
      <c r="EO6" s="355"/>
      <c r="EP6" s="355"/>
      <c r="EQ6" s="355"/>
      <c r="ER6" s="355"/>
      <c r="ES6" s="355"/>
      <c r="ET6" s="355"/>
      <c r="EU6" s="355"/>
      <c r="EV6" s="355"/>
      <c r="EW6" s="355"/>
      <c r="EX6" s="355"/>
      <c r="EY6" s="355"/>
      <c r="EZ6" s="355"/>
      <c r="FA6" s="355"/>
      <c r="FB6" s="355"/>
      <c r="FC6" s="355"/>
      <c r="FD6" s="355"/>
      <c r="FE6" s="355"/>
      <c r="FF6" s="355"/>
      <c r="FG6" s="355"/>
      <c r="FH6" s="355"/>
      <c r="FI6" s="355"/>
      <c r="FJ6" s="355"/>
      <c r="FK6" s="355"/>
      <c r="FL6" s="355"/>
      <c r="FM6" s="355"/>
      <c r="FN6" s="355"/>
      <c r="FO6" s="355"/>
      <c r="FP6" s="355"/>
      <c r="FQ6" s="355"/>
      <c r="FR6" s="355"/>
      <c r="FS6" s="355"/>
      <c r="FT6" s="355"/>
      <c r="FU6" s="355"/>
      <c r="FV6" s="355"/>
      <c r="FW6" s="355"/>
      <c r="FX6" s="355"/>
      <c r="FY6" s="355"/>
      <c r="FZ6" s="355"/>
      <c r="GA6" s="355"/>
      <c r="GB6" s="355"/>
      <c r="GC6" s="355"/>
      <c r="GD6" s="355"/>
      <c r="GE6" s="355"/>
      <c r="GF6" s="355"/>
      <c r="GG6" s="355"/>
      <c r="GH6" s="355"/>
      <c r="GI6" s="355"/>
      <c r="GJ6" s="355"/>
      <c r="GK6" s="355"/>
      <c r="GL6" s="355"/>
      <c r="GM6" s="355"/>
      <c r="GN6" s="355"/>
      <c r="GO6" s="355"/>
      <c r="GP6" s="355"/>
      <c r="GQ6" s="355"/>
      <c r="GR6" s="355"/>
      <c r="GS6" s="355"/>
      <c r="GT6" s="355"/>
      <c r="GU6" s="355"/>
      <c r="GV6" s="355"/>
      <c r="GW6" s="355"/>
      <c r="GX6" s="355"/>
      <c r="GY6" s="355"/>
      <c r="GZ6" s="355"/>
      <c r="HA6" s="355"/>
      <c r="HB6" s="355"/>
      <c r="HC6" s="355"/>
      <c r="HD6" s="355"/>
      <c r="HE6" s="355"/>
      <c r="HF6" s="355"/>
      <c r="HG6" s="355"/>
      <c r="HH6" s="355"/>
      <c r="HI6" s="355"/>
      <c r="HJ6" s="355"/>
      <c r="HK6" s="355"/>
      <c r="HL6" s="355"/>
      <c r="HM6" s="355"/>
      <c r="HN6" s="355"/>
      <c r="HO6" s="355"/>
      <c r="HP6" s="355"/>
      <c r="HQ6" s="355"/>
      <c r="HR6" s="355"/>
      <c r="HS6" s="355"/>
      <c r="HT6" s="355"/>
      <c r="HU6" s="355"/>
      <c r="HV6" s="355"/>
      <c r="HW6" s="355"/>
      <c r="HX6" s="355"/>
      <c r="HY6" s="355"/>
      <c r="HZ6" s="355"/>
      <c r="IA6" s="355"/>
      <c r="IB6" s="355"/>
      <c r="IC6" s="355"/>
      <c r="ID6" s="355"/>
      <c r="IE6" s="355"/>
      <c r="IF6" s="355"/>
      <c r="IG6" s="355"/>
      <c r="IH6" s="355"/>
      <c r="II6" s="355"/>
      <c r="IJ6" s="355"/>
      <c r="IK6" s="355"/>
      <c r="IL6" s="355"/>
      <c r="IM6" s="355"/>
      <c r="IN6" s="355"/>
      <c r="IO6" s="355"/>
      <c r="IP6" s="355"/>
      <c r="IQ6" s="355"/>
      <c r="IR6" s="355"/>
      <c r="IS6" s="355"/>
      <c r="IT6" s="355"/>
      <c r="IU6" s="355"/>
      <c r="IV6" s="355"/>
      <c r="IW6" s="355"/>
    </row>
    <row r="7" customFormat="false" ht="12.75" hidden="false" customHeight="false" outlineLevel="0" collapsed="false">
      <c r="A7" s="355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55"/>
      <c r="X7" s="355"/>
      <c r="Y7" s="355"/>
      <c r="Z7" s="355"/>
      <c r="AA7" s="355"/>
      <c r="AB7" s="355"/>
      <c r="AC7" s="355"/>
      <c r="AD7" s="355"/>
      <c r="AE7" s="355"/>
      <c r="AF7" s="355"/>
      <c r="AG7" s="355"/>
      <c r="AH7" s="355"/>
      <c r="AI7" s="355"/>
      <c r="AJ7" s="355"/>
      <c r="AK7" s="355"/>
      <c r="AL7" s="355"/>
      <c r="AM7" s="355"/>
      <c r="AN7" s="355"/>
      <c r="AO7" s="355"/>
      <c r="AP7" s="355"/>
      <c r="AQ7" s="355"/>
      <c r="AR7" s="355"/>
      <c r="AS7" s="355"/>
      <c r="AT7" s="355"/>
      <c r="AU7" s="355"/>
      <c r="AV7" s="355"/>
      <c r="AW7" s="355"/>
      <c r="AX7" s="355"/>
      <c r="AY7" s="355"/>
      <c r="AZ7" s="355"/>
      <c r="BA7" s="355"/>
      <c r="BB7" s="355"/>
      <c r="BC7" s="355"/>
      <c r="BD7" s="355"/>
      <c r="BE7" s="355"/>
      <c r="BF7" s="355"/>
      <c r="BG7" s="355"/>
      <c r="BH7" s="355"/>
      <c r="BI7" s="355"/>
      <c r="BJ7" s="355"/>
      <c r="BK7" s="355"/>
      <c r="BL7" s="355"/>
      <c r="BM7" s="355"/>
      <c r="BN7" s="355"/>
      <c r="BO7" s="355"/>
      <c r="BP7" s="355"/>
      <c r="BQ7" s="355"/>
      <c r="BR7" s="355"/>
      <c r="BS7" s="355"/>
      <c r="BT7" s="355"/>
      <c r="BU7" s="355"/>
      <c r="BV7" s="355"/>
      <c r="BW7" s="355"/>
      <c r="BX7" s="355"/>
      <c r="BY7" s="355"/>
      <c r="BZ7" s="355"/>
      <c r="CA7" s="355"/>
      <c r="CB7" s="355"/>
      <c r="CC7" s="355"/>
      <c r="CD7" s="355"/>
      <c r="CE7" s="355"/>
      <c r="CF7" s="355"/>
      <c r="CG7" s="355"/>
      <c r="CH7" s="355"/>
      <c r="CI7" s="355"/>
      <c r="CJ7" s="355"/>
      <c r="CK7" s="355"/>
      <c r="CL7" s="355"/>
      <c r="CM7" s="355"/>
      <c r="CN7" s="355"/>
      <c r="CO7" s="355"/>
      <c r="CP7" s="355"/>
      <c r="CQ7" s="355"/>
      <c r="CR7" s="355"/>
      <c r="CS7" s="355"/>
      <c r="CT7" s="355"/>
      <c r="CU7" s="355"/>
      <c r="CV7" s="355"/>
      <c r="CW7" s="355"/>
      <c r="CX7" s="355"/>
      <c r="CY7" s="355"/>
      <c r="CZ7" s="355"/>
      <c r="DA7" s="355"/>
      <c r="DB7" s="355"/>
      <c r="DC7" s="355"/>
      <c r="DD7" s="355"/>
      <c r="DE7" s="355"/>
      <c r="DF7" s="355"/>
      <c r="DG7" s="355"/>
      <c r="DH7" s="355"/>
      <c r="DI7" s="355"/>
      <c r="DJ7" s="355"/>
      <c r="DK7" s="355"/>
      <c r="DL7" s="355"/>
      <c r="DM7" s="355"/>
      <c r="DN7" s="355"/>
      <c r="DO7" s="355"/>
      <c r="DP7" s="355"/>
      <c r="DQ7" s="355"/>
      <c r="DR7" s="355"/>
      <c r="DS7" s="355"/>
      <c r="DT7" s="355"/>
      <c r="DU7" s="355"/>
      <c r="DV7" s="355"/>
      <c r="DW7" s="355"/>
      <c r="DX7" s="355"/>
      <c r="DY7" s="355"/>
      <c r="DZ7" s="355"/>
      <c r="EA7" s="355"/>
      <c r="EB7" s="355"/>
      <c r="EC7" s="355"/>
      <c r="ED7" s="355"/>
      <c r="EE7" s="355"/>
      <c r="EF7" s="355"/>
      <c r="EG7" s="355"/>
      <c r="EH7" s="355"/>
      <c r="EI7" s="355"/>
      <c r="EJ7" s="355"/>
      <c r="EK7" s="355"/>
      <c r="EL7" s="355"/>
      <c r="EM7" s="355"/>
      <c r="EN7" s="355"/>
      <c r="EO7" s="355"/>
      <c r="EP7" s="355"/>
      <c r="EQ7" s="355"/>
      <c r="ER7" s="355"/>
      <c r="ES7" s="355"/>
      <c r="ET7" s="355"/>
      <c r="EU7" s="355"/>
      <c r="EV7" s="355"/>
      <c r="EW7" s="355"/>
      <c r="EX7" s="355"/>
      <c r="EY7" s="355"/>
      <c r="EZ7" s="355"/>
      <c r="FA7" s="355"/>
      <c r="FB7" s="355"/>
      <c r="FC7" s="355"/>
      <c r="FD7" s="355"/>
      <c r="FE7" s="355"/>
      <c r="FF7" s="355"/>
      <c r="FG7" s="355"/>
      <c r="FH7" s="355"/>
      <c r="FI7" s="355"/>
      <c r="FJ7" s="355"/>
      <c r="FK7" s="355"/>
      <c r="FL7" s="355"/>
      <c r="FM7" s="355"/>
      <c r="FN7" s="355"/>
      <c r="FO7" s="355"/>
      <c r="FP7" s="355"/>
      <c r="FQ7" s="355"/>
      <c r="FR7" s="355"/>
      <c r="FS7" s="355"/>
      <c r="FT7" s="355"/>
      <c r="FU7" s="355"/>
      <c r="FV7" s="355"/>
      <c r="FW7" s="355"/>
      <c r="FX7" s="355"/>
      <c r="FY7" s="355"/>
      <c r="FZ7" s="355"/>
      <c r="GA7" s="355"/>
      <c r="GB7" s="355"/>
      <c r="GC7" s="355"/>
      <c r="GD7" s="355"/>
      <c r="GE7" s="355"/>
      <c r="GF7" s="355"/>
      <c r="GG7" s="355"/>
      <c r="GH7" s="355"/>
      <c r="GI7" s="355"/>
      <c r="GJ7" s="355"/>
      <c r="GK7" s="355"/>
      <c r="GL7" s="355"/>
      <c r="GM7" s="355"/>
      <c r="GN7" s="355"/>
      <c r="GO7" s="355"/>
      <c r="GP7" s="355"/>
      <c r="GQ7" s="355"/>
      <c r="GR7" s="355"/>
      <c r="GS7" s="355"/>
      <c r="GT7" s="355"/>
      <c r="GU7" s="355"/>
      <c r="GV7" s="355"/>
      <c r="GW7" s="355"/>
      <c r="GX7" s="355"/>
      <c r="GY7" s="355"/>
      <c r="GZ7" s="355"/>
      <c r="HA7" s="355"/>
      <c r="HB7" s="355"/>
      <c r="HC7" s="355"/>
      <c r="HD7" s="355"/>
      <c r="HE7" s="355"/>
      <c r="HF7" s="355"/>
      <c r="HG7" s="355"/>
      <c r="HH7" s="355"/>
      <c r="HI7" s="355"/>
      <c r="HJ7" s="355"/>
      <c r="HK7" s="355"/>
      <c r="HL7" s="355"/>
      <c r="HM7" s="355"/>
      <c r="HN7" s="355"/>
      <c r="HO7" s="355"/>
      <c r="HP7" s="355"/>
      <c r="HQ7" s="355"/>
      <c r="HR7" s="355"/>
      <c r="HS7" s="355"/>
      <c r="HT7" s="355"/>
      <c r="HU7" s="355"/>
      <c r="HV7" s="355"/>
      <c r="HW7" s="355"/>
      <c r="HX7" s="355"/>
      <c r="HY7" s="355"/>
      <c r="HZ7" s="355"/>
      <c r="IA7" s="355"/>
      <c r="IB7" s="355"/>
      <c r="IC7" s="355"/>
      <c r="ID7" s="355"/>
      <c r="IE7" s="355"/>
      <c r="IF7" s="355"/>
      <c r="IG7" s="355"/>
      <c r="IH7" s="355"/>
      <c r="II7" s="355"/>
      <c r="IJ7" s="355"/>
      <c r="IK7" s="355"/>
      <c r="IL7" s="355"/>
      <c r="IM7" s="355"/>
      <c r="IN7" s="355"/>
      <c r="IO7" s="355"/>
      <c r="IP7" s="355"/>
      <c r="IQ7" s="355"/>
      <c r="IR7" s="355"/>
      <c r="IS7" s="355"/>
      <c r="IT7" s="355"/>
      <c r="IU7" s="355"/>
      <c r="IV7" s="355"/>
      <c r="IW7" s="355"/>
    </row>
    <row r="8" customFormat="false" ht="12.75" hidden="false" customHeight="false" outlineLevel="0" collapsed="false">
      <c r="A8" s="273" t="s">
        <v>73</v>
      </c>
      <c r="B8" s="1"/>
      <c r="C8" s="1"/>
      <c r="D8" s="1"/>
    </row>
    <row r="9" customFormat="false" ht="12.75" hidden="false" customHeight="false" outlineLevel="0" collapsed="false">
      <c r="A9" s="356" t="s">
        <v>225</v>
      </c>
      <c r="B9" s="357" t="n">
        <v>0</v>
      </c>
      <c r="C9" s="357" t="n">
        <v>12</v>
      </c>
      <c r="D9" s="357" t="n">
        <v>12</v>
      </c>
      <c r="E9" s="357" t="n">
        <v>12</v>
      </c>
      <c r="F9" s="357" t="n">
        <v>12</v>
      </c>
      <c r="G9" s="357" t="n">
        <v>12</v>
      </c>
      <c r="H9" s="357" t="n">
        <v>12</v>
      </c>
      <c r="I9" s="357" t="n">
        <v>12</v>
      </c>
      <c r="J9" s="357" t="n">
        <v>12</v>
      </c>
      <c r="K9" s="357" t="n">
        <v>12</v>
      </c>
      <c r="L9" s="357" t="n">
        <v>12</v>
      </c>
      <c r="M9" s="357" t="n">
        <v>12</v>
      </c>
      <c r="N9" s="357" t="n">
        <v>12</v>
      </c>
      <c r="O9" s="357" t="n">
        <v>12</v>
      </c>
      <c r="P9" s="357" t="n">
        <v>12</v>
      </c>
      <c r="Q9" s="357" t="n">
        <v>12</v>
      </c>
      <c r="R9" s="357" t="n">
        <v>12</v>
      </c>
      <c r="S9" s="357" t="n">
        <v>12</v>
      </c>
      <c r="T9" s="357" t="n">
        <v>12</v>
      </c>
      <c r="U9" s="357" t="n">
        <v>12</v>
      </c>
      <c r="V9" s="357" t="n">
        <v>12</v>
      </c>
    </row>
    <row r="10" customFormat="false" ht="12.75" hidden="false" customHeight="false" outlineLevel="0" collapsed="false">
      <c r="A10" s="1" t="s">
        <v>226</v>
      </c>
      <c r="B10" s="358" t="n">
        <v>0</v>
      </c>
      <c r="C10" s="358" t="n">
        <f aca="false">90%/30</f>
        <v>0.03</v>
      </c>
      <c r="D10" s="358" t="n">
        <f aca="false">90%/30</f>
        <v>0.03</v>
      </c>
      <c r="E10" s="358" t="n">
        <f aca="false">90%/30</f>
        <v>0.03</v>
      </c>
      <c r="F10" s="358" t="n">
        <f aca="false">90%/30</f>
        <v>0.03</v>
      </c>
      <c r="G10" s="358" t="n">
        <f aca="false">90%/30</f>
        <v>0.03</v>
      </c>
      <c r="H10" s="358" t="n">
        <f aca="false">90%/30</f>
        <v>0.03</v>
      </c>
      <c r="I10" s="358" t="n">
        <f aca="false">90%/30</f>
        <v>0.03</v>
      </c>
      <c r="J10" s="358" t="n">
        <f aca="false">90%/30</f>
        <v>0.03</v>
      </c>
      <c r="K10" s="358" t="n">
        <f aca="false">90%/30</f>
        <v>0.03</v>
      </c>
      <c r="L10" s="358" t="n">
        <f aca="false">90%/30</f>
        <v>0.03</v>
      </c>
      <c r="M10" s="358" t="n">
        <f aca="false">90%/30</f>
        <v>0.03</v>
      </c>
      <c r="N10" s="358" t="n">
        <f aca="false">90%/30</f>
        <v>0.03</v>
      </c>
      <c r="O10" s="358" t="n">
        <f aca="false">90%/30</f>
        <v>0.03</v>
      </c>
      <c r="P10" s="358" t="n">
        <f aca="false">90%/30</f>
        <v>0.03</v>
      </c>
      <c r="Q10" s="358" t="n">
        <f aca="false">90%/30</f>
        <v>0.03</v>
      </c>
      <c r="R10" s="358" t="n">
        <f aca="false">90%/30</f>
        <v>0.03</v>
      </c>
      <c r="S10" s="358" t="n">
        <f aca="false">90%/30</f>
        <v>0.03</v>
      </c>
      <c r="T10" s="358" t="n">
        <f aca="false">90%/30</f>
        <v>0.03</v>
      </c>
      <c r="U10" s="358" t="n">
        <f aca="false">90%/30</f>
        <v>0.03</v>
      </c>
      <c r="V10" s="358" t="n">
        <f aca="false">90%/30</f>
        <v>0.03</v>
      </c>
    </row>
    <row r="11" customFormat="false" ht="12.75" hidden="false" customHeight="false" outlineLevel="0" collapsed="false">
      <c r="B11" s="1"/>
      <c r="C11" s="1"/>
      <c r="D11" s="1"/>
    </row>
    <row r="12" customFormat="false" ht="12.75" hidden="false" customHeight="false" outlineLevel="0" collapsed="false">
      <c r="A12" s="1" t="s">
        <v>227</v>
      </c>
      <c r="B12" s="228" t="n">
        <f aca="false">Assumptions!$C$11*Allocation!$C$7</f>
        <v>152671.23304896</v>
      </c>
      <c r="C12" s="26" t="n">
        <f aca="false">B14</f>
        <v>152671.23304896</v>
      </c>
      <c r="D12" s="26" t="n">
        <f aca="false">C14</f>
        <v>148091.096057492</v>
      </c>
      <c r="E12" s="26" t="n">
        <f aca="false">D14</f>
        <v>143510.959066023</v>
      </c>
      <c r="F12" s="26" t="n">
        <f aca="false">E14</f>
        <v>138930.822074554</v>
      </c>
      <c r="G12" s="26" t="n">
        <f aca="false">F14</f>
        <v>134350.685083085</v>
      </c>
      <c r="H12" s="26" t="n">
        <f aca="false">G14</f>
        <v>129770.548091616</v>
      </c>
      <c r="I12" s="26" t="n">
        <f aca="false">H14</f>
        <v>125190.411100148</v>
      </c>
      <c r="J12" s="26" t="n">
        <f aca="false">I14</f>
        <v>120610.274108679</v>
      </c>
      <c r="K12" s="26" t="n">
        <f aca="false">J14</f>
        <v>116030.13711721</v>
      </c>
      <c r="L12" s="26" t="n">
        <f aca="false">K14</f>
        <v>111450.000125741</v>
      </c>
      <c r="M12" s="26" t="n">
        <f aca="false">L14</f>
        <v>106869.863134272</v>
      </c>
      <c r="N12" s="26" t="n">
        <f aca="false">M14</f>
        <v>102289.726142804</v>
      </c>
      <c r="O12" s="26" t="n">
        <f aca="false">N14</f>
        <v>97709.5891513347</v>
      </c>
      <c r="P12" s="26" t="n">
        <f aca="false">O14</f>
        <v>93129.4521598659</v>
      </c>
      <c r="Q12" s="26" t="n">
        <f aca="false">P14</f>
        <v>88549.3151683971</v>
      </c>
      <c r="R12" s="26" t="n">
        <f aca="false">Q14</f>
        <v>83969.1781769283</v>
      </c>
      <c r="S12" s="26" t="n">
        <f aca="false">R14</f>
        <v>79389.0411854594</v>
      </c>
      <c r="T12" s="26" t="n">
        <f aca="false">S14</f>
        <v>74808.9041939906</v>
      </c>
      <c r="U12" s="26" t="n">
        <f aca="false">T14</f>
        <v>70228.7672025218</v>
      </c>
      <c r="V12" s="26" t="n">
        <f aca="false">U14</f>
        <v>65648.630211053</v>
      </c>
    </row>
    <row r="13" customFormat="false" ht="12.75" hidden="false" customHeight="false" outlineLevel="0" collapsed="false">
      <c r="A13" s="1" t="s">
        <v>228</v>
      </c>
      <c r="B13" s="277" t="n">
        <f aca="false">$B$12*B10</f>
        <v>0</v>
      </c>
      <c r="C13" s="277" t="n">
        <f aca="false">$B$12*C10</f>
        <v>4580.13699146881</v>
      </c>
      <c r="D13" s="277" t="n">
        <f aca="false">$B$12*D10</f>
        <v>4580.13699146881</v>
      </c>
      <c r="E13" s="277" t="n">
        <f aca="false">$B$12*E10</f>
        <v>4580.13699146881</v>
      </c>
      <c r="F13" s="277" t="n">
        <f aca="false">$B$12*F10</f>
        <v>4580.13699146881</v>
      </c>
      <c r="G13" s="277" t="n">
        <f aca="false">$B$12*G10</f>
        <v>4580.13699146881</v>
      </c>
      <c r="H13" s="277" t="n">
        <f aca="false">$B$12*H10</f>
        <v>4580.13699146881</v>
      </c>
      <c r="I13" s="277" t="n">
        <f aca="false">$B$12*I10</f>
        <v>4580.13699146881</v>
      </c>
      <c r="J13" s="277" t="n">
        <f aca="false">$B$12*J10</f>
        <v>4580.13699146881</v>
      </c>
      <c r="K13" s="277" t="n">
        <f aca="false">$B$12*K10</f>
        <v>4580.13699146881</v>
      </c>
      <c r="L13" s="277" t="n">
        <f aca="false">$B$12*L10</f>
        <v>4580.13699146881</v>
      </c>
      <c r="M13" s="277" t="n">
        <f aca="false">$B$12*M10</f>
        <v>4580.13699146881</v>
      </c>
      <c r="N13" s="277" t="n">
        <f aca="false">$B$12*N10</f>
        <v>4580.13699146881</v>
      </c>
      <c r="O13" s="277" t="n">
        <f aca="false">$B$12*O10</f>
        <v>4580.13699146881</v>
      </c>
      <c r="P13" s="277" t="n">
        <f aca="false">$B$12*P10</f>
        <v>4580.13699146881</v>
      </c>
      <c r="Q13" s="277" t="n">
        <f aca="false">$B$12*Q10</f>
        <v>4580.13699146881</v>
      </c>
      <c r="R13" s="277" t="n">
        <f aca="false">$B$12*R10</f>
        <v>4580.13699146881</v>
      </c>
      <c r="S13" s="277" t="n">
        <f aca="false">$B$12*S10</f>
        <v>4580.13699146881</v>
      </c>
      <c r="T13" s="277" t="n">
        <f aca="false">$B$12*T10</f>
        <v>4580.13699146881</v>
      </c>
      <c r="U13" s="277" t="n">
        <f aca="false">$B$12*U10</f>
        <v>4580.13699146881</v>
      </c>
      <c r="V13" s="277" t="n">
        <f aca="false">$B$12*V10</f>
        <v>4580.13699146881</v>
      </c>
    </row>
    <row r="14" customFormat="false" ht="12.75" hidden="false" customHeight="false" outlineLevel="0" collapsed="false">
      <c r="A14" s="1" t="s">
        <v>229</v>
      </c>
      <c r="B14" s="26" t="n">
        <f aca="false">B12-B13</f>
        <v>152671.23304896</v>
      </c>
      <c r="C14" s="26" t="n">
        <f aca="false">C12-C13</f>
        <v>148091.096057492</v>
      </c>
      <c r="D14" s="26" t="n">
        <f aca="false">D12-D13</f>
        <v>143510.959066023</v>
      </c>
      <c r="E14" s="26" t="n">
        <f aca="false">E12-E13</f>
        <v>138930.822074554</v>
      </c>
      <c r="F14" s="26" t="n">
        <f aca="false">F12-F13</f>
        <v>134350.685083085</v>
      </c>
      <c r="G14" s="26" t="n">
        <f aca="false">G12-G13</f>
        <v>129770.548091616</v>
      </c>
      <c r="H14" s="26" t="n">
        <f aca="false">H12-H13</f>
        <v>125190.411100148</v>
      </c>
      <c r="I14" s="26" t="n">
        <f aca="false">I12-I13</f>
        <v>120610.274108679</v>
      </c>
      <c r="J14" s="26" t="n">
        <f aca="false">J12-J13</f>
        <v>116030.13711721</v>
      </c>
      <c r="K14" s="26" t="n">
        <f aca="false">K12-K13</f>
        <v>111450.000125741</v>
      </c>
      <c r="L14" s="26" t="n">
        <f aca="false">L12-L13</f>
        <v>106869.863134272</v>
      </c>
      <c r="M14" s="26" t="n">
        <f aca="false">M12-M13</f>
        <v>102289.726142804</v>
      </c>
      <c r="N14" s="26" t="n">
        <f aca="false">N12-N13</f>
        <v>97709.5891513347</v>
      </c>
      <c r="O14" s="26" t="n">
        <f aca="false">O12-O13</f>
        <v>93129.4521598659</v>
      </c>
      <c r="P14" s="26" t="n">
        <f aca="false">P12-P13</f>
        <v>88549.3151683971</v>
      </c>
      <c r="Q14" s="26" t="n">
        <f aca="false">Q12-Q13</f>
        <v>83969.1781769283</v>
      </c>
      <c r="R14" s="26" t="n">
        <f aca="false">R12-R13</f>
        <v>79389.0411854594</v>
      </c>
      <c r="S14" s="26" t="n">
        <f aca="false">S12-S13</f>
        <v>74808.9041939906</v>
      </c>
      <c r="T14" s="26" t="n">
        <f aca="false">T12-T13</f>
        <v>70228.7672025218</v>
      </c>
      <c r="U14" s="26" t="n">
        <f aca="false">U12-U13</f>
        <v>65648.630211053</v>
      </c>
      <c r="V14" s="26" t="n">
        <f aca="false">V12-V13</f>
        <v>61068.4932195842</v>
      </c>
    </row>
    <row r="15" customFormat="false" ht="12.75" hidden="false" customHeight="false" outlineLevel="0" collapsed="false">
      <c r="B15" s="1"/>
      <c r="C15" s="1"/>
      <c r="D15" s="1"/>
    </row>
    <row r="16" customFormat="false" ht="12.75" hidden="false" customHeight="false" outlineLevel="0" collapsed="false">
      <c r="A16" s="273" t="s">
        <v>74</v>
      </c>
      <c r="B16" s="1"/>
      <c r="C16" s="1"/>
      <c r="D16" s="1"/>
    </row>
    <row r="17" customFormat="false" ht="12.75" hidden="false" customHeight="false" outlineLevel="0" collapsed="false">
      <c r="A17" s="356" t="s">
        <v>225</v>
      </c>
      <c r="B17" s="357" t="n">
        <v>0</v>
      </c>
      <c r="C17" s="357" t="n">
        <v>12</v>
      </c>
      <c r="D17" s="357" t="n">
        <v>12</v>
      </c>
      <c r="E17" s="357" t="n">
        <v>12</v>
      </c>
      <c r="F17" s="357" t="n">
        <v>12</v>
      </c>
      <c r="G17" s="357" t="n">
        <v>12</v>
      </c>
      <c r="H17" s="357" t="n">
        <v>12</v>
      </c>
      <c r="I17" s="357" t="n">
        <v>12</v>
      </c>
      <c r="J17" s="357" t="n">
        <v>12</v>
      </c>
      <c r="K17" s="357" t="n">
        <v>12</v>
      </c>
      <c r="L17" s="357" t="n">
        <v>12</v>
      </c>
      <c r="M17" s="357" t="n">
        <v>12</v>
      </c>
      <c r="N17" s="357" t="n">
        <v>12</v>
      </c>
      <c r="O17" s="357" t="n">
        <v>12</v>
      </c>
      <c r="P17" s="357" t="n">
        <v>12</v>
      </c>
      <c r="Q17" s="357" t="n">
        <v>12</v>
      </c>
      <c r="R17" s="357" t="n">
        <v>12</v>
      </c>
      <c r="S17" s="357" t="n">
        <v>12</v>
      </c>
      <c r="T17" s="357" t="n">
        <v>12</v>
      </c>
      <c r="U17" s="357" t="n">
        <v>12</v>
      </c>
      <c r="V17" s="357" t="n">
        <v>12</v>
      </c>
    </row>
    <row r="18" customFormat="false" ht="12.75" hidden="false" customHeight="false" outlineLevel="0" collapsed="false">
      <c r="A18" s="1" t="s">
        <v>226</v>
      </c>
      <c r="B18" s="358" t="n">
        <v>0</v>
      </c>
      <c r="C18" s="358" t="n">
        <f aca="false">90%/30</f>
        <v>0.03</v>
      </c>
      <c r="D18" s="358" t="n">
        <f aca="false">90%/30</f>
        <v>0.03</v>
      </c>
      <c r="E18" s="358" t="n">
        <f aca="false">90%/30</f>
        <v>0.03</v>
      </c>
      <c r="F18" s="358" t="n">
        <f aca="false">90%/30</f>
        <v>0.03</v>
      </c>
      <c r="G18" s="358" t="n">
        <f aca="false">90%/30</f>
        <v>0.03</v>
      </c>
      <c r="H18" s="358" t="n">
        <f aca="false">90%/30</f>
        <v>0.03</v>
      </c>
      <c r="I18" s="358" t="n">
        <f aca="false">90%/30</f>
        <v>0.03</v>
      </c>
      <c r="J18" s="358" t="n">
        <f aca="false">90%/30</f>
        <v>0.03</v>
      </c>
      <c r="K18" s="358" t="n">
        <f aca="false">90%/30</f>
        <v>0.03</v>
      </c>
      <c r="L18" s="358" t="n">
        <f aca="false">90%/30</f>
        <v>0.03</v>
      </c>
      <c r="M18" s="358" t="n">
        <f aca="false">90%/30</f>
        <v>0.03</v>
      </c>
      <c r="N18" s="358" t="n">
        <f aca="false">90%/30</f>
        <v>0.03</v>
      </c>
      <c r="O18" s="358" t="n">
        <f aca="false">90%/30</f>
        <v>0.03</v>
      </c>
      <c r="P18" s="358" t="n">
        <f aca="false">90%/30</f>
        <v>0.03</v>
      </c>
      <c r="Q18" s="358" t="n">
        <f aca="false">90%/30</f>
        <v>0.03</v>
      </c>
      <c r="R18" s="358" t="n">
        <f aca="false">90%/30</f>
        <v>0.03</v>
      </c>
      <c r="S18" s="358" t="n">
        <f aca="false">90%/30</f>
        <v>0.03</v>
      </c>
      <c r="T18" s="358" t="n">
        <f aca="false">90%/30</f>
        <v>0.03</v>
      </c>
      <c r="U18" s="358" t="n">
        <f aca="false">90%/30</f>
        <v>0.03</v>
      </c>
      <c r="V18" s="358" t="n">
        <f aca="false">90%/30</f>
        <v>0.03</v>
      </c>
    </row>
    <row r="19" customFormat="false" ht="12.75" hidden="false" customHeight="false" outlineLevel="0" collapsed="false">
      <c r="B19" s="1"/>
      <c r="C19" s="1"/>
      <c r="D19" s="1"/>
    </row>
    <row r="20" customFormat="false" ht="12.75" hidden="false" customHeight="false" outlineLevel="0" collapsed="false">
      <c r="A20" s="1" t="s">
        <v>227</v>
      </c>
      <c r="B20" s="228" t="n">
        <f aca="false">Assumptions!$C$11*Allocation!$C$8</f>
        <v>184592.75787619</v>
      </c>
      <c r="C20" s="26" t="n">
        <f aca="false">B22</f>
        <v>184592.75787619</v>
      </c>
      <c r="D20" s="26" t="n">
        <f aca="false">C22</f>
        <v>179054.975139905</v>
      </c>
      <c r="E20" s="26" t="n">
        <f aca="false">D22</f>
        <v>173517.192403619</v>
      </c>
      <c r="F20" s="26" t="n">
        <f aca="false">E22</f>
        <v>167979.409667333</v>
      </c>
      <c r="G20" s="26" t="n">
        <f aca="false">F22</f>
        <v>162441.626931048</v>
      </c>
      <c r="H20" s="26" t="n">
        <f aca="false">G22</f>
        <v>156903.844194762</v>
      </c>
      <c r="I20" s="26" t="n">
        <f aca="false">H22</f>
        <v>151366.061458476</v>
      </c>
      <c r="J20" s="26" t="n">
        <f aca="false">I22</f>
        <v>145828.27872219</v>
      </c>
      <c r="K20" s="26" t="n">
        <f aca="false">J22</f>
        <v>140290.495985905</v>
      </c>
      <c r="L20" s="26" t="n">
        <f aca="false">K22</f>
        <v>134752.713249619</v>
      </c>
      <c r="M20" s="26" t="n">
        <f aca="false">L22</f>
        <v>129214.930513333</v>
      </c>
      <c r="N20" s="26" t="n">
        <f aca="false">M22</f>
        <v>123677.147777048</v>
      </c>
      <c r="O20" s="26" t="n">
        <f aca="false">N22</f>
        <v>118139.365040762</v>
      </c>
      <c r="P20" s="26" t="n">
        <f aca="false">O22</f>
        <v>112601.582304476</v>
      </c>
      <c r="Q20" s="26" t="n">
        <f aca="false">P22</f>
        <v>107063.79956819</v>
      </c>
      <c r="R20" s="26" t="n">
        <f aca="false">Q22</f>
        <v>101526.016831905</v>
      </c>
      <c r="S20" s="26" t="n">
        <f aca="false">R22</f>
        <v>95988.2340956191</v>
      </c>
      <c r="T20" s="26" t="n">
        <f aca="false">S22</f>
        <v>90450.4513593334</v>
      </c>
      <c r="U20" s="26" t="n">
        <f aca="false">T22</f>
        <v>84912.6686230477</v>
      </c>
      <c r="V20" s="26" t="n">
        <f aca="false">U22</f>
        <v>79374.8858867619</v>
      </c>
    </row>
    <row r="21" customFormat="false" ht="12.75" hidden="false" customHeight="false" outlineLevel="0" collapsed="false">
      <c r="A21" s="1" t="s">
        <v>228</v>
      </c>
      <c r="B21" s="277" t="n">
        <f aca="false">$B$20*B18</f>
        <v>0</v>
      </c>
      <c r="C21" s="277" t="n">
        <f aca="false">$B$20*C18</f>
        <v>5537.78273628571</v>
      </c>
      <c r="D21" s="277" t="n">
        <f aca="false">$B$20*D18</f>
        <v>5537.78273628571</v>
      </c>
      <c r="E21" s="277" t="n">
        <f aca="false">$B$20*E18</f>
        <v>5537.78273628571</v>
      </c>
      <c r="F21" s="277" t="n">
        <f aca="false">$B$20*F18</f>
        <v>5537.78273628571</v>
      </c>
      <c r="G21" s="277" t="n">
        <f aca="false">$B$20*G18</f>
        <v>5537.78273628571</v>
      </c>
      <c r="H21" s="277" t="n">
        <f aca="false">$B$20*H18</f>
        <v>5537.78273628571</v>
      </c>
      <c r="I21" s="277" t="n">
        <f aca="false">$B$20*I18</f>
        <v>5537.78273628571</v>
      </c>
      <c r="J21" s="277" t="n">
        <f aca="false">$B$20*J18</f>
        <v>5537.78273628571</v>
      </c>
      <c r="K21" s="277" t="n">
        <f aca="false">$B$20*K18</f>
        <v>5537.78273628571</v>
      </c>
      <c r="L21" s="277" t="n">
        <f aca="false">$B$20*L18</f>
        <v>5537.78273628571</v>
      </c>
      <c r="M21" s="277" t="n">
        <f aca="false">$B$20*M18</f>
        <v>5537.78273628571</v>
      </c>
      <c r="N21" s="277" t="n">
        <f aca="false">$B$20*N18</f>
        <v>5537.78273628571</v>
      </c>
      <c r="O21" s="277" t="n">
        <f aca="false">$B$20*O18</f>
        <v>5537.78273628571</v>
      </c>
      <c r="P21" s="277" t="n">
        <f aca="false">$B$20*P18</f>
        <v>5537.78273628571</v>
      </c>
      <c r="Q21" s="277" t="n">
        <f aca="false">$B$20*Q18</f>
        <v>5537.78273628571</v>
      </c>
      <c r="R21" s="277" t="n">
        <f aca="false">$B$20*R18</f>
        <v>5537.78273628571</v>
      </c>
      <c r="S21" s="277" t="n">
        <f aca="false">$B$20*S18</f>
        <v>5537.78273628571</v>
      </c>
      <c r="T21" s="277" t="n">
        <f aca="false">$B$20*T18</f>
        <v>5537.78273628571</v>
      </c>
      <c r="U21" s="277" t="n">
        <f aca="false">$B$20*U18</f>
        <v>5537.78273628571</v>
      </c>
      <c r="V21" s="277" t="n">
        <f aca="false">$B$20*V18</f>
        <v>5537.78273628571</v>
      </c>
    </row>
    <row r="22" customFormat="false" ht="12.75" hidden="false" customHeight="false" outlineLevel="0" collapsed="false">
      <c r="A22" s="1" t="s">
        <v>229</v>
      </c>
      <c r="B22" s="26" t="n">
        <f aca="false">B20-B21</f>
        <v>184592.75787619</v>
      </c>
      <c r="C22" s="26" t="n">
        <f aca="false">C20-C21</f>
        <v>179054.975139905</v>
      </c>
      <c r="D22" s="26" t="n">
        <f aca="false">D20-D21</f>
        <v>173517.192403619</v>
      </c>
      <c r="E22" s="26" t="n">
        <f aca="false">E20-E21</f>
        <v>167979.409667333</v>
      </c>
      <c r="F22" s="26" t="n">
        <f aca="false">F20-F21</f>
        <v>162441.626931048</v>
      </c>
      <c r="G22" s="26" t="n">
        <f aca="false">G20-G21</f>
        <v>156903.844194762</v>
      </c>
      <c r="H22" s="26" t="n">
        <f aca="false">H20-H21</f>
        <v>151366.061458476</v>
      </c>
      <c r="I22" s="26" t="n">
        <f aca="false">I20-I21</f>
        <v>145828.27872219</v>
      </c>
      <c r="J22" s="26" t="n">
        <f aca="false">J20-J21</f>
        <v>140290.495985905</v>
      </c>
      <c r="K22" s="26" t="n">
        <f aca="false">K20-K21</f>
        <v>134752.713249619</v>
      </c>
      <c r="L22" s="26" t="n">
        <f aca="false">L20-L21</f>
        <v>129214.930513333</v>
      </c>
      <c r="M22" s="26" t="n">
        <f aca="false">M20-M21</f>
        <v>123677.147777048</v>
      </c>
      <c r="N22" s="26" t="n">
        <f aca="false">N20-N21</f>
        <v>118139.365040762</v>
      </c>
      <c r="O22" s="26" t="n">
        <f aca="false">O20-O21</f>
        <v>112601.582304476</v>
      </c>
      <c r="P22" s="26" t="n">
        <f aca="false">P20-P21</f>
        <v>107063.79956819</v>
      </c>
      <c r="Q22" s="26" t="n">
        <f aca="false">Q20-Q21</f>
        <v>101526.016831905</v>
      </c>
      <c r="R22" s="26" t="n">
        <f aca="false">R20-R21</f>
        <v>95988.2340956191</v>
      </c>
      <c r="S22" s="26" t="n">
        <f aca="false">S20-S21</f>
        <v>90450.4513593334</v>
      </c>
      <c r="T22" s="26" t="n">
        <f aca="false">T20-T21</f>
        <v>84912.6686230477</v>
      </c>
      <c r="U22" s="26" t="n">
        <f aca="false">U20-U21</f>
        <v>79374.8858867619</v>
      </c>
      <c r="V22" s="26" t="n">
        <f aca="false">V20-V21</f>
        <v>73837.1031504762</v>
      </c>
    </row>
    <row r="23" customFormat="false" ht="12.75" hidden="false" customHeight="false" outlineLevel="0" collapsed="false">
      <c r="B23" s="1"/>
      <c r="C23" s="1"/>
      <c r="D23" s="1"/>
    </row>
    <row r="24" customFormat="false" ht="12.75" hidden="false" customHeight="false" outlineLevel="0" collapsed="false">
      <c r="A24" s="273" t="s">
        <v>75</v>
      </c>
      <c r="B24" s="1"/>
      <c r="C24" s="1"/>
      <c r="D24" s="1"/>
    </row>
    <row r="25" customFormat="false" ht="12.75" hidden="false" customHeight="false" outlineLevel="0" collapsed="false">
      <c r="A25" s="356" t="s">
        <v>225</v>
      </c>
      <c r="B25" s="357" t="n">
        <v>0</v>
      </c>
      <c r="C25" s="357" t="n">
        <v>12</v>
      </c>
      <c r="D25" s="357" t="n">
        <v>12</v>
      </c>
      <c r="E25" s="357" t="n">
        <v>12</v>
      </c>
      <c r="F25" s="357" t="n">
        <v>12</v>
      </c>
      <c r="G25" s="357" t="n">
        <v>12</v>
      </c>
      <c r="H25" s="357" t="n">
        <v>12</v>
      </c>
      <c r="I25" s="357" t="n">
        <v>12</v>
      </c>
      <c r="J25" s="357" t="n">
        <v>12</v>
      </c>
      <c r="K25" s="357" t="n">
        <v>12</v>
      </c>
      <c r="L25" s="357" t="n">
        <v>12</v>
      </c>
      <c r="M25" s="357" t="n">
        <v>12</v>
      </c>
      <c r="N25" s="357" t="n">
        <v>12</v>
      </c>
      <c r="O25" s="357" t="n">
        <v>12</v>
      </c>
      <c r="P25" s="357" t="n">
        <v>12</v>
      </c>
      <c r="Q25" s="357" t="n">
        <v>12</v>
      </c>
      <c r="R25" s="357" t="n">
        <v>12</v>
      </c>
      <c r="S25" s="357" t="n">
        <v>12</v>
      </c>
      <c r="T25" s="357" t="n">
        <v>12</v>
      </c>
      <c r="U25" s="357" t="n">
        <v>12</v>
      </c>
      <c r="V25" s="357" t="n">
        <v>12</v>
      </c>
    </row>
    <row r="26" customFormat="false" ht="12.75" hidden="false" customHeight="false" outlineLevel="0" collapsed="false">
      <c r="A26" s="1" t="s">
        <v>226</v>
      </c>
      <c r="B26" s="358" t="n">
        <v>0</v>
      </c>
      <c r="C26" s="358" t="n">
        <f aca="false">90%/30</f>
        <v>0.03</v>
      </c>
      <c r="D26" s="358" t="n">
        <f aca="false">90%/30</f>
        <v>0.03</v>
      </c>
      <c r="E26" s="358" t="n">
        <f aca="false">90%/30</f>
        <v>0.03</v>
      </c>
      <c r="F26" s="358" t="n">
        <f aca="false">90%/30</f>
        <v>0.03</v>
      </c>
      <c r="G26" s="358" t="n">
        <f aca="false">90%/30</f>
        <v>0.03</v>
      </c>
      <c r="H26" s="358" t="n">
        <f aca="false">90%/30</f>
        <v>0.03</v>
      </c>
      <c r="I26" s="358" t="n">
        <f aca="false">90%/30</f>
        <v>0.03</v>
      </c>
      <c r="J26" s="358" t="n">
        <f aca="false">90%/30</f>
        <v>0.03</v>
      </c>
      <c r="K26" s="358" t="n">
        <f aca="false">90%/30</f>
        <v>0.03</v>
      </c>
      <c r="L26" s="358" t="n">
        <f aca="false">90%/30</f>
        <v>0.03</v>
      </c>
      <c r="M26" s="358" t="n">
        <f aca="false">90%/30</f>
        <v>0.03</v>
      </c>
      <c r="N26" s="358" t="n">
        <f aca="false">90%/30</f>
        <v>0.03</v>
      </c>
      <c r="O26" s="358" t="n">
        <f aca="false">90%/30</f>
        <v>0.03</v>
      </c>
      <c r="P26" s="358" t="n">
        <f aca="false">90%/30</f>
        <v>0.03</v>
      </c>
      <c r="Q26" s="358" t="n">
        <f aca="false">90%/30</f>
        <v>0.03</v>
      </c>
      <c r="R26" s="358" t="n">
        <f aca="false">90%/30</f>
        <v>0.03</v>
      </c>
      <c r="S26" s="358" t="n">
        <f aca="false">90%/30</f>
        <v>0.03</v>
      </c>
      <c r="T26" s="358" t="n">
        <f aca="false">90%/30</f>
        <v>0.03</v>
      </c>
      <c r="U26" s="358" t="n">
        <f aca="false">90%/30</f>
        <v>0.03</v>
      </c>
      <c r="V26" s="358" t="n">
        <f aca="false">90%/30</f>
        <v>0.03</v>
      </c>
    </row>
    <row r="27" customFormat="false" ht="12.75" hidden="false" customHeight="false" outlineLevel="0" collapsed="false">
      <c r="B27" s="1"/>
      <c r="C27" s="1"/>
      <c r="D27" s="1"/>
    </row>
    <row r="28" customFormat="false" ht="12.75" hidden="false" customHeight="false" outlineLevel="0" collapsed="false">
      <c r="A28" s="1" t="s">
        <v>227</v>
      </c>
      <c r="B28" s="228" t="n">
        <f aca="false">Assumptions!$C$11*Allocation!$C$9</f>
        <v>177521.61133106</v>
      </c>
      <c r="C28" s="26" t="n">
        <f aca="false">B30</f>
        <v>177521.61133106</v>
      </c>
      <c r="D28" s="26" t="n">
        <f aca="false">C30</f>
        <v>172195.962991128</v>
      </c>
      <c r="E28" s="26" t="n">
        <f aca="false">D30</f>
        <v>166870.314651197</v>
      </c>
      <c r="F28" s="26" t="n">
        <f aca="false">E30</f>
        <v>161544.666311265</v>
      </c>
      <c r="G28" s="26" t="n">
        <f aca="false">F30</f>
        <v>156219.017971333</v>
      </c>
      <c r="H28" s="26" t="n">
        <f aca="false">G30</f>
        <v>150893.369631401</v>
      </c>
      <c r="I28" s="26" t="n">
        <f aca="false">H30</f>
        <v>145567.721291469</v>
      </c>
      <c r="J28" s="26" t="n">
        <f aca="false">I30</f>
        <v>140242.072951538</v>
      </c>
      <c r="K28" s="26" t="n">
        <f aca="false">J30</f>
        <v>134916.424611606</v>
      </c>
      <c r="L28" s="26" t="n">
        <f aca="false">K30</f>
        <v>129590.776271674</v>
      </c>
      <c r="M28" s="26" t="n">
        <f aca="false">L30</f>
        <v>124265.127931742</v>
      </c>
      <c r="N28" s="26" t="n">
        <f aca="false">M30</f>
        <v>118939.47959181</v>
      </c>
      <c r="O28" s="26" t="n">
        <f aca="false">N30</f>
        <v>113613.831251879</v>
      </c>
      <c r="P28" s="26" t="n">
        <f aca="false">O30</f>
        <v>108288.182911947</v>
      </c>
      <c r="Q28" s="26" t="n">
        <f aca="false">P30</f>
        <v>102962.534572015</v>
      </c>
      <c r="R28" s="26" t="n">
        <f aca="false">Q30</f>
        <v>97636.8862320832</v>
      </c>
      <c r="S28" s="26" t="n">
        <f aca="false">R30</f>
        <v>92311.2378921514</v>
      </c>
      <c r="T28" s="26" t="n">
        <f aca="false">S30</f>
        <v>86985.5895522196</v>
      </c>
      <c r="U28" s="26" t="n">
        <f aca="false">T30</f>
        <v>81659.9412122878</v>
      </c>
      <c r="V28" s="26" t="n">
        <f aca="false">U30</f>
        <v>76334.292872356</v>
      </c>
    </row>
    <row r="29" customFormat="false" ht="12.75" hidden="false" customHeight="false" outlineLevel="0" collapsed="false">
      <c r="A29" s="1" t="s">
        <v>228</v>
      </c>
      <c r="B29" s="277" t="n">
        <f aca="false">$B$28*B26</f>
        <v>0</v>
      </c>
      <c r="C29" s="277" t="n">
        <f aca="false">$B$28*C26</f>
        <v>5325.64833993181</v>
      </c>
      <c r="D29" s="277" t="n">
        <f aca="false">$B$28*D26</f>
        <v>5325.64833993181</v>
      </c>
      <c r="E29" s="277" t="n">
        <f aca="false">$B$28*E26</f>
        <v>5325.64833993181</v>
      </c>
      <c r="F29" s="277" t="n">
        <f aca="false">$B$28*F26</f>
        <v>5325.64833993181</v>
      </c>
      <c r="G29" s="277" t="n">
        <f aca="false">$B$28*G26</f>
        <v>5325.64833993181</v>
      </c>
      <c r="H29" s="277" t="n">
        <f aca="false">$B$28*H26</f>
        <v>5325.64833993181</v>
      </c>
      <c r="I29" s="277" t="n">
        <f aca="false">$B$28*I26</f>
        <v>5325.64833993181</v>
      </c>
      <c r="J29" s="277" t="n">
        <f aca="false">$B$28*J26</f>
        <v>5325.64833993181</v>
      </c>
      <c r="K29" s="277" t="n">
        <f aca="false">$B$28*K26</f>
        <v>5325.64833993181</v>
      </c>
      <c r="L29" s="277" t="n">
        <f aca="false">$B$28*L26</f>
        <v>5325.64833993181</v>
      </c>
      <c r="M29" s="277" t="n">
        <f aca="false">$B$28*M26</f>
        <v>5325.64833993181</v>
      </c>
      <c r="N29" s="277" t="n">
        <f aca="false">$B$28*N26</f>
        <v>5325.64833993181</v>
      </c>
      <c r="O29" s="277" t="n">
        <f aca="false">$B$28*O26</f>
        <v>5325.64833993181</v>
      </c>
      <c r="P29" s="277" t="n">
        <f aca="false">$B$28*P26</f>
        <v>5325.64833993181</v>
      </c>
      <c r="Q29" s="277" t="n">
        <f aca="false">$B$28*Q26</f>
        <v>5325.64833993181</v>
      </c>
      <c r="R29" s="277" t="n">
        <f aca="false">$B$28*R26</f>
        <v>5325.64833993181</v>
      </c>
      <c r="S29" s="277" t="n">
        <f aca="false">$B$28*S26</f>
        <v>5325.64833993181</v>
      </c>
      <c r="T29" s="277" t="n">
        <f aca="false">$B$28*T26</f>
        <v>5325.64833993181</v>
      </c>
      <c r="U29" s="277" t="n">
        <f aca="false">$B$28*U26</f>
        <v>5325.64833993181</v>
      </c>
      <c r="V29" s="277" t="n">
        <f aca="false">$B$28*V26</f>
        <v>5325.64833993181</v>
      </c>
    </row>
    <row r="30" customFormat="false" ht="12.75" hidden="false" customHeight="false" outlineLevel="0" collapsed="false">
      <c r="A30" s="1" t="s">
        <v>229</v>
      </c>
      <c r="B30" s="26" t="n">
        <f aca="false">B28-B29</f>
        <v>177521.61133106</v>
      </c>
      <c r="C30" s="26" t="n">
        <f aca="false">C28-C29</f>
        <v>172195.962991128</v>
      </c>
      <c r="D30" s="26" t="n">
        <f aca="false">D28-D29</f>
        <v>166870.314651197</v>
      </c>
      <c r="E30" s="26" t="n">
        <f aca="false">E28-E29</f>
        <v>161544.666311265</v>
      </c>
      <c r="F30" s="26" t="n">
        <f aca="false">F28-F29</f>
        <v>156219.017971333</v>
      </c>
      <c r="G30" s="26" t="n">
        <f aca="false">G28-G29</f>
        <v>150893.369631401</v>
      </c>
      <c r="H30" s="26" t="n">
        <f aca="false">H28-H29</f>
        <v>145567.721291469</v>
      </c>
      <c r="I30" s="26" t="n">
        <f aca="false">I28-I29</f>
        <v>140242.072951538</v>
      </c>
      <c r="J30" s="26" t="n">
        <f aca="false">J28-J29</f>
        <v>134916.424611606</v>
      </c>
      <c r="K30" s="26" t="n">
        <f aca="false">K28-K29</f>
        <v>129590.776271674</v>
      </c>
      <c r="L30" s="26" t="n">
        <f aca="false">L28-L29</f>
        <v>124265.127931742</v>
      </c>
      <c r="M30" s="26" t="n">
        <f aca="false">M28-M29</f>
        <v>118939.47959181</v>
      </c>
      <c r="N30" s="26" t="n">
        <f aca="false">N28-N29</f>
        <v>113613.831251879</v>
      </c>
      <c r="O30" s="26" t="n">
        <f aca="false">O28-O29</f>
        <v>108288.182911947</v>
      </c>
      <c r="P30" s="26" t="n">
        <f aca="false">P28-P29</f>
        <v>102962.534572015</v>
      </c>
      <c r="Q30" s="26" t="n">
        <f aca="false">Q28-Q29</f>
        <v>97636.8862320832</v>
      </c>
      <c r="R30" s="26" t="n">
        <f aca="false">R28-R29</f>
        <v>92311.2378921514</v>
      </c>
      <c r="S30" s="26" t="n">
        <f aca="false">S28-S29</f>
        <v>86985.5895522196</v>
      </c>
      <c r="T30" s="26" t="n">
        <f aca="false">T28-T29</f>
        <v>81659.9412122878</v>
      </c>
      <c r="U30" s="26" t="n">
        <f aca="false">U28-U29</f>
        <v>76334.292872356</v>
      </c>
      <c r="V30" s="26" t="n">
        <f aca="false">V28-V29</f>
        <v>71008.6445324242</v>
      </c>
    </row>
    <row r="31" customFormat="false" ht="12.75" hidden="false" customHeight="false" outlineLevel="0" collapsed="false">
      <c r="B31" s="1"/>
      <c r="C31" s="1"/>
      <c r="D31" s="1"/>
    </row>
    <row r="32" customFormat="false" ht="12.75" hidden="false" customHeight="false" outlineLevel="0" collapsed="false">
      <c r="A32" s="273" t="s">
        <v>76</v>
      </c>
      <c r="B32" s="1"/>
      <c r="C32" s="1"/>
      <c r="D32" s="1"/>
    </row>
    <row r="33" customFormat="false" ht="12.75" hidden="false" customHeight="false" outlineLevel="0" collapsed="false">
      <c r="A33" s="356" t="s">
        <v>225</v>
      </c>
      <c r="B33" s="357" t="n">
        <v>0</v>
      </c>
      <c r="C33" s="357" t="n">
        <v>12</v>
      </c>
      <c r="D33" s="357" t="n">
        <v>12</v>
      </c>
      <c r="E33" s="357" t="n">
        <v>12</v>
      </c>
      <c r="F33" s="357" t="n">
        <v>12</v>
      </c>
      <c r="G33" s="357" t="n">
        <v>12</v>
      </c>
      <c r="H33" s="357" t="n">
        <v>12</v>
      </c>
      <c r="I33" s="357" t="n">
        <v>12</v>
      </c>
      <c r="J33" s="357" t="n">
        <v>12</v>
      </c>
      <c r="K33" s="357" t="n">
        <v>12</v>
      </c>
      <c r="L33" s="357" t="n">
        <v>12</v>
      </c>
      <c r="M33" s="357" t="n">
        <v>12</v>
      </c>
      <c r="N33" s="357" t="n">
        <v>12</v>
      </c>
      <c r="O33" s="357" t="n">
        <v>12</v>
      </c>
      <c r="P33" s="357" t="n">
        <v>12</v>
      </c>
      <c r="Q33" s="357" t="n">
        <v>12</v>
      </c>
      <c r="R33" s="357" t="n">
        <v>12</v>
      </c>
      <c r="S33" s="357" t="n">
        <v>12</v>
      </c>
      <c r="T33" s="357" t="n">
        <v>12</v>
      </c>
      <c r="U33" s="357" t="n">
        <v>12</v>
      </c>
      <c r="V33" s="357" t="n">
        <v>12</v>
      </c>
    </row>
    <row r="34" customFormat="false" ht="12.75" hidden="false" customHeight="false" outlineLevel="0" collapsed="false">
      <c r="A34" s="1" t="s">
        <v>226</v>
      </c>
      <c r="B34" s="358" t="n">
        <v>0</v>
      </c>
      <c r="C34" s="358" t="n">
        <f aca="false">90%/30</f>
        <v>0.03</v>
      </c>
      <c r="D34" s="358" t="n">
        <f aca="false">90%/30</f>
        <v>0.03</v>
      </c>
      <c r="E34" s="358" t="n">
        <f aca="false">90%/30</f>
        <v>0.03</v>
      </c>
      <c r="F34" s="358" t="n">
        <f aca="false">90%/30</f>
        <v>0.03</v>
      </c>
      <c r="G34" s="358" t="n">
        <f aca="false">90%/30</f>
        <v>0.03</v>
      </c>
      <c r="H34" s="358" t="n">
        <f aca="false">90%/30</f>
        <v>0.03</v>
      </c>
      <c r="I34" s="358" t="n">
        <f aca="false">90%/30</f>
        <v>0.03</v>
      </c>
      <c r="J34" s="358" t="n">
        <f aca="false">90%/30</f>
        <v>0.03</v>
      </c>
      <c r="K34" s="358" t="n">
        <f aca="false">90%/30</f>
        <v>0.03</v>
      </c>
      <c r="L34" s="358" t="n">
        <f aca="false">90%/30</f>
        <v>0.03</v>
      </c>
      <c r="M34" s="358" t="n">
        <f aca="false">90%/30</f>
        <v>0.03</v>
      </c>
      <c r="N34" s="358" t="n">
        <f aca="false">90%/30</f>
        <v>0.03</v>
      </c>
      <c r="O34" s="358" t="n">
        <f aca="false">90%/30</f>
        <v>0.03</v>
      </c>
      <c r="P34" s="358" t="n">
        <f aca="false">90%/30</f>
        <v>0.03</v>
      </c>
      <c r="Q34" s="358" t="n">
        <f aca="false">90%/30</f>
        <v>0.03</v>
      </c>
      <c r="R34" s="358" t="n">
        <f aca="false">90%/30</f>
        <v>0.03</v>
      </c>
      <c r="S34" s="358" t="n">
        <f aca="false">90%/30</f>
        <v>0.03</v>
      </c>
      <c r="T34" s="358" t="n">
        <f aca="false">90%/30</f>
        <v>0.03</v>
      </c>
      <c r="U34" s="358" t="n">
        <f aca="false">90%/30</f>
        <v>0.03</v>
      </c>
      <c r="V34" s="358" t="n">
        <f aca="false">90%/30</f>
        <v>0.03</v>
      </c>
    </row>
    <row r="35" customFormat="false" ht="12.75" hidden="false" customHeight="false" outlineLevel="0" collapsed="false">
      <c r="B35" s="1"/>
      <c r="C35" s="1"/>
      <c r="D35" s="1"/>
    </row>
    <row r="36" customFormat="false" ht="12.75" hidden="false" customHeight="false" outlineLevel="0" collapsed="false">
      <c r="A36" s="1" t="s">
        <v>227</v>
      </c>
      <c r="B36" s="228" t="n">
        <f aca="false">Assumptions!$C$11*Allocation!$C$12</f>
        <v>208473.438402962</v>
      </c>
      <c r="C36" s="26" t="n">
        <f aca="false">B38</f>
        <v>208473.438402962</v>
      </c>
      <c r="D36" s="26" t="n">
        <f aca="false">C38</f>
        <v>202219.235250874</v>
      </c>
      <c r="E36" s="26" t="n">
        <f aca="false">D38</f>
        <v>195965.032098785</v>
      </c>
      <c r="F36" s="26" t="n">
        <f aca="false">E38</f>
        <v>189710.828946696</v>
      </c>
      <c r="G36" s="26" t="n">
        <f aca="false">F38</f>
        <v>183456.625794607</v>
      </c>
      <c r="H36" s="26" t="n">
        <f aca="false">G38</f>
        <v>177202.422642518</v>
      </c>
      <c r="I36" s="26" t="n">
        <f aca="false">H38</f>
        <v>170948.219490429</v>
      </c>
      <c r="J36" s="26" t="n">
        <f aca="false">I38</f>
        <v>164694.01633834</v>
      </c>
      <c r="K36" s="26" t="n">
        <f aca="false">J38</f>
        <v>158439.813186251</v>
      </c>
      <c r="L36" s="26" t="n">
        <f aca="false">K38</f>
        <v>152185.610034162</v>
      </c>
      <c r="M36" s="26" t="n">
        <f aca="false">L38</f>
        <v>145931.406882074</v>
      </c>
      <c r="N36" s="26" t="n">
        <f aca="false">M38</f>
        <v>139677.203729985</v>
      </c>
      <c r="O36" s="26" t="n">
        <f aca="false">N38</f>
        <v>133423.000577896</v>
      </c>
      <c r="P36" s="26" t="n">
        <f aca="false">O38</f>
        <v>127168.797425807</v>
      </c>
      <c r="Q36" s="26" t="n">
        <f aca="false">P38</f>
        <v>120914.594273718</v>
      </c>
      <c r="R36" s="26" t="n">
        <f aca="false">Q38</f>
        <v>114660.391121629</v>
      </c>
      <c r="S36" s="26" t="n">
        <f aca="false">R38</f>
        <v>108406.18796954</v>
      </c>
      <c r="T36" s="26" t="n">
        <f aca="false">S38</f>
        <v>102151.984817451</v>
      </c>
      <c r="U36" s="26" t="n">
        <f aca="false">T38</f>
        <v>95897.7816653625</v>
      </c>
      <c r="V36" s="26" t="n">
        <f aca="false">U38</f>
        <v>89643.5785132737</v>
      </c>
    </row>
    <row r="37" customFormat="false" ht="12.75" hidden="false" customHeight="false" outlineLevel="0" collapsed="false">
      <c r="A37" s="1" t="s">
        <v>228</v>
      </c>
      <c r="B37" s="277" t="n">
        <f aca="false">$B$36*B34</f>
        <v>0</v>
      </c>
      <c r="C37" s="277" t="n">
        <f aca="false">$B$36*C34</f>
        <v>6254.20315208887</v>
      </c>
      <c r="D37" s="277" t="n">
        <f aca="false">$B$36*D34</f>
        <v>6254.20315208887</v>
      </c>
      <c r="E37" s="277" t="n">
        <f aca="false">$B$36*E34</f>
        <v>6254.20315208887</v>
      </c>
      <c r="F37" s="277" t="n">
        <f aca="false">$B$36*F34</f>
        <v>6254.20315208887</v>
      </c>
      <c r="G37" s="277" t="n">
        <f aca="false">$B$36*G34</f>
        <v>6254.20315208887</v>
      </c>
      <c r="H37" s="277" t="n">
        <f aca="false">$B$36*H34</f>
        <v>6254.20315208887</v>
      </c>
      <c r="I37" s="277" t="n">
        <f aca="false">$B$36*I34</f>
        <v>6254.20315208887</v>
      </c>
      <c r="J37" s="277" t="n">
        <f aca="false">$B$36*J34</f>
        <v>6254.20315208887</v>
      </c>
      <c r="K37" s="277" t="n">
        <f aca="false">$B$36*K34</f>
        <v>6254.20315208887</v>
      </c>
      <c r="L37" s="277" t="n">
        <f aca="false">$B$36*L34</f>
        <v>6254.20315208887</v>
      </c>
      <c r="M37" s="277" t="n">
        <f aca="false">$B$36*M34</f>
        <v>6254.20315208887</v>
      </c>
      <c r="N37" s="277" t="n">
        <f aca="false">$B$36*N34</f>
        <v>6254.20315208887</v>
      </c>
      <c r="O37" s="277" t="n">
        <f aca="false">$B$36*O34</f>
        <v>6254.20315208887</v>
      </c>
      <c r="P37" s="277" t="n">
        <f aca="false">$B$36*P34</f>
        <v>6254.20315208887</v>
      </c>
      <c r="Q37" s="277" t="n">
        <f aca="false">$B$36*Q34</f>
        <v>6254.20315208887</v>
      </c>
      <c r="R37" s="277" t="n">
        <f aca="false">$B$36*R34</f>
        <v>6254.20315208887</v>
      </c>
      <c r="S37" s="277" t="n">
        <f aca="false">$B$36*S34</f>
        <v>6254.20315208887</v>
      </c>
      <c r="T37" s="277" t="n">
        <f aca="false">$B$36*T34</f>
        <v>6254.20315208887</v>
      </c>
      <c r="U37" s="277" t="n">
        <f aca="false">$B$36*U34</f>
        <v>6254.20315208887</v>
      </c>
      <c r="V37" s="277" t="n">
        <f aca="false">$B$36*V34</f>
        <v>6254.20315208887</v>
      </c>
    </row>
    <row r="38" customFormat="false" ht="12.75" hidden="false" customHeight="false" outlineLevel="0" collapsed="false">
      <c r="A38" s="1" t="s">
        <v>229</v>
      </c>
      <c r="B38" s="26" t="n">
        <f aca="false">B36-B37</f>
        <v>208473.438402962</v>
      </c>
      <c r="C38" s="26" t="n">
        <f aca="false">C36-C37</f>
        <v>202219.235250874</v>
      </c>
      <c r="D38" s="26" t="n">
        <f aca="false">D36-D37</f>
        <v>195965.032098785</v>
      </c>
      <c r="E38" s="26" t="n">
        <f aca="false">E36-E37</f>
        <v>189710.828946696</v>
      </c>
      <c r="F38" s="26" t="n">
        <f aca="false">F36-F37</f>
        <v>183456.625794607</v>
      </c>
      <c r="G38" s="26" t="n">
        <f aca="false">G36-G37</f>
        <v>177202.422642518</v>
      </c>
      <c r="H38" s="26" t="n">
        <f aca="false">H36-H37</f>
        <v>170948.219490429</v>
      </c>
      <c r="I38" s="26" t="n">
        <f aca="false">I36-I37</f>
        <v>164694.01633834</v>
      </c>
      <c r="J38" s="26" t="n">
        <f aca="false">J36-J37</f>
        <v>158439.813186251</v>
      </c>
      <c r="K38" s="26" t="n">
        <f aca="false">K36-K37</f>
        <v>152185.610034162</v>
      </c>
      <c r="L38" s="26" t="n">
        <f aca="false">L36-L37</f>
        <v>145931.406882074</v>
      </c>
      <c r="M38" s="26" t="n">
        <f aca="false">M36-M37</f>
        <v>139677.203729985</v>
      </c>
      <c r="N38" s="26" t="n">
        <f aca="false">N36-N37</f>
        <v>133423.000577896</v>
      </c>
      <c r="O38" s="26" t="n">
        <f aca="false">O36-O37</f>
        <v>127168.797425807</v>
      </c>
      <c r="P38" s="26" t="n">
        <f aca="false">P36-P37</f>
        <v>120914.594273718</v>
      </c>
      <c r="Q38" s="26" t="n">
        <f aca="false">Q36-Q37</f>
        <v>114660.391121629</v>
      </c>
      <c r="R38" s="26" t="n">
        <f aca="false">R36-R37</f>
        <v>108406.18796954</v>
      </c>
      <c r="S38" s="26" t="n">
        <f aca="false">S36-S37</f>
        <v>102151.984817451</v>
      </c>
      <c r="T38" s="26" t="n">
        <f aca="false">T36-T37</f>
        <v>95897.7816653625</v>
      </c>
      <c r="U38" s="26" t="n">
        <f aca="false">U36-U37</f>
        <v>89643.5785132737</v>
      </c>
      <c r="V38" s="26" t="n">
        <f aca="false">V36-V37</f>
        <v>83389.3753611848</v>
      </c>
    </row>
    <row r="39" customFormat="false" ht="12.75" hidden="false" customHeight="false" outlineLevel="0" collapsed="false">
      <c r="B39" s="1"/>
      <c r="C39" s="1"/>
      <c r="D39" s="1"/>
    </row>
    <row r="40" customFormat="false" ht="12.75" hidden="false" customHeight="false" outlineLevel="0" collapsed="false">
      <c r="A40" s="273" t="s">
        <v>77</v>
      </c>
      <c r="B40" s="1"/>
      <c r="C40" s="1"/>
      <c r="D40" s="1"/>
    </row>
    <row r="41" customFormat="false" ht="12.75" hidden="false" customHeight="false" outlineLevel="0" collapsed="false">
      <c r="A41" s="356" t="s">
        <v>225</v>
      </c>
      <c r="B41" s="357" t="n">
        <v>0</v>
      </c>
      <c r="C41" s="357" t="n">
        <v>12</v>
      </c>
      <c r="D41" s="357" t="n">
        <v>12</v>
      </c>
      <c r="E41" s="357" t="n">
        <v>12</v>
      </c>
      <c r="F41" s="357" t="n">
        <v>12</v>
      </c>
      <c r="G41" s="357" t="n">
        <v>12</v>
      </c>
      <c r="H41" s="357" t="n">
        <v>12</v>
      </c>
      <c r="I41" s="357" t="n">
        <v>12</v>
      </c>
      <c r="J41" s="357" t="n">
        <v>12</v>
      </c>
      <c r="K41" s="357" t="n">
        <v>12</v>
      </c>
      <c r="L41" s="357" t="n">
        <v>12</v>
      </c>
      <c r="M41" s="357" t="n">
        <v>12</v>
      </c>
      <c r="N41" s="357" t="n">
        <v>12</v>
      </c>
      <c r="O41" s="357" t="n">
        <v>12</v>
      </c>
      <c r="P41" s="357" t="n">
        <v>12</v>
      </c>
      <c r="Q41" s="357" t="n">
        <v>12</v>
      </c>
      <c r="R41" s="357" t="n">
        <v>12</v>
      </c>
      <c r="S41" s="357" t="n">
        <v>12</v>
      </c>
      <c r="T41" s="357" t="n">
        <v>12</v>
      </c>
      <c r="U41" s="357" t="n">
        <v>12</v>
      </c>
      <c r="V41" s="357" t="n">
        <v>12</v>
      </c>
    </row>
    <row r="42" customFormat="false" ht="12.75" hidden="false" customHeight="false" outlineLevel="0" collapsed="false">
      <c r="A42" s="1" t="s">
        <v>226</v>
      </c>
      <c r="B42" s="358" t="n">
        <v>0</v>
      </c>
      <c r="C42" s="358" t="n">
        <f aca="false">90%/30</f>
        <v>0.03</v>
      </c>
      <c r="D42" s="358" t="n">
        <f aca="false">90%/30</f>
        <v>0.03</v>
      </c>
      <c r="E42" s="358" t="n">
        <f aca="false">90%/30</f>
        <v>0.03</v>
      </c>
      <c r="F42" s="358" t="n">
        <f aca="false">90%/30</f>
        <v>0.03</v>
      </c>
      <c r="G42" s="358" t="n">
        <f aca="false">90%/30</f>
        <v>0.03</v>
      </c>
      <c r="H42" s="358" t="n">
        <f aca="false">90%/30</f>
        <v>0.03</v>
      </c>
      <c r="I42" s="358" t="n">
        <f aca="false">90%/30</f>
        <v>0.03</v>
      </c>
      <c r="J42" s="358" t="n">
        <f aca="false">90%/30</f>
        <v>0.03</v>
      </c>
      <c r="K42" s="358" t="n">
        <f aca="false">90%/30</f>
        <v>0.03</v>
      </c>
      <c r="L42" s="358" t="n">
        <f aca="false">90%/30</f>
        <v>0.03</v>
      </c>
      <c r="M42" s="358" t="n">
        <f aca="false">90%/30</f>
        <v>0.03</v>
      </c>
      <c r="N42" s="358" t="n">
        <f aca="false">90%/30</f>
        <v>0.03</v>
      </c>
      <c r="O42" s="358" t="n">
        <f aca="false">90%/30</f>
        <v>0.03</v>
      </c>
      <c r="P42" s="358" t="n">
        <f aca="false">90%/30</f>
        <v>0.03</v>
      </c>
      <c r="Q42" s="358" t="n">
        <f aca="false">90%/30</f>
        <v>0.03</v>
      </c>
      <c r="R42" s="358" t="n">
        <f aca="false">90%/30</f>
        <v>0.03</v>
      </c>
      <c r="S42" s="358" t="n">
        <f aca="false">90%/30</f>
        <v>0.03</v>
      </c>
      <c r="T42" s="358" t="n">
        <f aca="false">90%/30</f>
        <v>0.03</v>
      </c>
      <c r="U42" s="358" t="n">
        <f aca="false">90%/30</f>
        <v>0.03</v>
      </c>
      <c r="V42" s="358" t="n">
        <f aca="false">90%/30</f>
        <v>0.03</v>
      </c>
    </row>
    <row r="43" customFormat="false" ht="12.75" hidden="false" customHeight="false" outlineLevel="0" collapsed="false">
      <c r="B43" s="1"/>
      <c r="C43" s="1"/>
      <c r="D43" s="1"/>
      <c r="Y43" s="359" t="s">
        <v>230</v>
      </c>
      <c r="Z43" s="360"/>
    </row>
    <row r="44" customFormat="false" ht="12.75" hidden="false" customHeight="false" outlineLevel="0" collapsed="false">
      <c r="A44" s="1" t="s">
        <v>227</v>
      </c>
      <c r="B44" s="228" t="n">
        <f aca="false">Assumptions!$C$11*Allocation!$C$13</f>
        <v>190699.24662949</v>
      </c>
      <c r="C44" s="26" t="n">
        <f aca="false">B46</f>
        <v>190699.24662949</v>
      </c>
      <c r="D44" s="26" t="n">
        <f aca="false">C46</f>
        <v>184978.269230606</v>
      </c>
      <c r="E44" s="26" t="n">
        <f aca="false">D46</f>
        <v>179257.291831721</v>
      </c>
      <c r="F44" s="26" t="n">
        <f aca="false">E46</f>
        <v>173536.314432836</v>
      </c>
      <c r="G44" s="26" t="n">
        <f aca="false">F46</f>
        <v>167815.337033951</v>
      </c>
      <c r="H44" s="26" t="n">
        <f aca="false">G46</f>
        <v>162094.359635067</v>
      </c>
      <c r="I44" s="26" t="n">
        <f aca="false">H46</f>
        <v>156373.382236182</v>
      </c>
      <c r="J44" s="26" t="n">
        <f aca="false">I46</f>
        <v>150652.404837297</v>
      </c>
      <c r="K44" s="26" t="n">
        <f aca="false">J46</f>
        <v>144931.427438413</v>
      </c>
      <c r="L44" s="26" t="n">
        <f aca="false">K46</f>
        <v>139210.450039528</v>
      </c>
      <c r="M44" s="26" t="n">
        <f aca="false">L46</f>
        <v>133489.472640643</v>
      </c>
      <c r="N44" s="26" t="n">
        <f aca="false">M46</f>
        <v>127768.495241758</v>
      </c>
      <c r="O44" s="26" t="n">
        <f aca="false">N46</f>
        <v>122047.517842874</v>
      </c>
      <c r="P44" s="26" t="n">
        <f aca="false">O46</f>
        <v>116326.540443989</v>
      </c>
      <c r="Q44" s="26" t="n">
        <f aca="false">P46</f>
        <v>110605.563045104</v>
      </c>
      <c r="R44" s="26" t="n">
        <f aca="false">Q46</f>
        <v>104884.58564622</v>
      </c>
      <c r="S44" s="26" t="n">
        <f aca="false">R46</f>
        <v>99163.6082473349</v>
      </c>
      <c r="T44" s="26" t="n">
        <f aca="false">S46</f>
        <v>93442.6308484502</v>
      </c>
      <c r="U44" s="26" t="n">
        <f aca="false">T46</f>
        <v>87721.6534495655</v>
      </c>
      <c r="V44" s="26" t="n">
        <f aca="false">U46</f>
        <v>82000.6760506808</v>
      </c>
      <c r="Y44" s="361"/>
      <c r="Z44" s="362"/>
    </row>
    <row r="45" customFormat="false" ht="12.75" hidden="false" customHeight="false" outlineLevel="0" collapsed="false">
      <c r="A45" s="1" t="s">
        <v>228</v>
      </c>
      <c r="B45" s="277" t="n">
        <f aca="false">$B$44*B42</f>
        <v>0</v>
      </c>
      <c r="C45" s="277" t="n">
        <f aca="false">$B$44*C42</f>
        <v>5720.97739888471</v>
      </c>
      <c r="D45" s="277" t="n">
        <f aca="false">$B$44*D42</f>
        <v>5720.97739888471</v>
      </c>
      <c r="E45" s="277" t="n">
        <f aca="false">$B$44*E42</f>
        <v>5720.97739888471</v>
      </c>
      <c r="F45" s="277" t="n">
        <f aca="false">$B$44*F42</f>
        <v>5720.97739888471</v>
      </c>
      <c r="G45" s="277" t="n">
        <f aca="false">$B$44*G42</f>
        <v>5720.97739888471</v>
      </c>
      <c r="H45" s="277" t="n">
        <f aca="false">$B$44*H42</f>
        <v>5720.97739888471</v>
      </c>
      <c r="I45" s="277" t="n">
        <f aca="false">$B$44*I42</f>
        <v>5720.97739888471</v>
      </c>
      <c r="J45" s="277" t="n">
        <f aca="false">$B$44*J42</f>
        <v>5720.97739888471</v>
      </c>
      <c r="K45" s="277" t="n">
        <f aca="false">$B$44*K42</f>
        <v>5720.97739888471</v>
      </c>
      <c r="L45" s="277" t="n">
        <f aca="false">$B$44*L42</f>
        <v>5720.97739888471</v>
      </c>
      <c r="M45" s="277" t="n">
        <f aca="false">$B$44*M42</f>
        <v>5720.97739888471</v>
      </c>
      <c r="N45" s="277" t="n">
        <f aca="false">$B$44*N42</f>
        <v>5720.97739888471</v>
      </c>
      <c r="O45" s="277" t="n">
        <f aca="false">$B$44*O42</f>
        <v>5720.97739888471</v>
      </c>
      <c r="P45" s="277" t="n">
        <f aca="false">$B$44*P42</f>
        <v>5720.97739888471</v>
      </c>
      <c r="Q45" s="277" t="n">
        <f aca="false">$B$44*Q42</f>
        <v>5720.97739888471</v>
      </c>
      <c r="R45" s="277" t="n">
        <f aca="false">$B$44*R42</f>
        <v>5720.97739888471</v>
      </c>
      <c r="S45" s="277" t="n">
        <f aca="false">$B$44*S42</f>
        <v>5720.97739888471</v>
      </c>
      <c r="T45" s="277" t="n">
        <f aca="false">$B$44*T42</f>
        <v>5720.97739888471</v>
      </c>
      <c r="U45" s="277" t="n">
        <f aca="false">$B$44*U42</f>
        <v>5720.97739888471</v>
      </c>
      <c r="V45" s="277" t="n">
        <f aca="false">$B$44*V42</f>
        <v>5720.97739888471</v>
      </c>
      <c r="Y45" s="363" t="n">
        <v>0</v>
      </c>
      <c r="Z45" s="364" t="n">
        <v>0</v>
      </c>
    </row>
    <row r="46" customFormat="false" ht="12.75" hidden="false" customHeight="false" outlineLevel="0" collapsed="false">
      <c r="A46" s="1" t="s">
        <v>229</v>
      </c>
      <c r="B46" s="26" t="n">
        <f aca="false">B44-B45</f>
        <v>190699.24662949</v>
      </c>
      <c r="C46" s="26" t="n">
        <f aca="false">C44-C45</f>
        <v>184978.269230606</v>
      </c>
      <c r="D46" s="26" t="n">
        <f aca="false">D44-D45</f>
        <v>179257.291831721</v>
      </c>
      <c r="E46" s="26" t="n">
        <f aca="false">E44-E45</f>
        <v>173536.314432836</v>
      </c>
      <c r="F46" s="26" t="n">
        <f aca="false">F44-F45</f>
        <v>167815.337033951</v>
      </c>
      <c r="G46" s="26" t="n">
        <f aca="false">G44-G45</f>
        <v>162094.359635067</v>
      </c>
      <c r="H46" s="26" t="n">
        <f aca="false">H44-H45</f>
        <v>156373.382236182</v>
      </c>
      <c r="I46" s="26" t="n">
        <f aca="false">I44-I45</f>
        <v>150652.404837297</v>
      </c>
      <c r="J46" s="26" t="n">
        <f aca="false">J44-J45</f>
        <v>144931.427438413</v>
      </c>
      <c r="K46" s="26" t="n">
        <f aca="false">K44-K45</f>
        <v>139210.450039528</v>
      </c>
      <c r="L46" s="26" t="n">
        <f aca="false">L44-L45</f>
        <v>133489.472640643</v>
      </c>
      <c r="M46" s="26" t="n">
        <f aca="false">M44-M45</f>
        <v>127768.495241758</v>
      </c>
      <c r="N46" s="26" t="n">
        <f aca="false">N44-N45</f>
        <v>122047.517842874</v>
      </c>
      <c r="O46" s="26" t="n">
        <f aca="false">O44-O45</f>
        <v>116326.540443989</v>
      </c>
      <c r="P46" s="26" t="n">
        <f aca="false">P44-P45</f>
        <v>110605.563045104</v>
      </c>
      <c r="Q46" s="26" t="n">
        <f aca="false">Q44-Q45</f>
        <v>104884.58564622</v>
      </c>
      <c r="R46" s="26" t="n">
        <f aca="false">R44-R45</f>
        <v>99163.6082473349</v>
      </c>
      <c r="S46" s="26" t="n">
        <f aca="false">S44-S45</f>
        <v>93442.6308484502</v>
      </c>
      <c r="T46" s="26" t="n">
        <f aca="false">T44-T45</f>
        <v>87721.6534495655</v>
      </c>
      <c r="U46" s="26" t="n">
        <f aca="false">U44-U45</f>
        <v>82000.6760506808</v>
      </c>
      <c r="V46" s="26" t="n">
        <f aca="false">V44-V45</f>
        <v>76279.698651796</v>
      </c>
      <c r="Y46" s="363" t="n">
        <v>1</v>
      </c>
      <c r="Z46" s="364" t="n">
        <v>0.05</v>
      </c>
    </row>
    <row r="47" customFormat="false" ht="12.75" hidden="false" customHeight="false" outlineLevel="0" collapsed="false">
      <c r="B47" s="1"/>
      <c r="C47" s="1"/>
      <c r="D47" s="1"/>
      <c r="Y47" s="363" t="n">
        <v>2</v>
      </c>
      <c r="Z47" s="364" t="n">
        <v>0.095</v>
      </c>
    </row>
    <row r="48" customFormat="false" ht="12.75" hidden="false" customHeight="false" outlineLevel="0" collapsed="false">
      <c r="A48" s="273" t="s">
        <v>78</v>
      </c>
      <c r="B48" s="1"/>
      <c r="C48" s="1"/>
      <c r="D48" s="1"/>
      <c r="Y48" s="363" t="n">
        <v>3</v>
      </c>
      <c r="Z48" s="364" t="n">
        <v>0.0855</v>
      </c>
    </row>
    <row r="49" customFormat="false" ht="12.75" hidden="false" customHeight="false" outlineLevel="0" collapsed="false">
      <c r="A49" s="356" t="s">
        <v>225</v>
      </c>
      <c r="B49" s="357" t="n">
        <v>0</v>
      </c>
      <c r="C49" s="357" t="n">
        <v>12</v>
      </c>
      <c r="D49" s="357" t="n">
        <v>12</v>
      </c>
      <c r="E49" s="357" t="n">
        <v>12</v>
      </c>
      <c r="F49" s="357" t="n">
        <v>12</v>
      </c>
      <c r="G49" s="357" t="n">
        <v>12</v>
      </c>
      <c r="H49" s="357" t="n">
        <v>12</v>
      </c>
      <c r="I49" s="357" t="n">
        <v>12</v>
      </c>
      <c r="J49" s="357" t="n">
        <v>12</v>
      </c>
      <c r="K49" s="357" t="n">
        <v>12</v>
      </c>
      <c r="L49" s="357" t="n">
        <v>12</v>
      </c>
      <c r="M49" s="357" t="n">
        <v>12</v>
      </c>
      <c r="N49" s="357" t="n">
        <v>12</v>
      </c>
      <c r="O49" s="357" t="n">
        <v>12</v>
      </c>
      <c r="P49" s="357" t="n">
        <v>12</v>
      </c>
      <c r="Q49" s="357" t="n">
        <v>12</v>
      </c>
      <c r="R49" s="357" t="n">
        <v>12</v>
      </c>
      <c r="S49" s="357" t="n">
        <v>12</v>
      </c>
      <c r="T49" s="357" t="n">
        <v>12</v>
      </c>
      <c r="U49" s="357" t="n">
        <v>12</v>
      </c>
      <c r="V49" s="357" t="n">
        <v>12</v>
      </c>
      <c r="Y49" s="363" t="n">
        <v>4</v>
      </c>
      <c r="Z49" s="364" t="n">
        <v>0.077</v>
      </c>
    </row>
    <row r="50" customFormat="false" ht="12.75" hidden="false" customHeight="false" outlineLevel="0" collapsed="false">
      <c r="A50" s="1" t="s">
        <v>226</v>
      </c>
      <c r="B50" s="358" t="n">
        <v>0</v>
      </c>
      <c r="C50" s="358" t="n">
        <f aca="false">90%/30</f>
        <v>0.03</v>
      </c>
      <c r="D50" s="358" t="n">
        <f aca="false">90%/30</f>
        <v>0.03</v>
      </c>
      <c r="E50" s="358" t="n">
        <f aca="false">90%/30</f>
        <v>0.03</v>
      </c>
      <c r="F50" s="358" t="n">
        <f aca="false">90%/30</f>
        <v>0.03</v>
      </c>
      <c r="G50" s="358" t="n">
        <f aca="false">90%/30</f>
        <v>0.03</v>
      </c>
      <c r="H50" s="358" t="n">
        <f aca="false">90%/30</f>
        <v>0.03</v>
      </c>
      <c r="I50" s="358" t="n">
        <f aca="false">90%/30</f>
        <v>0.03</v>
      </c>
      <c r="J50" s="358" t="n">
        <f aca="false">90%/30</f>
        <v>0.03</v>
      </c>
      <c r="K50" s="358" t="n">
        <f aca="false">90%/30</f>
        <v>0.03</v>
      </c>
      <c r="L50" s="358" t="n">
        <f aca="false">90%/30</f>
        <v>0.03</v>
      </c>
      <c r="M50" s="358" t="n">
        <f aca="false">90%/30</f>
        <v>0.03</v>
      </c>
      <c r="N50" s="358" t="n">
        <f aca="false">90%/30</f>
        <v>0.03</v>
      </c>
      <c r="O50" s="358" t="n">
        <f aca="false">90%/30</f>
        <v>0.03</v>
      </c>
      <c r="P50" s="358" t="n">
        <f aca="false">90%/30</f>
        <v>0.03</v>
      </c>
      <c r="Q50" s="358" t="n">
        <f aca="false">90%/30</f>
        <v>0.03</v>
      </c>
      <c r="R50" s="358" t="n">
        <f aca="false">90%/30</f>
        <v>0.03</v>
      </c>
      <c r="S50" s="358" t="n">
        <f aca="false">90%/30</f>
        <v>0.03</v>
      </c>
      <c r="T50" s="358" t="n">
        <f aca="false">90%/30</f>
        <v>0.03</v>
      </c>
      <c r="U50" s="358" t="n">
        <f aca="false">90%/30</f>
        <v>0.03</v>
      </c>
      <c r="V50" s="358" t="n">
        <f aca="false">90%/30</f>
        <v>0.03</v>
      </c>
      <c r="Y50" s="363" t="n">
        <v>5</v>
      </c>
      <c r="Z50" s="364" t="n">
        <v>0.0693</v>
      </c>
    </row>
    <row r="51" customFormat="false" ht="12.75" hidden="false" customHeight="false" outlineLevel="0" collapsed="false">
      <c r="B51" s="1"/>
      <c r="C51" s="1"/>
      <c r="D51" s="1"/>
      <c r="Y51" s="363" t="n">
        <v>6</v>
      </c>
      <c r="Z51" s="364" t="n">
        <v>0.0623</v>
      </c>
    </row>
    <row r="52" customFormat="false" ht="12.75" hidden="false" customHeight="false" outlineLevel="0" collapsed="false">
      <c r="A52" s="1" t="s">
        <v>227</v>
      </c>
      <c r="B52" s="228" t="n">
        <f aca="false">Assumptions!$C$11*Allocation!$C$14</f>
        <v>307026.346886008</v>
      </c>
      <c r="C52" s="26" t="n">
        <f aca="false">B54</f>
        <v>307026.346886008</v>
      </c>
      <c r="D52" s="26" t="n">
        <f aca="false">C54</f>
        <v>297815.556479427</v>
      </c>
      <c r="E52" s="26" t="n">
        <f aca="false">D54</f>
        <v>288604.766072847</v>
      </c>
      <c r="F52" s="26" t="n">
        <f aca="false">E54</f>
        <v>279393.975666267</v>
      </c>
      <c r="G52" s="26" t="n">
        <f aca="false">F54</f>
        <v>270183.185259687</v>
      </c>
      <c r="H52" s="26" t="n">
        <f aca="false">G54</f>
        <v>260972.394853106</v>
      </c>
      <c r="I52" s="26" t="n">
        <f aca="false">H54</f>
        <v>251761.604446526</v>
      </c>
      <c r="J52" s="26" t="n">
        <f aca="false">I54</f>
        <v>242550.814039946</v>
      </c>
      <c r="K52" s="26" t="n">
        <f aca="false">J54</f>
        <v>233340.023633366</v>
      </c>
      <c r="L52" s="26" t="n">
        <f aca="false">K54</f>
        <v>224129.233226786</v>
      </c>
      <c r="M52" s="26" t="n">
        <f aca="false">L54</f>
        <v>214918.442820205</v>
      </c>
      <c r="N52" s="26" t="n">
        <f aca="false">M54</f>
        <v>205707.652413625</v>
      </c>
      <c r="O52" s="26" t="n">
        <f aca="false">N54</f>
        <v>196496.862007045</v>
      </c>
      <c r="P52" s="26" t="n">
        <f aca="false">O54</f>
        <v>187286.071600465</v>
      </c>
      <c r="Q52" s="26" t="n">
        <f aca="false">P54</f>
        <v>178075.281193884</v>
      </c>
      <c r="R52" s="26" t="n">
        <f aca="false">Q54</f>
        <v>168864.490787304</v>
      </c>
      <c r="S52" s="26" t="n">
        <f aca="false">R54</f>
        <v>159653.700380724</v>
      </c>
      <c r="T52" s="26" t="n">
        <f aca="false">S54</f>
        <v>150442.909974144</v>
      </c>
      <c r="U52" s="26" t="n">
        <f aca="false">T54</f>
        <v>141232.119567563</v>
      </c>
      <c r="V52" s="26" t="n">
        <f aca="false">U54</f>
        <v>132021.329160983</v>
      </c>
      <c r="Y52" s="363" t="n">
        <v>7</v>
      </c>
      <c r="Z52" s="364" t="n">
        <v>0.059</v>
      </c>
    </row>
    <row r="53" customFormat="false" ht="12.75" hidden="false" customHeight="false" outlineLevel="0" collapsed="false">
      <c r="A53" s="1" t="s">
        <v>228</v>
      </c>
      <c r="B53" s="277" t="n">
        <f aca="false">$B$52*B50</f>
        <v>0</v>
      </c>
      <c r="C53" s="277" t="n">
        <f aca="false">$B$52*C50</f>
        <v>9210.79040658023</v>
      </c>
      <c r="D53" s="277" t="n">
        <f aca="false">$B$52*D50</f>
        <v>9210.79040658023</v>
      </c>
      <c r="E53" s="277" t="n">
        <f aca="false">$B$52*E50</f>
        <v>9210.79040658023</v>
      </c>
      <c r="F53" s="277" t="n">
        <f aca="false">$B$52*F50</f>
        <v>9210.79040658023</v>
      </c>
      <c r="G53" s="277" t="n">
        <f aca="false">$B$52*G50</f>
        <v>9210.79040658023</v>
      </c>
      <c r="H53" s="277" t="n">
        <f aca="false">$B$52*H50</f>
        <v>9210.79040658023</v>
      </c>
      <c r="I53" s="277" t="n">
        <f aca="false">$B$52*I50</f>
        <v>9210.79040658023</v>
      </c>
      <c r="J53" s="277" t="n">
        <f aca="false">$B$52*J50</f>
        <v>9210.79040658023</v>
      </c>
      <c r="K53" s="277" t="n">
        <f aca="false">$B$52*K50</f>
        <v>9210.79040658023</v>
      </c>
      <c r="L53" s="277" t="n">
        <f aca="false">$B$52*L50</f>
        <v>9210.79040658023</v>
      </c>
      <c r="M53" s="277" t="n">
        <f aca="false">$B$52*M50</f>
        <v>9210.79040658023</v>
      </c>
      <c r="N53" s="277" t="n">
        <f aca="false">$B$52*N50</f>
        <v>9210.79040658023</v>
      </c>
      <c r="O53" s="277" t="n">
        <f aca="false">$B$52*O50</f>
        <v>9210.79040658023</v>
      </c>
      <c r="P53" s="277" t="n">
        <f aca="false">$B$52*P50</f>
        <v>9210.79040658023</v>
      </c>
      <c r="Q53" s="277" t="n">
        <f aca="false">$B$52*Q50</f>
        <v>9210.79040658023</v>
      </c>
      <c r="R53" s="277" t="n">
        <f aca="false">$B$52*R50</f>
        <v>9210.79040658023</v>
      </c>
      <c r="S53" s="277" t="n">
        <f aca="false">$B$52*S50</f>
        <v>9210.79040658023</v>
      </c>
      <c r="T53" s="277" t="n">
        <f aca="false">$B$52*T50</f>
        <v>9210.79040658023</v>
      </c>
      <c r="U53" s="277" t="n">
        <f aca="false">$B$52*U50</f>
        <v>9210.79040658023</v>
      </c>
      <c r="V53" s="277" t="n">
        <f aca="false">$B$52*V50</f>
        <v>9210.79040658023</v>
      </c>
      <c r="Y53" s="363" t="n">
        <v>8</v>
      </c>
      <c r="Z53" s="364" t="n">
        <v>0.0591</v>
      </c>
    </row>
    <row r="54" customFormat="false" ht="12.75" hidden="false" customHeight="false" outlineLevel="0" collapsed="false">
      <c r="A54" s="1" t="s">
        <v>229</v>
      </c>
      <c r="B54" s="26" t="n">
        <f aca="false">B52-B53</f>
        <v>307026.346886008</v>
      </c>
      <c r="C54" s="26" t="n">
        <f aca="false">C52-C53</f>
        <v>297815.556479427</v>
      </c>
      <c r="D54" s="26" t="n">
        <f aca="false">D52-D53</f>
        <v>288604.766072847</v>
      </c>
      <c r="E54" s="26" t="n">
        <f aca="false">E52-E53</f>
        <v>279393.975666267</v>
      </c>
      <c r="F54" s="26" t="n">
        <f aca="false">F52-F53</f>
        <v>270183.185259687</v>
      </c>
      <c r="G54" s="26" t="n">
        <f aca="false">G52-G53</f>
        <v>260972.394853106</v>
      </c>
      <c r="H54" s="26" t="n">
        <f aca="false">H52-H53</f>
        <v>251761.604446526</v>
      </c>
      <c r="I54" s="26" t="n">
        <f aca="false">I52-I53</f>
        <v>242550.814039946</v>
      </c>
      <c r="J54" s="26" t="n">
        <f aca="false">J52-J53</f>
        <v>233340.023633366</v>
      </c>
      <c r="K54" s="26" t="n">
        <f aca="false">K52-K53</f>
        <v>224129.233226786</v>
      </c>
      <c r="L54" s="26" t="n">
        <f aca="false">L52-L53</f>
        <v>214918.442820205</v>
      </c>
      <c r="M54" s="26" t="n">
        <f aca="false">M52-M53</f>
        <v>205707.652413625</v>
      </c>
      <c r="N54" s="26" t="n">
        <f aca="false">N52-N53</f>
        <v>196496.862007045</v>
      </c>
      <c r="O54" s="26" t="n">
        <f aca="false">O52-O53</f>
        <v>187286.071600465</v>
      </c>
      <c r="P54" s="26" t="n">
        <f aca="false">P52-P53</f>
        <v>178075.281193884</v>
      </c>
      <c r="Q54" s="26" t="n">
        <f aca="false">Q52-Q53</f>
        <v>168864.490787304</v>
      </c>
      <c r="R54" s="26" t="n">
        <f aca="false">R52-R53</f>
        <v>159653.700380724</v>
      </c>
      <c r="S54" s="26" t="n">
        <f aca="false">S52-S53</f>
        <v>150442.909974144</v>
      </c>
      <c r="T54" s="26" t="n">
        <f aca="false">T52-T53</f>
        <v>141232.119567563</v>
      </c>
      <c r="U54" s="26" t="n">
        <f aca="false">U52-U53</f>
        <v>132021.329160983</v>
      </c>
      <c r="V54" s="26" t="n">
        <f aca="false">V52-V53</f>
        <v>122810.538754403</v>
      </c>
      <c r="Y54" s="363" t="n">
        <v>9</v>
      </c>
      <c r="Z54" s="364" t="n">
        <v>0.059</v>
      </c>
    </row>
    <row r="55" customFormat="false" ht="12.75" hidden="false" customHeight="false" outlineLevel="0" collapsed="false">
      <c r="B55" s="1"/>
      <c r="C55" s="1"/>
      <c r="D55" s="1"/>
      <c r="Y55" s="363" t="n">
        <v>10</v>
      </c>
      <c r="Z55" s="364" t="n">
        <v>0.0591</v>
      </c>
    </row>
    <row r="56" customFormat="false" ht="12.75" hidden="false" customHeight="false" outlineLevel="0" collapsed="false">
      <c r="A56" s="273" t="s">
        <v>231</v>
      </c>
      <c r="B56" s="1"/>
      <c r="C56" s="1"/>
      <c r="D56" s="1"/>
      <c r="Y56" s="363" t="n">
        <v>11</v>
      </c>
      <c r="Z56" s="364" t="n">
        <v>0.059</v>
      </c>
    </row>
    <row r="57" customFormat="false" ht="12.75" hidden="false" customHeight="false" outlineLevel="0" collapsed="false">
      <c r="A57" s="1" t="s">
        <v>227</v>
      </c>
      <c r="B57" s="365" t="n">
        <f aca="false">SUM(B20,B28,B44,B52,B36,B12)</f>
        <v>1220984.63417467</v>
      </c>
      <c r="C57" s="365" t="n">
        <f aca="false">B59</f>
        <v>1220984.63417467</v>
      </c>
      <c r="D57" s="365" t="n">
        <f aca="false">C59</f>
        <v>1184355.09514943</v>
      </c>
      <c r="E57" s="365" t="n">
        <f aca="false">D59</f>
        <v>1147725.55612419</v>
      </c>
      <c r="F57" s="365" t="n">
        <f aca="false">E59</f>
        <v>1111096.01709895</v>
      </c>
      <c r="G57" s="365" t="n">
        <f aca="false">F59</f>
        <v>1074466.47807371</v>
      </c>
      <c r="H57" s="365" t="n">
        <f aca="false">G59</f>
        <v>1037836.93904847</v>
      </c>
      <c r="I57" s="365" t="n">
        <f aca="false">H59</f>
        <v>1001207.40002323</v>
      </c>
      <c r="J57" s="365" t="n">
        <f aca="false">I59</f>
        <v>964577.860997991</v>
      </c>
      <c r="K57" s="365" t="n">
        <f aca="false">J59</f>
        <v>927948.321972751</v>
      </c>
      <c r="L57" s="365" t="n">
        <f aca="false">K59</f>
        <v>891318.782947511</v>
      </c>
      <c r="M57" s="365" t="n">
        <f aca="false">L59</f>
        <v>854689.24392227</v>
      </c>
      <c r="N57" s="365" t="n">
        <f aca="false">M59</f>
        <v>818059.70489703</v>
      </c>
      <c r="O57" s="365" t="n">
        <f aca="false">N59</f>
        <v>781430.16587179</v>
      </c>
      <c r="P57" s="365" t="n">
        <f aca="false">O59</f>
        <v>744800.62684655</v>
      </c>
      <c r="Q57" s="365" t="n">
        <f aca="false">P59</f>
        <v>708171.08782131</v>
      </c>
      <c r="R57" s="365" t="n">
        <f aca="false">Q59</f>
        <v>671541.54879607</v>
      </c>
      <c r="S57" s="365" t="n">
        <f aca="false">R59</f>
        <v>634912.00977083</v>
      </c>
      <c r="T57" s="365" t="n">
        <f aca="false">S59</f>
        <v>598282.47074559</v>
      </c>
      <c r="U57" s="365" t="n">
        <f aca="false">T59</f>
        <v>561652.93172035</v>
      </c>
      <c r="V57" s="365" t="n">
        <f aca="false">U59</f>
        <v>525023.392695109</v>
      </c>
      <c r="Y57" s="363" t="n">
        <v>12</v>
      </c>
      <c r="Z57" s="364" t="n">
        <v>0.0591</v>
      </c>
    </row>
    <row r="58" customFormat="false" ht="12.75" hidden="false" customHeight="false" outlineLevel="0" collapsed="false">
      <c r="A58" s="1" t="s">
        <v>228</v>
      </c>
      <c r="B58" s="366" t="n">
        <f aca="false">SUM(B21,B29,B45,B53,B37,B13)</f>
        <v>0</v>
      </c>
      <c r="C58" s="366" t="n">
        <f aca="false">SUM(C21,C29,C45,C53,C37,C13)</f>
        <v>36629.5390252402</v>
      </c>
      <c r="D58" s="366" t="n">
        <f aca="false">SUM(D21,D29,D45,D53,D37,D13)</f>
        <v>36629.5390252402</v>
      </c>
      <c r="E58" s="366" t="n">
        <f aca="false">SUM(E21,E29,E45,E53,E37,E13)</f>
        <v>36629.5390252402</v>
      </c>
      <c r="F58" s="366" t="n">
        <f aca="false">SUM(F21,F29,F45,F53,F37,F13)</f>
        <v>36629.5390252402</v>
      </c>
      <c r="G58" s="366" t="n">
        <f aca="false">SUM(G21,G29,G45,G53,G37,G13)</f>
        <v>36629.5390252402</v>
      </c>
      <c r="H58" s="366" t="n">
        <f aca="false">SUM(H21,H29,H45,H53,H37,H13)</f>
        <v>36629.5390252402</v>
      </c>
      <c r="I58" s="366" t="n">
        <f aca="false">SUM(I21,I29,I45,I53,I37,I13)</f>
        <v>36629.5390252402</v>
      </c>
      <c r="J58" s="366" t="n">
        <f aca="false">SUM(J21,J29,J45,J53,J37,J13)</f>
        <v>36629.5390252402</v>
      </c>
      <c r="K58" s="366" t="n">
        <f aca="false">SUM(K21,K29,K45,K53,K37,K13)</f>
        <v>36629.5390252402</v>
      </c>
      <c r="L58" s="366" t="n">
        <f aca="false">SUM(L21,L29,L45,L53,L37,L13)</f>
        <v>36629.5390252402</v>
      </c>
      <c r="M58" s="366" t="n">
        <f aca="false">SUM(M21,M29,M45,M53,M37,M13)</f>
        <v>36629.5390252402</v>
      </c>
      <c r="N58" s="366" t="n">
        <f aca="false">SUM(N21,N29,N45,N53,N37,N13)</f>
        <v>36629.5390252402</v>
      </c>
      <c r="O58" s="366" t="n">
        <f aca="false">SUM(O21,O29,O45,O53,O37,O13)</f>
        <v>36629.5390252402</v>
      </c>
      <c r="P58" s="366" t="n">
        <f aca="false">SUM(P21,P29,P45,P53,P37,P13)</f>
        <v>36629.5390252402</v>
      </c>
      <c r="Q58" s="366" t="n">
        <f aca="false">SUM(Q21,Q29,Q45,Q53,Q37,Q13)</f>
        <v>36629.5390252402</v>
      </c>
      <c r="R58" s="366" t="n">
        <f aca="false">SUM(R21,R29,R45,R53,R37,R13)</f>
        <v>36629.5390252402</v>
      </c>
      <c r="S58" s="366" t="n">
        <f aca="false">SUM(S21,S29,S45,S53,S37,S13)</f>
        <v>36629.5390252402</v>
      </c>
      <c r="T58" s="366" t="n">
        <f aca="false">SUM(T21,T29,T45,T53,T37,T13)</f>
        <v>36629.5390252402</v>
      </c>
      <c r="U58" s="366" t="n">
        <f aca="false">SUM(U21,U29,U45,U53,U37,U13)</f>
        <v>36629.5390252402</v>
      </c>
      <c r="V58" s="366" t="n">
        <f aca="false">SUM(V21,V29,V45,V53,V37,V13)</f>
        <v>36629.5390252402</v>
      </c>
      <c r="Y58" s="363" t="n">
        <v>13</v>
      </c>
      <c r="Z58" s="364" t="n">
        <v>0.059</v>
      </c>
    </row>
    <row r="59" customFormat="false" ht="12.75" hidden="false" customHeight="false" outlineLevel="0" collapsed="false">
      <c r="A59" s="1" t="s">
        <v>229</v>
      </c>
      <c r="B59" s="365" t="n">
        <f aca="false">B57-B58</f>
        <v>1220984.63417467</v>
      </c>
      <c r="C59" s="365" t="n">
        <f aca="false">C57-C58</f>
        <v>1184355.09514943</v>
      </c>
      <c r="D59" s="365" t="n">
        <f aca="false">D57-D58</f>
        <v>1147725.55612419</v>
      </c>
      <c r="E59" s="365" t="n">
        <f aca="false">E57-E58</f>
        <v>1111096.01709895</v>
      </c>
      <c r="F59" s="365" t="n">
        <f aca="false">F57-F58</f>
        <v>1074466.47807371</v>
      </c>
      <c r="G59" s="365" t="n">
        <f aca="false">G57-G58</f>
        <v>1037836.93904847</v>
      </c>
      <c r="H59" s="365" t="n">
        <f aca="false">H57-H58</f>
        <v>1001207.40002323</v>
      </c>
      <c r="I59" s="365" t="n">
        <f aca="false">I57-I58</f>
        <v>964577.860997991</v>
      </c>
      <c r="J59" s="365" t="n">
        <f aca="false">J57-J58</f>
        <v>927948.321972751</v>
      </c>
      <c r="K59" s="365" t="n">
        <f aca="false">K57-K58</f>
        <v>891318.782947511</v>
      </c>
      <c r="L59" s="365" t="n">
        <f aca="false">L57-L58</f>
        <v>854689.24392227</v>
      </c>
      <c r="M59" s="365" t="n">
        <f aca="false">M57-M58</f>
        <v>818059.70489703</v>
      </c>
      <c r="N59" s="365" t="n">
        <f aca="false">N57-N58</f>
        <v>781430.16587179</v>
      </c>
      <c r="O59" s="365" t="n">
        <f aca="false">O57-O58</f>
        <v>744800.62684655</v>
      </c>
      <c r="P59" s="365" t="n">
        <f aca="false">P57-P58</f>
        <v>708171.08782131</v>
      </c>
      <c r="Q59" s="365" t="n">
        <f aca="false">Q57-Q58</f>
        <v>671541.54879607</v>
      </c>
      <c r="R59" s="365" t="n">
        <f aca="false">R57-R58</f>
        <v>634912.00977083</v>
      </c>
      <c r="S59" s="365" t="n">
        <f aca="false">S57-S58</f>
        <v>598282.47074559</v>
      </c>
      <c r="T59" s="365" t="n">
        <f aca="false">T57-T58</f>
        <v>561652.93172035</v>
      </c>
      <c r="U59" s="365" t="n">
        <f aca="false">U57-U58</f>
        <v>525023.392695109</v>
      </c>
      <c r="V59" s="365" t="n">
        <f aca="false">V57-V58</f>
        <v>488393.853669869</v>
      </c>
      <c r="Y59" s="363" t="n">
        <v>14</v>
      </c>
      <c r="Z59" s="364" t="n">
        <v>0.0591</v>
      </c>
    </row>
    <row r="60" customFormat="false" ht="12.75" hidden="false" customHeight="false" outlineLevel="0" collapsed="false">
      <c r="B60" s="367"/>
      <c r="C60" s="1"/>
      <c r="D60" s="1"/>
      <c r="Y60" s="363" t="n">
        <v>15</v>
      </c>
      <c r="Z60" s="364" t="n">
        <v>0.059</v>
      </c>
    </row>
    <row r="61" customFormat="false" ht="12.75" hidden="false" customHeight="false" outlineLevel="0" collapsed="false">
      <c r="B61" s="1"/>
      <c r="C61" s="1"/>
      <c r="D61" s="1"/>
      <c r="Y61" s="363" t="n">
        <v>16</v>
      </c>
      <c r="Z61" s="368" t="n">
        <v>0.0295</v>
      </c>
    </row>
    <row r="62" customFormat="false" ht="12.75" hidden="false" customHeight="false" outlineLevel="0" collapsed="false">
      <c r="A62" s="354" t="s">
        <v>232</v>
      </c>
      <c r="E62" s="349"/>
      <c r="F62" s="349"/>
      <c r="G62" s="349"/>
      <c r="H62" s="349"/>
      <c r="I62" s="349"/>
      <c r="J62" s="349"/>
      <c r="K62" s="349"/>
      <c r="L62" s="349"/>
      <c r="M62" s="349"/>
      <c r="N62" s="349"/>
      <c r="O62" s="349"/>
      <c r="P62" s="349"/>
      <c r="Q62" s="349"/>
      <c r="R62" s="349"/>
      <c r="S62" s="349"/>
      <c r="T62" s="349"/>
      <c r="U62" s="349"/>
      <c r="V62" s="349"/>
      <c r="W62" s="355"/>
      <c r="X62" s="355"/>
      <c r="Y62" s="369"/>
      <c r="Z62" s="370" t="n">
        <f aca="false">SUM(Z46:Z61)</f>
        <v>1</v>
      </c>
    </row>
    <row r="63" customFormat="false" ht="12.75" hidden="false" customHeight="false" outlineLevel="0" collapsed="false">
      <c r="A63" s="355"/>
      <c r="E63" s="349"/>
      <c r="F63" s="349"/>
      <c r="G63" s="349"/>
      <c r="H63" s="349"/>
      <c r="I63" s="349"/>
      <c r="J63" s="349"/>
      <c r="K63" s="349"/>
      <c r="L63" s="349"/>
      <c r="M63" s="349"/>
      <c r="N63" s="349"/>
      <c r="O63" s="349"/>
      <c r="P63" s="349"/>
      <c r="Q63" s="349"/>
      <c r="R63" s="349"/>
      <c r="S63" s="349"/>
      <c r="T63" s="349"/>
      <c r="U63" s="349"/>
      <c r="V63" s="349"/>
      <c r="W63" s="355"/>
      <c r="X63" s="355"/>
    </row>
    <row r="64" customFormat="false" ht="12.75" hidden="false" customHeight="false" outlineLevel="0" collapsed="false">
      <c r="A64" s="273" t="s">
        <v>43</v>
      </c>
      <c r="B64" s="1"/>
      <c r="C64" s="1"/>
      <c r="D64" s="1"/>
    </row>
    <row r="65" customFormat="false" ht="12.75" hidden="false" customHeight="false" outlineLevel="0" collapsed="false">
      <c r="A65" s="273"/>
      <c r="B65" s="1"/>
      <c r="C65" s="1"/>
      <c r="D65" s="1"/>
    </row>
    <row r="66" customFormat="false" ht="12.75" hidden="false" customHeight="false" outlineLevel="0" collapsed="false">
      <c r="A66" s="371" t="s">
        <v>73</v>
      </c>
    </row>
    <row r="67" customFormat="false" ht="12.75" hidden="false" customHeight="false" outlineLevel="0" collapsed="false">
      <c r="A67" s="1" t="s">
        <v>233</v>
      </c>
      <c r="B67" s="271" t="n">
        <f aca="false">B12</f>
        <v>152671.23304896</v>
      </c>
      <c r="C67" s="271" t="n">
        <f aca="false">B70</f>
        <v>152671.23304896</v>
      </c>
      <c r="D67" s="271" t="n">
        <f aca="false">C70</f>
        <v>145037.671396512</v>
      </c>
      <c r="E67" s="271" t="n">
        <f aca="false">D70</f>
        <v>130533.904256861</v>
      </c>
      <c r="F67" s="271" t="n">
        <f aca="false">E70</f>
        <v>117480.513831175</v>
      </c>
      <c r="G67" s="271" t="n">
        <f aca="false">F70</f>
        <v>105724.828886405</v>
      </c>
      <c r="H67" s="271" t="n">
        <f aca="false">G70</f>
        <v>95144.7124361121</v>
      </c>
      <c r="I67" s="271" t="n">
        <f aca="false">H70</f>
        <v>85633.2946171619</v>
      </c>
      <c r="J67" s="271" t="n">
        <f aca="false">I70</f>
        <v>76625.6918672732</v>
      </c>
      <c r="K67" s="271" t="n">
        <f aca="false">J70</f>
        <v>67602.8219940797</v>
      </c>
      <c r="L67" s="271" t="n">
        <f aca="false">K70</f>
        <v>58595.219244191</v>
      </c>
      <c r="M67" s="271" t="n">
        <f aca="false">L70</f>
        <v>49572.3493709974</v>
      </c>
      <c r="N67" s="271" t="n">
        <f aca="false">M70</f>
        <v>40564.7466211088</v>
      </c>
      <c r="O67" s="271" t="n">
        <f aca="false">N70</f>
        <v>31541.8767479152</v>
      </c>
      <c r="P67" s="271" t="n">
        <f aca="false">O70</f>
        <v>22534.2739980265</v>
      </c>
      <c r="Q67" s="271" t="n">
        <f aca="false">P70</f>
        <v>13511.404124833</v>
      </c>
      <c r="R67" s="271" t="n">
        <f aca="false">Q70</f>
        <v>4503.80137494431</v>
      </c>
      <c r="S67" s="271" t="n">
        <f aca="false">R70</f>
        <v>-2.18278728425503E-011</v>
      </c>
      <c r="T67" s="271" t="n">
        <f aca="false">S70</f>
        <v>-2.18278728425503E-011</v>
      </c>
      <c r="U67" s="271" t="n">
        <f aca="false">T70</f>
        <v>-2.18278728425503E-011</v>
      </c>
      <c r="V67" s="271" t="n">
        <f aca="false">U70</f>
        <v>-2.18278728425503E-011</v>
      </c>
    </row>
    <row r="68" customFormat="false" ht="12.75" hidden="false" customHeight="false" outlineLevel="0" collapsed="false">
      <c r="A68" s="1" t="s">
        <v>226</v>
      </c>
      <c r="B68" s="372" t="n">
        <f aca="false">VLOOKUP(B5,$Y$45:$Z$61,2)</f>
        <v>0</v>
      </c>
      <c r="C68" s="372" t="n">
        <f aca="false">VLOOKUP(C5,$Y$45:$Z$61,2)</f>
        <v>0.05</v>
      </c>
      <c r="D68" s="372" t="n">
        <f aca="false">VLOOKUP(D5,$Y$45:$Z$61,2)</f>
        <v>0.095</v>
      </c>
      <c r="E68" s="372" t="n">
        <f aca="false">VLOOKUP(E5,$Y$45:$Z$61,2)</f>
        <v>0.0855</v>
      </c>
      <c r="F68" s="372" t="n">
        <f aca="false">VLOOKUP(F5,$Y$45:$Z$61,2)</f>
        <v>0.077</v>
      </c>
      <c r="G68" s="372" t="n">
        <f aca="false">VLOOKUP(G5,$Y$45:$Z$61,2)</f>
        <v>0.0693</v>
      </c>
      <c r="H68" s="372" t="n">
        <f aca="false">VLOOKUP(H5,$Y$45:$Z$61,2)</f>
        <v>0.0623</v>
      </c>
      <c r="I68" s="372" t="n">
        <f aca="false">VLOOKUP(I5,$Y$45:$Z$61,2)</f>
        <v>0.059</v>
      </c>
      <c r="J68" s="372" t="n">
        <f aca="false">VLOOKUP(J5,$Y$45:$Z$61,2)</f>
        <v>0.0591</v>
      </c>
      <c r="K68" s="372" t="n">
        <f aca="false">VLOOKUP(K5,$Y$45:$Z$61,2)</f>
        <v>0.059</v>
      </c>
      <c r="L68" s="372" t="n">
        <f aca="false">VLOOKUP(L5,$Y$45:$Z$61,2)</f>
        <v>0.0591</v>
      </c>
      <c r="M68" s="372" t="n">
        <f aca="false">VLOOKUP(M5,$Y$45:$Z$61,2)</f>
        <v>0.059</v>
      </c>
      <c r="N68" s="372" t="n">
        <f aca="false">VLOOKUP(N5,$Y$45:$Z$61,2)</f>
        <v>0.0591</v>
      </c>
      <c r="O68" s="372" t="n">
        <f aca="false">VLOOKUP(O5,$Y$45:$Z$61,2)</f>
        <v>0.059</v>
      </c>
      <c r="P68" s="372" t="n">
        <f aca="false">VLOOKUP(P5,$Y$45:$Z$61,2)</f>
        <v>0.0591</v>
      </c>
      <c r="Q68" s="372" t="n">
        <f aca="false">VLOOKUP(Q5,$Y$45:$Z$61,2)</f>
        <v>0.059</v>
      </c>
      <c r="R68" s="372" t="n">
        <f aca="false">VLOOKUP(R5,$Y$45:$Z$61,2)</f>
        <v>0.0295</v>
      </c>
      <c r="S68" s="372" t="n">
        <v>0</v>
      </c>
      <c r="T68" s="372" t="n">
        <v>0</v>
      </c>
      <c r="U68" s="372" t="n">
        <v>0</v>
      </c>
      <c r="V68" s="372" t="n">
        <v>0</v>
      </c>
    </row>
    <row r="69" customFormat="false" ht="12.75" hidden="false" customHeight="false" outlineLevel="0" collapsed="false">
      <c r="A69" s="1" t="s">
        <v>228</v>
      </c>
      <c r="B69" s="265" t="n">
        <f aca="false">$B$67*B68</f>
        <v>0</v>
      </c>
      <c r="C69" s="265" t="n">
        <f aca="false">$B$67*C68</f>
        <v>7633.56165244802</v>
      </c>
      <c r="D69" s="265" t="n">
        <f aca="false">$B$67*D68</f>
        <v>14503.7671396512</v>
      </c>
      <c r="E69" s="265" t="n">
        <f aca="false">$B$67*E68</f>
        <v>13053.3904256861</v>
      </c>
      <c r="F69" s="265" t="n">
        <f aca="false">$B$67*F68</f>
        <v>11755.68494477</v>
      </c>
      <c r="G69" s="265" t="n">
        <f aca="false">$B$67*G68</f>
        <v>10580.116450293</v>
      </c>
      <c r="H69" s="265" t="n">
        <f aca="false">$B$67*H68</f>
        <v>9511.41781895024</v>
      </c>
      <c r="I69" s="265" t="n">
        <f aca="false">$B$67*I68</f>
        <v>9007.60274988867</v>
      </c>
      <c r="J69" s="265" t="n">
        <f aca="false">$B$67*J68</f>
        <v>9022.86987319356</v>
      </c>
      <c r="K69" s="265" t="n">
        <f aca="false">$B$67*K68</f>
        <v>9007.60274988867</v>
      </c>
      <c r="L69" s="265" t="n">
        <f aca="false">$B$67*L68</f>
        <v>9022.86987319356</v>
      </c>
      <c r="M69" s="265" t="n">
        <f aca="false">$B$67*M68</f>
        <v>9007.60274988867</v>
      </c>
      <c r="N69" s="265" t="n">
        <f aca="false">$B$67*N68</f>
        <v>9022.86987319356</v>
      </c>
      <c r="O69" s="265" t="n">
        <f aca="false">$B$67*O68</f>
        <v>9007.60274988867</v>
      </c>
      <c r="P69" s="265" t="n">
        <f aca="false">$B$67*P68</f>
        <v>9022.86987319356</v>
      </c>
      <c r="Q69" s="265" t="n">
        <f aca="false">$B$67*Q68</f>
        <v>9007.60274988867</v>
      </c>
      <c r="R69" s="265" t="n">
        <f aca="false">$B$67*R68</f>
        <v>4503.80137494433</v>
      </c>
      <c r="S69" s="265" t="n">
        <f aca="false">$B$67*S68</f>
        <v>0</v>
      </c>
      <c r="T69" s="265" t="n">
        <f aca="false">$B$67*T68</f>
        <v>0</v>
      </c>
      <c r="U69" s="265" t="n">
        <f aca="false">$B$67*U68</f>
        <v>0</v>
      </c>
      <c r="V69" s="265" t="n">
        <f aca="false">$B$67*V68</f>
        <v>0</v>
      </c>
    </row>
    <row r="70" customFormat="false" ht="12.75" hidden="false" customHeight="false" outlineLevel="0" collapsed="false">
      <c r="A70" s="1" t="s">
        <v>234</v>
      </c>
      <c r="B70" s="26" t="n">
        <f aca="false">B67-B69</f>
        <v>152671.23304896</v>
      </c>
      <c r="C70" s="26" t="n">
        <f aca="false">C67-C69</f>
        <v>145037.671396512</v>
      </c>
      <c r="D70" s="26" t="n">
        <f aca="false">D67-D69</f>
        <v>130533.904256861</v>
      </c>
      <c r="E70" s="26" t="n">
        <f aca="false">E67-E69</f>
        <v>117480.513831175</v>
      </c>
      <c r="F70" s="26" t="n">
        <f aca="false">F67-F69</f>
        <v>105724.828886405</v>
      </c>
      <c r="G70" s="26" t="n">
        <f aca="false">G67-G69</f>
        <v>95144.7124361121</v>
      </c>
      <c r="H70" s="26" t="n">
        <f aca="false">H67-H69</f>
        <v>85633.2946171619</v>
      </c>
      <c r="I70" s="26" t="n">
        <f aca="false">I67-I69</f>
        <v>76625.6918672732</v>
      </c>
      <c r="J70" s="26" t="n">
        <f aca="false">J67-J69</f>
        <v>67602.8219940797</v>
      </c>
      <c r="K70" s="26" t="n">
        <f aca="false">K67-K69</f>
        <v>58595.219244191</v>
      </c>
      <c r="L70" s="26" t="n">
        <f aca="false">L67-L69</f>
        <v>49572.3493709974</v>
      </c>
      <c r="M70" s="26" t="n">
        <f aca="false">M67-M69</f>
        <v>40564.7466211088</v>
      </c>
      <c r="N70" s="26" t="n">
        <f aca="false">N67-N69</f>
        <v>31541.8767479152</v>
      </c>
      <c r="O70" s="26" t="n">
        <f aca="false">O67-O69</f>
        <v>22534.2739980265</v>
      </c>
      <c r="P70" s="26" t="n">
        <f aca="false">P67-P69</f>
        <v>13511.404124833</v>
      </c>
      <c r="Q70" s="26" t="n">
        <f aca="false">Q67-Q69</f>
        <v>4503.80137494431</v>
      </c>
      <c r="R70" s="26" t="n">
        <f aca="false">R67-R69</f>
        <v>-2.18278728425503E-011</v>
      </c>
      <c r="S70" s="26" t="n">
        <f aca="false">S67-S69</f>
        <v>-2.18278728425503E-011</v>
      </c>
      <c r="T70" s="26" t="n">
        <f aca="false">T67-T69</f>
        <v>-2.18278728425503E-011</v>
      </c>
      <c r="U70" s="26" t="n">
        <f aca="false">U67-U69</f>
        <v>-2.18278728425503E-011</v>
      </c>
      <c r="V70" s="26" t="n">
        <f aca="false">V67-V69</f>
        <v>-2.18278728425503E-011</v>
      </c>
    </row>
    <row r="72" customFormat="false" ht="12.75" hidden="false" customHeight="false" outlineLevel="0" collapsed="false">
      <c r="A72" s="371" t="s">
        <v>74</v>
      </c>
    </row>
    <row r="73" customFormat="false" ht="12.75" hidden="false" customHeight="false" outlineLevel="0" collapsed="false">
      <c r="A73" s="1" t="s">
        <v>233</v>
      </c>
      <c r="B73" s="271" t="n">
        <f aca="false">B20</f>
        <v>184592.75787619</v>
      </c>
      <c r="C73" s="271" t="n">
        <f aca="false">B76</f>
        <v>184592.75787619</v>
      </c>
      <c r="D73" s="271" t="n">
        <f aca="false">C76</f>
        <v>175363.119982381</v>
      </c>
      <c r="E73" s="271" t="n">
        <f aca="false">D76</f>
        <v>157826.807984143</v>
      </c>
      <c r="F73" s="271" t="n">
        <f aca="false">E76</f>
        <v>142044.127185728</v>
      </c>
      <c r="G73" s="271" t="n">
        <f aca="false">F76</f>
        <v>127830.484829262</v>
      </c>
      <c r="H73" s="271" t="n">
        <f aca="false">G76</f>
        <v>115038.206708442</v>
      </c>
      <c r="I73" s="271" t="n">
        <f aca="false">H76</f>
        <v>103538.077892755</v>
      </c>
      <c r="J73" s="271" t="n">
        <f aca="false">I76</f>
        <v>92647.1051780599</v>
      </c>
      <c r="K73" s="271" t="n">
        <f aca="false">J76</f>
        <v>81737.6731875771</v>
      </c>
      <c r="L73" s="271" t="n">
        <f aca="false">K76</f>
        <v>70846.7004728818</v>
      </c>
      <c r="M73" s="271" t="n">
        <f aca="false">L76</f>
        <v>59937.268482399</v>
      </c>
      <c r="N73" s="271" t="n">
        <f aca="false">M76</f>
        <v>49046.2957677038</v>
      </c>
      <c r="O73" s="271" t="n">
        <f aca="false">N76</f>
        <v>38136.8637772209</v>
      </c>
      <c r="P73" s="271" t="n">
        <f aca="false">O76</f>
        <v>27245.8910625257</v>
      </c>
      <c r="Q73" s="271" t="n">
        <f aca="false">P76</f>
        <v>16336.4590720428</v>
      </c>
      <c r="R73" s="271" t="n">
        <f aca="false">Q76</f>
        <v>5445.48635734759</v>
      </c>
      <c r="S73" s="271" t="n">
        <f aca="false">R76</f>
        <v>-2.63753463514149E-011</v>
      </c>
      <c r="T73" s="271" t="n">
        <f aca="false">S76</f>
        <v>-2.63753463514149E-011</v>
      </c>
      <c r="U73" s="271" t="n">
        <f aca="false">T76</f>
        <v>-2.63753463514149E-011</v>
      </c>
      <c r="V73" s="271" t="n">
        <f aca="false">U76</f>
        <v>-2.63753463514149E-011</v>
      </c>
    </row>
    <row r="74" customFormat="false" ht="12.75" hidden="false" customHeight="false" outlineLevel="0" collapsed="false">
      <c r="A74" s="1" t="s">
        <v>226</v>
      </c>
      <c r="B74" s="372" t="n">
        <f aca="false">VLOOKUP(B5,$Y$45:$Z$61,2)</f>
        <v>0</v>
      </c>
      <c r="C74" s="372" t="n">
        <f aca="false">VLOOKUP(C5,$Y$45:$Z$61,2)</f>
        <v>0.05</v>
      </c>
      <c r="D74" s="372" t="n">
        <f aca="false">VLOOKUP(D5,$Y$45:$Z$61,2)</f>
        <v>0.095</v>
      </c>
      <c r="E74" s="372" t="n">
        <f aca="false">VLOOKUP(E5,$Y$45:$Z$61,2)</f>
        <v>0.0855</v>
      </c>
      <c r="F74" s="372" t="n">
        <f aca="false">VLOOKUP(F5,$Y$45:$Z$61,2)</f>
        <v>0.077</v>
      </c>
      <c r="G74" s="372" t="n">
        <f aca="false">VLOOKUP(G5,$Y$45:$Z$61,2)</f>
        <v>0.0693</v>
      </c>
      <c r="H74" s="372" t="n">
        <f aca="false">VLOOKUP(H5,$Y$45:$Z$61,2)</f>
        <v>0.0623</v>
      </c>
      <c r="I74" s="372" t="n">
        <f aca="false">VLOOKUP(I5,$Y$45:$Z$61,2)</f>
        <v>0.059</v>
      </c>
      <c r="J74" s="372" t="n">
        <f aca="false">VLOOKUP(J5,$Y$45:$Z$61,2)</f>
        <v>0.0591</v>
      </c>
      <c r="K74" s="372" t="n">
        <f aca="false">VLOOKUP(K5,$Y$45:$Z$61,2)</f>
        <v>0.059</v>
      </c>
      <c r="L74" s="372" t="n">
        <f aca="false">VLOOKUP(L5,$Y$45:$Z$61,2)</f>
        <v>0.0591</v>
      </c>
      <c r="M74" s="372" t="n">
        <f aca="false">VLOOKUP(M5,$Y$45:$Z$61,2)</f>
        <v>0.059</v>
      </c>
      <c r="N74" s="372" t="n">
        <f aca="false">VLOOKUP(N5,$Y$45:$Z$61,2)</f>
        <v>0.0591</v>
      </c>
      <c r="O74" s="372" t="n">
        <f aca="false">VLOOKUP(O5,$Y$45:$Z$61,2)</f>
        <v>0.059</v>
      </c>
      <c r="P74" s="372" t="n">
        <f aca="false">VLOOKUP(P5,$Y$45:$Z$61,2)</f>
        <v>0.0591</v>
      </c>
      <c r="Q74" s="372" t="n">
        <f aca="false">VLOOKUP(Q5,$Y$45:$Z$61,2)</f>
        <v>0.059</v>
      </c>
      <c r="R74" s="372" t="n">
        <f aca="false">VLOOKUP(R5,$Y$45:$Z$61,2)</f>
        <v>0.0295</v>
      </c>
      <c r="S74" s="372" t="n">
        <v>0</v>
      </c>
      <c r="T74" s="372" t="n">
        <v>0</v>
      </c>
      <c r="U74" s="372" t="n">
        <v>0</v>
      </c>
      <c r="V74" s="372" t="n">
        <v>0</v>
      </c>
    </row>
    <row r="75" customFormat="false" ht="12.75" hidden="false" customHeight="false" outlineLevel="0" collapsed="false">
      <c r="A75" s="1" t="s">
        <v>228</v>
      </c>
      <c r="B75" s="265" t="n">
        <f aca="false">$B$73*B74</f>
        <v>0</v>
      </c>
      <c r="C75" s="265" t="n">
        <f aca="false">$B$73*C74</f>
        <v>9229.63789380952</v>
      </c>
      <c r="D75" s="265" t="n">
        <f aca="false">$B$73*D74</f>
        <v>17536.3119982381</v>
      </c>
      <c r="E75" s="265" t="n">
        <f aca="false">$B$73*E74</f>
        <v>15782.6807984143</v>
      </c>
      <c r="F75" s="265" t="n">
        <f aca="false">$B$73*F74</f>
        <v>14213.6423564667</v>
      </c>
      <c r="G75" s="265" t="n">
        <f aca="false">$B$73*G74</f>
        <v>12792.27812082</v>
      </c>
      <c r="H75" s="265" t="n">
        <f aca="false">$B$73*H74</f>
        <v>11500.1288156867</v>
      </c>
      <c r="I75" s="265" t="n">
        <f aca="false">$B$73*I74</f>
        <v>10890.9727146952</v>
      </c>
      <c r="J75" s="265" t="n">
        <f aca="false">$B$73*J74</f>
        <v>10909.4319904829</v>
      </c>
      <c r="K75" s="265" t="n">
        <f aca="false">$B$73*K74</f>
        <v>10890.9727146952</v>
      </c>
      <c r="L75" s="265" t="n">
        <f aca="false">$B$73*L74</f>
        <v>10909.4319904829</v>
      </c>
      <c r="M75" s="265" t="n">
        <f aca="false">$B$73*M74</f>
        <v>10890.9727146952</v>
      </c>
      <c r="N75" s="265" t="n">
        <f aca="false">$B$73*N74</f>
        <v>10909.4319904829</v>
      </c>
      <c r="O75" s="265" t="n">
        <f aca="false">$B$73*O74</f>
        <v>10890.9727146952</v>
      </c>
      <c r="P75" s="265" t="n">
        <f aca="false">$B$73*P74</f>
        <v>10909.4319904829</v>
      </c>
      <c r="Q75" s="265" t="n">
        <f aca="false">$B$73*Q74</f>
        <v>10890.9727146952</v>
      </c>
      <c r="R75" s="265" t="n">
        <f aca="false">$B$73*R74</f>
        <v>5445.48635734762</v>
      </c>
      <c r="S75" s="265" t="n">
        <f aca="false">$B$73*S74</f>
        <v>0</v>
      </c>
      <c r="T75" s="265" t="n">
        <f aca="false">$B$73*T74</f>
        <v>0</v>
      </c>
      <c r="U75" s="265" t="n">
        <f aca="false">$B$73*U74</f>
        <v>0</v>
      </c>
      <c r="V75" s="265" t="n">
        <f aca="false">$B$73*V74</f>
        <v>0</v>
      </c>
    </row>
    <row r="76" customFormat="false" ht="12.75" hidden="false" customHeight="false" outlineLevel="0" collapsed="false">
      <c r="A76" s="1" t="s">
        <v>234</v>
      </c>
      <c r="B76" s="26" t="n">
        <f aca="false">B73-B75</f>
        <v>184592.75787619</v>
      </c>
      <c r="C76" s="26" t="n">
        <f aca="false">C73-C75</f>
        <v>175363.119982381</v>
      </c>
      <c r="D76" s="26" t="n">
        <f aca="false">D73-D75</f>
        <v>157826.807984143</v>
      </c>
      <c r="E76" s="26" t="n">
        <f aca="false">E73-E75</f>
        <v>142044.127185728</v>
      </c>
      <c r="F76" s="26" t="n">
        <f aca="false">F73-F75</f>
        <v>127830.484829262</v>
      </c>
      <c r="G76" s="26" t="n">
        <f aca="false">G73-G75</f>
        <v>115038.206708442</v>
      </c>
      <c r="H76" s="26" t="n">
        <f aca="false">H73-H75</f>
        <v>103538.077892755</v>
      </c>
      <c r="I76" s="26" t="n">
        <f aca="false">I73-I75</f>
        <v>92647.1051780599</v>
      </c>
      <c r="J76" s="26" t="n">
        <f aca="false">J73-J75</f>
        <v>81737.6731875771</v>
      </c>
      <c r="K76" s="26" t="n">
        <f aca="false">K73-K75</f>
        <v>70846.7004728818</v>
      </c>
      <c r="L76" s="26" t="n">
        <f aca="false">L73-L75</f>
        <v>59937.268482399</v>
      </c>
      <c r="M76" s="26" t="n">
        <f aca="false">M73-M75</f>
        <v>49046.2957677038</v>
      </c>
      <c r="N76" s="26" t="n">
        <f aca="false">N73-N75</f>
        <v>38136.8637772209</v>
      </c>
      <c r="O76" s="26" t="n">
        <f aca="false">O73-O75</f>
        <v>27245.8910625257</v>
      </c>
      <c r="P76" s="26" t="n">
        <f aca="false">P73-P75</f>
        <v>16336.4590720428</v>
      </c>
      <c r="Q76" s="26" t="n">
        <f aca="false">Q73-Q75</f>
        <v>5445.48635734759</v>
      </c>
      <c r="R76" s="26" t="n">
        <f aca="false">R73-R75</f>
        <v>-2.63753463514149E-011</v>
      </c>
      <c r="S76" s="26" t="n">
        <f aca="false">S73-S75</f>
        <v>-2.63753463514149E-011</v>
      </c>
      <c r="T76" s="26" t="n">
        <f aca="false">T73-T75</f>
        <v>-2.63753463514149E-011</v>
      </c>
      <c r="U76" s="26" t="n">
        <f aca="false">U73-U75</f>
        <v>-2.63753463514149E-011</v>
      </c>
      <c r="V76" s="26" t="n">
        <f aca="false">V73-V75</f>
        <v>-2.63753463514149E-011</v>
      </c>
    </row>
    <row r="78" customFormat="false" ht="12.75" hidden="false" customHeight="false" outlineLevel="0" collapsed="false">
      <c r="A78" s="371" t="s">
        <v>75</v>
      </c>
    </row>
    <row r="79" customFormat="false" ht="12.75" hidden="false" customHeight="false" outlineLevel="0" collapsed="false">
      <c r="A79" s="1" t="s">
        <v>233</v>
      </c>
      <c r="B79" s="271" t="n">
        <f aca="false">B28</f>
        <v>177521.61133106</v>
      </c>
      <c r="C79" s="271" t="n">
        <f aca="false">B82</f>
        <v>177521.61133106</v>
      </c>
      <c r="D79" s="271" t="n">
        <f aca="false">C82</f>
        <v>168645.530764507</v>
      </c>
      <c r="E79" s="271" t="n">
        <f aca="false">D82</f>
        <v>151780.977688057</v>
      </c>
      <c r="F79" s="271" t="n">
        <f aca="false">E82</f>
        <v>136602.879919251</v>
      </c>
      <c r="G79" s="271" t="n">
        <f aca="false">F82</f>
        <v>122933.715846759</v>
      </c>
      <c r="H79" s="271" t="n">
        <f aca="false">G82</f>
        <v>110631.468181517</v>
      </c>
      <c r="I79" s="271" t="n">
        <f aca="false">H82</f>
        <v>99571.8717955917</v>
      </c>
      <c r="J79" s="271" t="n">
        <f aca="false">I82</f>
        <v>89098.0967270591</v>
      </c>
      <c r="K79" s="271" t="n">
        <f aca="false">J82</f>
        <v>78606.5694973935</v>
      </c>
      <c r="L79" s="271" t="n">
        <f aca="false">K82</f>
        <v>68132.7944288609</v>
      </c>
      <c r="M79" s="271" t="n">
        <f aca="false">L82</f>
        <v>57641.2671991953</v>
      </c>
      <c r="N79" s="271" t="n">
        <f aca="false">M82</f>
        <v>47167.4921306627</v>
      </c>
      <c r="O79" s="271" t="n">
        <f aca="false">N82</f>
        <v>36675.964900997</v>
      </c>
      <c r="P79" s="271" t="n">
        <f aca="false">O82</f>
        <v>26202.1898324645</v>
      </c>
      <c r="Q79" s="271" t="n">
        <f aca="false">P82</f>
        <v>15710.6626027988</v>
      </c>
      <c r="R79" s="271" t="n">
        <f aca="false">Q82</f>
        <v>5236.88753426627</v>
      </c>
      <c r="S79" s="271" t="n">
        <f aca="false">R82</f>
        <v>0</v>
      </c>
      <c r="T79" s="271" t="n">
        <f aca="false">S82</f>
        <v>0</v>
      </c>
      <c r="U79" s="271" t="n">
        <f aca="false">T82</f>
        <v>0</v>
      </c>
      <c r="V79" s="271" t="n">
        <f aca="false">U82</f>
        <v>0</v>
      </c>
    </row>
    <row r="80" customFormat="false" ht="12.75" hidden="false" customHeight="false" outlineLevel="0" collapsed="false">
      <c r="A80" s="1" t="s">
        <v>226</v>
      </c>
      <c r="B80" s="372" t="n">
        <f aca="false">VLOOKUP(B5,$Y$45:$Z$61,2)</f>
        <v>0</v>
      </c>
      <c r="C80" s="372" t="n">
        <f aca="false">VLOOKUP(C5,$Y$45:$Z$61,2)</f>
        <v>0.05</v>
      </c>
      <c r="D80" s="372" t="n">
        <f aca="false">VLOOKUP(D5,$Y$45:$Z$61,2)</f>
        <v>0.095</v>
      </c>
      <c r="E80" s="372" t="n">
        <f aca="false">VLOOKUP(E5,$Y$45:$Z$61,2)</f>
        <v>0.0855</v>
      </c>
      <c r="F80" s="372" t="n">
        <f aca="false">VLOOKUP(F5,$Y$45:$Z$61,2)</f>
        <v>0.077</v>
      </c>
      <c r="G80" s="372" t="n">
        <f aca="false">VLOOKUP(G5,$Y$45:$Z$61,2)</f>
        <v>0.0693</v>
      </c>
      <c r="H80" s="372" t="n">
        <f aca="false">VLOOKUP(H5,$Y$45:$Z$61,2)</f>
        <v>0.0623</v>
      </c>
      <c r="I80" s="372" t="n">
        <f aca="false">VLOOKUP(I5,$Y$45:$Z$61,2)</f>
        <v>0.059</v>
      </c>
      <c r="J80" s="372" t="n">
        <f aca="false">VLOOKUP(J5,$Y$45:$Z$61,2)</f>
        <v>0.0591</v>
      </c>
      <c r="K80" s="372" t="n">
        <f aca="false">VLOOKUP(K5,$Y$45:$Z$61,2)</f>
        <v>0.059</v>
      </c>
      <c r="L80" s="372" t="n">
        <f aca="false">VLOOKUP(L5,$Y$45:$Z$61,2)</f>
        <v>0.0591</v>
      </c>
      <c r="M80" s="372" t="n">
        <f aca="false">VLOOKUP(M5,$Y$45:$Z$61,2)</f>
        <v>0.059</v>
      </c>
      <c r="N80" s="372" t="n">
        <f aca="false">VLOOKUP(N5,$Y$45:$Z$61,2)</f>
        <v>0.0591</v>
      </c>
      <c r="O80" s="372" t="n">
        <f aca="false">VLOOKUP(O5,$Y$45:$Z$61,2)</f>
        <v>0.059</v>
      </c>
      <c r="P80" s="372" t="n">
        <f aca="false">VLOOKUP(P5,$Y$45:$Z$61,2)</f>
        <v>0.0591</v>
      </c>
      <c r="Q80" s="372" t="n">
        <f aca="false">VLOOKUP(Q5,$Y$45:$Z$61,2)</f>
        <v>0.059</v>
      </c>
      <c r="R80" s="372" t="n">
        <f aca="false">VLOOKUP(R5,$Y$45:$Z$61,2)</f>
        <v>0.0295</v>
      </c>
      <c r="S80" s="372" t="n">
        <v>0</v>
      </c>
      <c r="T80" s="372" t="n">
        <v>0</v>
      </c>
      <c r="U80" s="372" t="n">
        <v>0</v>
      </c>
      <c r="V80" s="372" t="n">
        <v>0</v>
      </c>
    </row>
    <row r="81" customFormat="false" ht="12.75" hidden="false" customHeight="false" outlineLevel="0" collapsed="false">
      <c r="A81" s="1" t="s">
        <v>228</v>
      </c>
      <c r="B81" s="265" t="n">
        <f aca="false">$B$79*B80</f>
        <v>0</v>
      </c>
      <c r="C81" s="265" t="n">
        <f aca="false">$B$79*C80</f>
        <v>8876.08056655301</v>
      </c>
      <c r="D81" s="265" t="n">
        <f aca="false">$B$79*D80</f>
        <v>16864.5530764507</v>
      </c>
      <c r="E81" s="265" t="n">
        <f aca="false">$B$79*E80</f>
        <v>15178.0977688057</v>
      </c>
      <c r="F81" s="265" t="n">
        <f aca="false">$B$79*F80</f>
        <v>13669.1640724916</v>
      </c>
      <c r="G81" s="265" t="n">
        <f aca="false">$B$79*G80</f>
        <v>12302.2476652425</v>
      </c>
      <c r="H81" s="265" t="n">
        <f aca="false">$B$79*H80</f>
        <v>11059.5963859251</v>
      </c>
      <c r="I81" s="265" t="n">
        <f aca="false">$B$79*I80</f>
        <v>10473.7750685326</v>
      </c>
      <c r="J81" s="265" t="n">
        <f aca="false">$B$79*J80</f>
        <v>10491.5272296657</v>
      </c>
      <c r="K81" s="265" t="n">
        <f aca="false">$B$79*K80</f>
        <v>10473.7750685326</v>
      </c>
      <c r="L81" s="265" t="n">
        <f aca="false">$B$79*L80</f>
        <v>10491.5272296657</v>
      </c>
      <c r="M81" s="265" t="n">
        <f aca="false">$B$79*M80</f>
        <v>10473.7750685326</v>
      </c>
      <c r="N81" s="265" t="n">
        <f aca="false">$B$79*N80</f>
        <v>10491.5272296657</v>
      </c>
      <c r="O81" s="265" t="n">
        <f aca="false">$B$79*O80</f>
        <v>10473.7750685326</v>
      </c>
      <c r="P81" s="265" t="n">
        <f aca="false">$B$79*P80</f>
        <v>10491.5272296657</v>
      </c>
      <c r="Q81" s="265" t="n">
        <f aca="false">$B$79*Q80</f>
        <v>10473.7750685326</v>
      </c>
      <c r="R81" s="265" t="n">
        <f aca="false">$B$79*R80</f>
        <v>5236.88753426628</v>
      </c>
      <c r="S81" s="265" t="n">
        <f aca="false">$B$79*S80</f>
        <v>0</v>
      </c>
      <c r="T81" s="265" t="n">
        <f aca="false">$B$79*T80</f>
        <v>0</v>
      </c>
      <c r="U81" s="265" t="n">
        <f aca="false">$B$79*U80</f>
        <v>0</v>
      </c>
      <c r="V81" s="265" t="n">
        <f aca="false">$B$79*V80</f>
        <v>0</v>
      </c>
    </row>
    <row r="82" customFormat="false" ht="12.75" hidden="false" customHeight="false" outlineLevel="0" collapsed="false">
      <c r="A82" s="1" t="s">
        <v>234</v>
      </c>
      <c r="B82" s="26" t="n">
        <f aca="false">B79-B81</f>
        <v>177521.61133106</v>
      </c>
      <c r="C82" s="26" t="n">
        <f aca="false">C79-C81</f>
        <v>168645.530764507</v>
      </c>
      <c r="D82" s="26" t="n">
        <f aca="false">D79-D81</f>
        <v>151780.977688057</v>
      </c>
      <c r="E82" s="26" t="n">
        <f aca="false">E79-E81</f>
        <v>136602.879919251</v>
      </c>
      <c r="F82" s="26" t="n">
        <f aca="false">F79-F81</f>
        <v>122933.715846759</v>
      </c>
      <c r="G82" s="26" t="n">
        <f aca="false">G79-G81</f>
        <v>110631.468181517</v>
      </c>
      <c r="H82" s="26" t="n">
        <f aca="false">H79-H81</f>
        <v>99571.8717955917</v>
      </c>
      <c r="I82" s="26" t="n">
        <f aca="false">I79-I81</f>
        <v>89098.0967270591</v>
      </c>
      <c r="J82" s="26" t="n">
        <f aca="false">J79-J81</f>
        <v>78606.5694973935</v>
      </c>
      <c r="K82" s="26" t="n">
        <f aca="false">K79-K81</f>
        <v>68132.7944288609</v>
      </c>
      <c r="L82" s="26" t="n">
        <f aca="false">L79-L81</f>
        <v>57641.2671991953</v>
      </c>
      <c r="M82" s="26" t="n">
        <f aca="false">M79-M81</f>
        <v>47167.4921306627</v>
      </c>
      <c r="N82" s="26" t="n">
        <f aca="false">N79-N81</f>
        <v>36675.964900997</v>
      </c>
      <c r="O82" s="26" t="n">
        <f aca="false">O79-O81</f>
        <v>26202.1898324645</v>
      </c>
      <c r="P82" s="26" t="n">
        <f aca="false">P79-P81</f>
        <v>15710.6626027988</v>
      </c>
      <c r="Q82" s="26" t="n">
        <f aca="false">Q79-Q81</f>
        <v>5236.88753426627</v>
      </c>
      <c r="R82" s="26" t="n">
        <f aca="false">R79-R81</f>
        <v>0</v>
      </c>
      <c r="S82" s="26" t="n">
        <f aca="false">S79-S81</f>
        <v>0</v>
      </c>
      <c r="T82" s="26" t="n">
        <f aca="false">T79-T81</f>
        <v>0</v>
      </c>
      <c r="U82" s="26" t="n">
        <f aca="false">U79-U81</f>
        <v>0</v>
      </c>
      <c r="V82" s="26" t="n">
        <f aca="false">V79-V81</f>
        <v>0</v>
      </c>
    </row>
    <row r="84" customFormat="false" ht="12.75" hidden="false" customHeight="false" outlineLevel="0" collapsed="false">
      <c r="A84" s="371" t="s">
        <v>76</v>
      </c>
    </row>
    <row r="85" customFormat="false" ht="12.75" hidden="false" customHeight="false" outlineLevel="0" collapsed="false">
      <c r="A85" s="1" t="s">
        <v>233</v>
      </c>
      <c r="B85" s="271" t="n">
        <f aca="false">B36</f>
        <v>208473.438402962</v>
      </c>
      <c r="C85" s="271" t="n">
        <f aca="false">B88</f>
        <v>208473.438402962</v>
      </c>
      <c r="D85" s="271" t="n">
        <f aca="false">C88</f>
        <v>198049.766482814</v>
      </c>
      <c r="E85" s="271" t="n">
        <f aca="false">D88</f>
        <v>178244.789834533</v>
      </c>
      <c r="F85" s="271" t="n">
        <f aca="false">E88</f>
        <v>160420.31085108</v>
      </c>
      <c r="G85" s="271" t="n">
        <f aca="false">F88</f>
        <v>144367.856094051</v>
      </c>
      <c r="H85" s="271" t="n">
        <f aca="false">G88</f>
        <v>129920.646812726</v>
      </c>
      <c r="I85" s="271" t="n">
        <f aca="false">H88</f>
        <v>116932.751600222</v>
      </c>
      <c r="J85" s="271" t="n">
        <f aca="false">I88</f>
        <v>104632.818734447</v>
      </c>
      <c r="K85" s="271" t="n">
        <f aca="false">J88</f>
        <v>92312.0385248317</v>
      </c>
      <c r="L85" s="271" t="n">
        <f aca="false">K88</f>
        <v>80012.1056590569</v>
      </c>
      <c r="M85" s="271" t="n">
        <f aca="false">L88</f>
        <v>67691.3254494419</v>
      </c>
      <c r="N85" s="271" t="n">
        <f aca="false">M88</f>
        <v>55391.3925836671</v>
      </c>
      <c r="O85" s="271" t="n">
        <f aca="false">N88</f>
        <v>43070.612374052</v>
      </c>
      <c r="P85" s="271" t="n">
        <f aca="false">O88</f>
        <v>30770.6795082772</v>
      </c>
      <c r="Q85" s="271" t="n">
        <f aca="false">P88</f>
        <v>18449.8992986621</v>
      </c>
      <c r="R85" s="271" t="n">
        <f aca="false">Q88</f>
        <v>6149.96643288736</v>
      </c>
      <c r="S85" s="271" t="n">
        <f aca="false">R88</f>
        <v>-3.45607986673713E-011</v>
      </c>
      <c r="T85" s="271" t="n">
        <f aca="false">S88</f>
        <v>-3.45607986673713E-011</v>
      </c>
      <c r="U85" s="271" t="n">
        <f aca="false">T88</f>
        <v>-3.45607986673713E-011</v>
      </c>
      <c r="V85" s="271" t="n">
        <f aca="false">U88</f>
        <v>-3.45607986673713E-011</v>
      </c>
    </row>
    <row r="86" customFormat="false" ht="12.75" hidden="false" customHeight="false" outlineLevel="0" collapsed="false">
      <c r="A86" s="1" t="s">
        <v>226</v>
      </c>
      <c r="B86" s="372" t="n">
        <f aca="false">VLOOKUP(B6,$Y$45:$Z$61,2)</f>
        <v>0</v>
      </c>
      <c r="C86" s="372" t="n">
        <f aca="false">VLOOKUP(C6,$Y$45:$Z$61,2)</f>
        <v>0.05</v>
      </c>
      <c r="D86" s="372" t="n">
        <f aca="false">VLOOKUP(D6,$Y$45:$Z$61,2)</f>
        <v>0.095</v>
      </c>
      <c r="E86" s="372" t="n">
        <f aca="false">VLOOKUP(E6,$Y$45:$Z$61,2)</f>
        <v>0.0855</v>
      </c>
      <c r="F86" s="372" t="n">
        <f aca="false">VLOOKUP(F6,$Y$45:$Z$61,2)</f>
        <v>0.077</v>
      </c>
      <c r="G86" s="372" t="n">
        <f aca="false">VLOOKUP(G6,$Y$45:$Z$61,2)</f>
        <v>0.0693</v>
      </c>
      <c r="H86" s="372" t="n">
        <f aca="false">VLOOKUP(H6,$Y$45:$Z$61,2)</f>
        <v>0.0623</v>
      </c>
      <c r="I86" s="372" t="n">
        <f aca="false">VLOOKUP(I6,$Y$45:$Z$61,2)</f>
        <v>0.059</v>
      </c>
      <c r="J86" s="372" t="n">
        <f aca="false">VLOOKUP(J6,$Y$45:$Z$61,2)</f>
        <v>0.0591</v>
      </c>
      <c r="K86" s="372" t="n">
        <f aca="false">VLOOKUP(K6,$Y$45:$Z$61,2)</f>
        <v>0.059</v>
      </c>
      <c r="L86" s="372" t="n">
        <f aca="false">VLOOKUP(L6,$Y$45:$Z$61,2)</f>
        <v>0.0591</v>
      </c>
      <c r="M86" s="372" t="n">
        <f aca="false">VLOOKUP(M6,$Y$45:$Z$61,2)</f>
        <v>0.059</v>
      </c>
      <c r="N86" s="372" t="n">
        <f aca="false">VLOOKUP(N6,$Y$45:$Z$61,2)</f>
        <v>0.0591</v>
      </c>
      <c r="O86" s="372" t="n">
        <f aca="false">VLOOKUP(O6,$Y$45:$Z$61,2)</f>
        <v>0.059</v>
      </c>
      <c r="P86" s="372" t="n">
        <f aca="false">VLOOKUP(P6,$Y$45:$Z$61,2)</f>
        <v>0.0591</v>
      </c>
      <c r="Q86" s="372" t="n">
        <f aca="false">VLOOKUP(Q6,$Y$45:$Z$61,2)</f>
        <v>0.059</v>
      </c>
      <c r="R86" s="372" t="n">
        <f aca="false">VLOOKUP(R6,$Y$45:$Z$61,2)</f>
        <v>0.0295</v>
      </c>
      <c r="S86" s="372" t="n">
        <v>0</v>
      </c>
      <c r="T86" s="372" t="n">
        <v>0</v>
      </c>
      <c r="U86" s="372" t="n">
        <v>0</v>
      </c>
      <c r="V86" s="372" t="n">
        <v>0</v>
      </c>
    </row>
    <row r="87" customFormat="false" ht="12.75" hidden="false" customHeight="false" outlineLevel="0" collapsed="false">
      <c r="A87" s="1" t="s">
        <v>228</v>
      </c>
      <c r="B87" s="265" t="n">
        <f aca="false">$B$85*B86</f>
        <v>0</v>
      </c>
      <c r="C87" s="265" t="n">
        <f aca="false">$B$85*C86</f>
        <v>10423.6719201481</v>
      </c>
      <c r="D87" s="265" t="n">
        <f aca="false">$B$85*D86</f>
        <v>19804.9766482814</v>
      </c>
      <c r="E87" s="265" t="n">
        <f aca="false">$B$85*E86</f>
        <v>17824.4789834533</v>
      </c>
      <c r="F87" s="265" t="n">
        <f aca="false">$B$85*F86</f>
        <v>16052.4547570281</v>
      </c>
      <c r="G87" s="265" t="n">
        <f aca="false">$B$85*G86</f>
        <v>14447.2092813253</v>
      </c>
      <c r="H87" s="265" t="n">
        <f aca="false">$B$85*H86</f>
        <v>12987.8952125046</v>
      </c>
      <c r="I87" s="265" t="n">
        <f aca="false">$B$85*I86</f>
        <v>12299.9328657748</v>
      </c>
      <c r="J87" s="265" t="n">
        <f aca="false">$B$85*J86</f>
        <v>12320.7802096151</v>
      </c>
      <c r="K87" s="265" t="n">
        <f aca="false">$B$85*K86</f>
        <v>12299.9328657748</v>
      </c>
      <c r="L87" s="265" t="n">
        <f aca="false">$B$85*L86</f>
        <v>12320.7802096151</v>
      </c>
      <c r="M87" s="265" t="n">
        <f aca="false">$B$85*M86</f>
        <v>12299.9328657748</v>
      </c>
      <c r="N87" s="265" t="n">
        <f aca="false">$B$85*N86</f>
        <v>12320.7802096151</v>
      </c>
      <c r="O87" s="265" t="n">
        <f aca="false">$B$85*O86</f>
        <v>12299.9328657748</v>
      </c>
      <c r="P87" s="265" t="n">
        <f aca="false">$B$85*P86</f>
        <v>12320.7802096151</v>
      </c>
      <c r="Q87" s="265" t="n">
        <f aca="false">$B$85*Q86</f>
        <v>12299.9328657748</v>
      </c>
      <c r="R87" s="265" t="n">
        <f aca="false">$B$85*R86</f>
        <v>6149.96643288739</v>
      </c>
      <c r="S87" s="265" t="n">
        <f aca="false">$B$85*S86</f>
        <v>0</v>
      </c>
      <c r="T87" s="265" t="n">
        <f aca="false">$B$85*T86</f>
        <v>0</v>
      </c>
      <c r="U87" s="265" t="n">
        <f aca="false">$B$85*U86</f>
        <v>0</v>
      </c>
      <c r="V87" s="265" t="n">
        <f aca="false">$B$85*V86</f>
        <v>0</v>
      </c>
    </row>
    <row r="88" customFormat="false" ht="12.75" hidden="false" customHeight="false" outlineLevel="0" collapsed="false">
      <c r="A88" s="1" t="s">
        <v>234</v>
      </c>
      <c r="B88" s="26" t="n">
        <f aca="false">B85-B87</f>
        <v>208473.438402962</v>
      </c>
      <c r="C88" s="26" t="n">
        <f aca="false">C85-C87</f>
        <v>198049.766482814</v>
      </c>
      <c r="D88" s="26" t="n">
        <f aca="false">D85-D87</f>
        <v>178244.789834533</v>
      </c>
      <c r="E88" s="26" t="n">
        <f aca="false">E85-E87</f>
        <v>160420.31085108</v>
      </c>
      <c r="F88" s="26" t="n">
        <f aca="false">F85-F87</f>
        <v>144367.856094051</v>
      </c>
      <c r="G88" s="26" t="n">
        <f aca="false">G85-G87</f>
        <v>129920.646812726</v>
      </c>
      <c r="H88" s="26" t="n">
        <f aca="false">H85-H87</f>
        <v>116932.751600222</v>
      </c>
      <c r="I88" s="26" t="n">
        <f aca="false">I85-I87</f>
        <v>104632.818734447</v>
      </c>
      <c r="J88" s="26" t="n">
        <f aca="false">J85-J87</f>
        <v>92312.0385248317</v>
      </c>
      <c r="K88" s="26" t="n">
        <f aca="false">K85-K87</f>
        <v>80012.1056590569</v>
      </c>
      <c r="L88" s="26" t="n">
        <f aca="false">L85-L87</f>
        <v>67691.3254494419</v>
      </c>
      <c r="M88" s="26" t="n">
        <f aca="false">M85-M87</f>
        <v>55391.3925836671</v>
      </c>
      <c r="N88" s="26" t="n">
        <f aca="false">N85-N87</f>
        <v>43070.612374052</v>
      </c>
      <c r="O88" s="26" t="n">
        <f aca="false">O85-O87</f>
        <v>30770.6795082772</v>
      </c>
      <c r="P88" s="26" t="n">
        <f aca="false">P85-P87</f>
        <v>18449.8992986621</v>
      </c>
      <c r="Q88" s="26" t="n">
        <f aca="false">Q85-Q87</f>
        <v>6149.96643288736</v>
      </c>
      <c r="R88" s="26" t="n">
        <f aca="false">R85-R87</f>
        <v>-3.45607986673713E-011</v>
      </c>
      <c r="S88" s="26" t="n">
        <f aca="false">S85-S87</f>
        <v>-3.45607986673713E-011</v>
      </c>
      <c r="T88" s="26" t="n">
        <f aca="false">T85-T87</f>
        <v>-3.45607986673713E-011</v>
      </c>
      <c r="U88" s="26" t="n">
        <f aca="false">U85-U87</f>
        <v>-3.45607986673713E-011</v>
      </c>
      <c r="V88" s="26" t="n">
        <f aca="false">V85-V87</f>
        <v>-3.45607986673713E-011</v>
      </c>
    </row>
    <row r="90" customFormat="false" ht="12.75" hidden="false" customHeight="false" outlineLevel="0" collapsed="false">
      <c r="A90" s="371" t="s">
        <v>77</v>
      </c>
    </row>
    <row r="91" customFormat="false" ht="12.75" hidden="false" customHeight="false" outlineLevel="0" collapsed="false">
      <c r="A91" s="1" t="s">
        <v>233</v>
      </c>
      <c r="B91" s="271" t="n">
        <f aca="false">B44</f>
        <v>190699.24662949</v>
      </c>
      <c r="C91" s="271" t="n">
        <f aca="false">B94</f>
        <v>190699.24662949</v>
      </c>
      <c r="D91" s="271" t="n">
        <f aca="false">C94</f>
        <v>181164.284298016</v>
      </c>
      <c r="E91" s="271" t="n">
        <f aca="false">D94</f>
        <v>163047.855868214</v>
      </c>
      <c r="F91" s="271" t="n">
        <f aca="false">E94</f>
        <v>146743.070281393</v>
      </c>
      <c r="G91" s="271" t="n">
        <f aca="false">F94</f>
        <v>132059.228290922</v>
      </c>
      <c r="H91" s="271" t="n">
        <f aca="false">G94</f>
        <v>118843.770499498</v>
      </c>
      <c r="I91" s="271" t="n">
        <f aca="false">H94</f>
        <v>106963.207434481</v>
      </c>
      <c r="J91" s="271" t="n">
        <f aca="false">I94</f>
        <v>95711.9518833412</v>
      </c>
      <c r="K91" s="271" t="n">
        <f aca="false">J94</f>
        <v>84441.6264075383</v>
      </c>
      <c r="L91" s="271" t="n">
        <f aca="false">K94</f>
        <v>73190.3708563984</v>
      </c>
      <c r="M91" s="271" t="n">
        <f aca="false">L94</f>
        <v>61920.0453805955</v>
      </c>
      <c r="N91" s="271" t="n">
        <f aca="false">M94</f>
        <v>50668.7898294556</v>
      </c>
      <c r="O91" s="271" t="n">
        <f aca="false">N94</f>
        <v>39398.4643536527</v>
      </c>
      <c r="P91" s="271" t="n">
        <f aca="false">O94</f>
        <v>28147.2088025128</v>
      </c>
      <c r="Q91" s="271" t="n">
        <f aca="false">P94</f>
        <v>16876.8833267099</v>
      </c>
      <c r="R91" s="271" t="n">
        <f aca="false">Q94</f>
        <v>5625.62777556997</v>
      </c>
      <c r="S91" s="271" t="n">
        <f aca="false">R94</f>
        <v>0</v>
      </c>
      <c r="T91" s="271" t="n">
        <f aca="false">S94</f>
        <v>0</v>
      </c>
      <c r="U91" s="271" t="n">
        <f aca="false">T94</f>
        <v>0</v>
      </c>
      <c r="V91" s="271" t="n">
        <f aca="false">U94</f>
        <v>0</v>
      </c>
    </row>
    <row r="92" customFormat="false" ht="12.75" hidden="false" customHeight="false" outlineLevel="0" collapsed="false">
      <c r="A92" s="1" t="s">
        <v>226</v>
      </c>
      <c r="B92" s="372" t="n">
        <f aca="false">VLOOKUP(B6,$Y$45:$Z$61,2)</f>
        <v>0</v>
      </c>
      <c r="C92" s="372" t="n">
        <f aca="false">VLOOKUP(C6,$Y$45:$Z$61,2)</f>
        <v>0.05</v>
      </c>
      <c r="D92" s="372" t="n">
        <f aca="false">VLOOKUP(D6,$Y$45:$Z$61,2)</f>
        <v>0.095</v>
      </c>
      <c r="E92" s="372" t="n">
        <f aca="false">VLOOKUP(E6,$Y$45:$Z$61,2)</f>
        <v>0.0855</v>
      </c>
      <c r="F92" s="372" t="n">
        <f aca="false">VLOOKUP(F6,$Y$45:$Z$61,2)</f>
        <v>0.077</v>
      </c>
      <c r="G92" s="372" t="n">
        <f aca="false">VLOOKUP(G6,$Y$45:$Z$61,2)</f>
        <v>0.0693</v>
      </c>
      <c r="H92" s="372" t="n">
        <f aca="false">VLOOKUP(H6,$Y$45:$Z$61,2)</f>
        <v>0.0623</v>
      </c>
      <c r="I92" s="372" t="n">
        <f aca="false">VLOOKUP(I6,$Y$45:$Z$61,2)</f>
        <v>0.059</v>
      </c>
      <c r="J92" s="372" t="n">
        <f aca="false">VLOOKUP(J6,$Y$45:$Z$61,2)</f>
        <v>0.0591</v>
      </c>
      <c r="K92" s="372" t="n">
        <f aca="false">VLOOKUP(K6,$Y$45:$Z$61,2)</f>
        <v>0.059</v>
      </c>
      <c r="L92" s="372" t="n">
        <f aca="false">VLOOKUP(L6,$Y$45:$Z$61,2)</f>
        <v>0.0591</v>
      </c>
      <c r="M92" s="372" t="n">
        <f aca="false">VLOOKUP(M6,$Y$45:$Z$61,2)</f>
        <v>0.059</v>
      </c>
      <c r="N92" s="372" t="n">
        <f aca="false">VLOOKUP(N6,$Y$45:$Z$61,2)</f>
        <v>0.0591</v>
      </c>
      <c r="O92" s="372" t="n">
        <f aca="false">VLOOKUP(O6,$Y$45:$Z$61,2)</f>
        <v>0.059</v>
      </c>
      <c r="P92" s="372" t="n">
        <f aca="false">VLOOKUP(P6,$Y$45:$Z$61,2)</f>
        <v>0.0591</v>
      </c>
      <c r="Q92" s="372" t="n">
        <f aca="false">VLOOKUP(Q6,$Y$45:$Z$61,2)</f>
        <v>0.059</v>
      </c>
      <c r="R92" s="372" t="n">
        <f aca="false">VLOOKUP(R6,$Y$45:$Z$61,2)</f>
        <v>0.0295</v>
      </c>
      <c r="S92" s="372" t="n">
        <v>0</v>
      </c>
      <c r="T92" s="372" t="n">
        <v>0</v>
      </c>
      <c r="U92" s="372" t="n">
        <v>0</v>
      </c>
      <c r="V92" s="372" t="n">
        <v>0</v>
      </c>
    </row>
    <row r="93" customFormat="false" ht="12.75" hidden="false" customHeight="false" outlineLevel="0" collapsed="false">
      <c r="A93" s="1" t="s">
        <v>228</v>
      </c>
      <c r="B93" s="265" t="n">
        <f aca="false">$B$91*B92</f>
        <v>0</v>
      </c>
      <c r="C93" s="265" t="n">
        <f aca="false">$B$91*C92</f>
        <v>9534.96233147452</v>
      </c>
      <c r="D93" s="265" t="n">
        <f aca="false">$B$91*D92</f>
        <v>18116.4284298016</v>
      </c>
      <c r="E93" s="265" t="n">
        <f aca="false">$B$91*E92</f>
        <v>16304.7855868214</v>
      </c>
      <c r="F93" s="265" t="n">
        <f aca="false">$B$91*F92</f>
        <v>14683.8419904708</v>
      </c>
      <c r="G93" s="265" t="n">
        <f aca="false">$B$91*G92</f>
        <v>13215.4577914237</v>
      </c>
      <c r="H93" s="265" t="n">
        <f aca="false">$B$91*H92</f>
        <v>11880.5630650172</v>
      </c>
      <c r="I93" s="265" t="n">
        <f aca="false">$B$91*I92</f>
        <v>11251.2555511399</v>
      </c>
      <c r="J93" s="265" t="n">
        <f aca="false">$B$91*J92</f>
        <v>11270.3254758029</v>
      </c>
      <c r="K93" s="265" t="n">
        <f aca="false">$B$91*K92</f>
        <v>11251.2555511399</v>
      </c>
      <c r="L93" s="265" t="n">
        <f aca="false">$B$91*L92</f>
        <v>11270.3254758029</v>
      </c>
      <c r="M93" s="265" t="n">
        <f aca="false">$B$91*M92</f>
        <v>11251.2555511399</v>
      </c>
      <c r="N93" s="265" t="n">
        <f aca="false">$B$91*N92</f>
        <v>11270.3254758029</v>
      </c>
      <c r="O93" s="265" t="n">
        <f aca="false">$B$91*O92</f>
        <v>11251.2555511399</v>
      </c>
      <c r="P93" s="265" t="n">
        <f aca="false">$B$91*P92</f>
        <v>11270.3254758029</v>
      </c>
      <c r="Q93" s="265" t="n">
        <f aca="false">$B$91*Q92</f>
        <v>11251.2555511399</v>
      </c>
      <c r="R93" s="265" t="n">
        <f aca="false">$B$91*R92</f>
        <v>5625.62777556997</v>
      </c>
      <c r="S93" s="265" t="n">
        <f aca="false">$B$91*S92</f>
        <v>0</v>
      </c>
      <c r="T93" s="265" t="n">
        <f aca="false">$B$91*T92</f>
        <v>0</v>
      </c>
      <c r="U93" s="265" t="n">
        <f aca="false">$B$91*U92</f>
        <v>0</v>
      </c>
      <c r="V93" s="265" t="n">
        <f aca="false">$B$91*V92</f>
        <v>0</v>
      </c>
    </row>
    <row r="94" customFormat="false" ht="12.75" hidden="false" customHeight="false" outlineLevel="0" collapsed="false">
      <c r="A94" s="1" t="s">
        <v>234</v>
      </c>
      <c r="B94" s="26" t="n">
        <f aca="false">B91-B93</f>
        <v>190699.24662949</v>
      </c>
      <c r="C94" s="26" t="n">
        <f aca="false">C91-C93</f>
        <v>181164.284298016</v>
      </c>
      <c r="D94" s="26" t="n">
        <f aca="false">D91-D93</f>
        <v>163047.855868214</v>
      </c>
      <c r="E94" s="26" t="n">
        <f aca="false">E91-E93</f>
        <v>146743.070281393</v>
      </c>
      <c r="F94" s="26" t="n">
        <f aca="false">F91-F93</f>
        <v>132059.228290922</v>
      </c>
      <c r="G94" s="26" t="n">
        <f aca="false">G91-G93</f>
        <v>118843.770499498</v>
      </c>
      <c r="H94" s="26" t="n">
        <f aca="false">H91-H93</f>
        <v>106963.207434481</v>
      </c>
      <c r="I94" s="26" t="n">
        <f aca="false">I91-I93</f>
        <v>95711.9518833412</v>
      </c>
      <c r="J94" s="26" t="n">
        <f aca="false">J91-J93</f>
        <v>84441.6264075383</v>
      </c>
      <c r="K94" s="26" t="n">
        <f aca="false">K91-K93</f>
        <v>73190.3708563984</v>
      </c>
      <c r="L94" s="26" t="n">
        <f aca="false">L91-L93</f>
        <v>61920.0453805955</v>
      </c>
      <c r="M94" s="26" t="n">
        <f aca="false">M91-M93</f>
        <v>50668.7898294556</v>
      </c>
      <c r="N94" s="26" t="n">
        <f aca="false">N91-N93</f>
        <v>39398.4643536527</v>
      </c>
      <c r="O94" s="26" t="n">
        <f aca="false">O91-O93</f>
        <v>28147.2088025128</v>
      </c>
      <c r="P94" s="26" t="n">
        <f aca="false">P91-P93</f>
        <v>16876.8833267099</v>
      </c>
      <c r="Q94" s="26" t="n">
        <f aca="false">Q91-Q93</f>
        <v>5625.62777556997</v>
      </c>
      <c r="R94" s="26" t="n">
        <f aca="false">R91-R93</f>
        <v>0</v>
      </c>
      <c r="S94" s="26" t="n">
        <f aca="false">S91-S93</f>
        <v>0</v>
      </c>
      <c r="T94" s="26" t="n">
        <f aca="false">T91-T93</f>
        <v>0</v>
      </c>
      <c r="U94" s="26" t="n">
        <f aca="false">U91-U93</f>
        <v>0</v>
      </c>
      <c r="V94" s="26" t="n">
        <f aca="false">V91-V93</f>
        <v>0</v>
      </c>
    </row>
    <row r="96" customFormat="false" ht="12.75" hidden="false" customHeight="false" outlineLevel="0" collapsed="false">
      <c r="A96" s="371" t="s">
        <v>78</v>
      </c>
    </row>
    <row r="97" customFormat="false" ht="12.75" hidden="false" customHeight="false" outlineLevel="0" collapsed="false">
      <c r="A97" s="1" t="s">
        <v>233</v>
      </c>
      <c r="B97" s="26" t="n">
        <f aca="false">B52</f>
        <v>307026.346886008</v>
      </c>
      <c r="C97" s="26" t="n">
        <f aca="false">B100</f>
        <v>307026.346886008</v>
      </c>
      <c r="D97" s="26" t="n">
        <f aca="false">C100</f>
        <v>291675.029541707</v>
      </c>
      <c r="E97" s="26" t="n">
        <f aca="false">D100</f>
        <v>262507.526587537</v>
      </c>
      <c r="F97" s="26" t="n">
        <f aca="false">E100</f>
        <v>236256.773928783</v>
      </c>
      <c r="G97" s="26" t="n">
        <f aca="false">F100</f>
        <v>212615.74521856</v>
      </c>
      <c r="H97" s="26" t="n">
        <f aca="false">G100</f>
        <v>191338.81937936</v>
      </c>
      <c r="I97" s="26" t="n">
        <f aca="false">H100</f>
        <v>172211.077968362</v>
      </c>
      <c r="J97" s="26" t="n">
        <f aca="false">I100</f>
        <v>154096.523502087</v>
      </c>
      <c r="K97" s="26" t="n">
        <f aca="false">J100</f>
        <v>135951.266401124</v>
      </c>
      <c r="L97" s="26" t="n">
        <f aca="false">K100</f>
        <v>117836.71193485</v>
      </c>
      <c r="M97" s="26" t="n">
        <f aca="false">L100</f>
        <v>99691.4548338867</v>
      </c>
      <c r="N97" s="26" t="n">
        <f aca="false">M100</f>
        <v>81576.9003676122</v>
      </c>
      <c r="O97" s="26" t="n">
        <f aca="false">N100</f>
        <v>63431.6432666492</v>
      </c>
      <c r="P97" s="26" t="n">
        <f aca="false">O100</f>
        <v>45317.0888003747</v>
      </c>
      <c r="Q97" s="26" t="n">
        <f aca="false">P100</f>
        <v>27171.8316994117</v>
      </c>
      <c r="R97" s="26" t="n">
        <f aca="false">Q100</f>
        <v>9057.2772331372</v>
      </c>
      <c r="S97" s="26" t="n">
        <f aca="false">R100</f>
        <v>0</v>
      </c>
      <c r="T97" s="26" t="n">
        <f aca="false">S100</f>
        <v>0</v>
      </c>
      <c r="U97" s="26" t="n">
        <f aca="false">T100</f>
        <v>0</v>
      </c>
      <c r="V97" s="26" t="n">
        <f aca="false">U100</f>
        <v>0</v>
      </c>
    </row>
    <row r="98" customFormat="false" ht="12.75" hidden="false" customHeight="false" outlineLevel="0" collapsed="false">
      <c r="A98" s="1" t="s">
        <v>226</v>
      </c>
      <c r="B98" s="372" t="n">
        <f aca="false">VLOOKUP(B6,$Y$45:$Z$61,2)</f>
        <v>0</v>
      </c>
      <c r="C98" s="372" t="n">
        <f aca="false">VLOOKUP(C6,$Y$45:$Z$61,2)</f>
        <v>0.05</v>
      </c>
      <c r="D98" s="372" t="n">
        <f aca="false">VLOOKUP(D6,$Y$45:$Z$61,2)</f>
        <v>0.095</v>
      </c>
      <c r="E98" s="372" t="n">
        <f aca="false">VLOOKUP(E6,$Y$45:$Z$61,2)</f>
        <v>0.0855</v>
      </c>
      <c r="F98" s="372" t="n">
        <f aca="false">VLOOKUP(F6,$Y$45:$Z$61,2)</f>
        <v>0.077</v>
      </c>
      <c r="G98" s="372" t="n">
        <f aca="false">VLOOKUP(G6,$Y$45:$Z$61,2)</f>
        <v>0.0693</v>
      </c>
      <c r="H98" s="372" t="n">
        <f aca="false">VLOOKUP(H6,$Y$45:$Z$61,2)</f>
        <v>0.0623</v>
      </c>
      <c r="I98" s="372" t="n">
        <f aca="false">VLOOKUP(I6,$Y$45:$Z$61,2)</f>
        <v>0.059</v>
      </c>
      <c r="J98" s="372" t="n">
        <f aca="false">VLOOKUP(J6,$Y$45:$Z$61,2)</f>
        <v>0.0591</v>
      </c>
      <c r="K98" s="372" t="n">
        <f aca="false">VLOOKUP(K6,$Y$45:$Z$61,2)</f>
        <v>0.059</v>
      </c>
      <c r="L98" s="372" t="n">
        <f aca="false">VLOOKUP(L6,$Y$45:$Z$61,2)</f>
        <v>0.0591</v>
      </c>
      <c r="M98" s="372" t="n">
        <f aca="false">VLOOKUP(M6,$Y$45:$Z$61,2)</f>
        <v>0.059</v>
      </c>
      <c r="N98" s="372" t="n">
        <f aca="false">VLOOKUP(N6,$Y$45:$Z$61,2)</f>
        <v>0.0591</v>
      </c>
      <c r="O98" s="372" t="n">
        <f aca="false">VLOOKUP(O6,$Y$45:$Z$61,2)</f>
        <v>0.059</v>
      </c>
      <c r="P98" s="372" t="n">
        <f aca="false">VLOOKUP(P6,$Y$45:$Z$61,2)</f>
        <v>0.0591</v>
      </c>
      <c r="Q98" s="372" t="n">
        <f aca="false">VLOOKUP(Q6,$Y$45:$Z$61,2)</f>
        <v>0.059</v>
      </c>
      <c r="R98" s="372" t="n">
        <f aca="false">VLOOKUP(R6,$Y$45:$Z$61,2)</f>
        <v>0.0295</v>
      </c>
      <c r="S98" s="372" t="n">
        <v>0</v>
      </c>
      <c r="T98" s="372" t="n">
        <v>0</v>
      </c>
      <c r="U98" s="372" t="n">
        <v>0</v>
      </c>
      <c r="V98" s="372" t="n">
        <v>0</v>
      </c>
    </row>
    <row r="99" customFormat="false" ht="12.75" hidden="false" customHeight="false" outlineLevel="0" collapsed="false">
      <c r="A99" s="1" t="s">
        <v>228</v>
      </c>
      <c r="B99" s="265" t="n">
        <f aca="false">$B$97*B98</f>
        <v>0</v>
      </c>
      <c r="C99" s="265" t="n">
        <f aca="false">$B$97*C98</f>
        <v>15351.3173443004</v>
      </c>
      <c r="D99" s="265" t="n">
        <f aca="false">$B$97*D98</f>
        <v>29167.5029541707</v>
      </c>
      <c r="E99" s="265" t="n">
        <f aca="false">$B$97*E98</f>
        <v>26250.7526587537</v>
      </c>
      <c r="F99" s="265" t="n">
        <f aca="false">$B$97*F98</f>
        <v>23641.0287102226</v>
      </c>
      <c r="G99" s="265" t="n">
        <f aca="false">$B$97*G98</f>
        <v>21276.9258392003</v>
      </c>
      <c r="H99" s="265" t="n">
        <f aca="false">$B$97*H98</f>
        <v>19127.7414109983</v>
      </c>
      <c r="I99" s="265" t="n">
        <f aca="false">$B$97*I98</f>
        <v>18114.5544662745</v>
      </c>
      <c r="J99" s="265" t="n">
        <f aca="false">$B$97*J98</f>
        <v>18145.2571009631</v>
      </c>
      <c r="K99" s="265" t="n">
        <f aca="false">$B$97*K98</f>
        <v>18114.5544662745</v>
      </c>
      <c r="L99" s="265" t="n">
        <f aca="false">$B$97*L98</f>
        <v>18145.2571009631</v>
      </c>
      <c r="M99" s="265" t="n">
        <f aca="false">$B$97*M98</f>
        <v>18114.5544662745</v>
      </c>
      <c r="N99" s="265" t="n">
        <f aca="false">$B$97*N98</f>
        <v>18145.2571009631</v>
      </c>
      <c r="O99" s="265" t="n">
        <f aca="false">$B$97*O98</f>
        <v>18114.5544662745</v>
      </c>
      <c r="P99" s="265" t="n">
        <f aca="false">$B$97*P98</f>
        <v>18145.2571009631</v>
      </c>
      <c r="Q99" s="265" t="n">
        <f aca="false">$B$97*Q98</f>
        <v>18114.5544662745</v>
      </c>
      <c r="R99" s="265" t="n">
        <f aca="false">$B$97*R98</f>
        <v>9057.27723313723</v>
      </c>
      <c r="S99" s="265" t="n">
        <f aca="false">$B$97*S98</f>
        <v>0</v>
      </c>
      <c r="T99" s="265" t="n">
        <f aca="false">$B$97*T98</f>
        <v>0</v>
      </c>
      <c r="U99" s="265" t="n">
        <f aca="false">$B$97*U98</f>
        <v>0</v>
      </c>
      <c r="V99" s="265" t="n">
        <f aca="false">$B$97*V98</f>
        <v>0</v>
      </c>
    </row>
    <row r="100" customFormat="false" ht="12.75" hidden="false" customHeight="false" outlineLevel="0" collapsed="false">
      <c r="A100" s="1" t="s">
        <v>234</v>
      </c>
      <c r="B100" s="26" t="n">
        <f aca="false">B97-B99</f>
        <v>307026.346886008</v>
      </c>
      <c r="C100" s="26" t="n">
        <f aca="false">C97-C99</f>
        <v>291675.029541707</v>
      </c>
      <c r="D100" s="26" t="n">
        <f aca="false">D97-D99</f>
        <v>262507.526587537</v>
      </c>
      <c r="E100" s="26" t="n">
        <f aca="false">E97-E99</f>
        <v>236256.773928783</v>
      </c>
      <c r="F100" s="26" t="n">
        <f aca="false">F97-F99</f>
        <v>212615.74521856</v>
      </c>
      <c r="G100" s="26" t="n">
        <f aca="false">G97-G99</f>
        <v>191338.81937936</v>
      </c>
      <c r="H100" s="26" t="n">
        <f aca="false">H97-H99</f>
        <v>172211.077968362</v>
      </c>
      <c r="I100" s="26" t="n">
        <f aca="false">I97-I99</f>
        <v>154096.523502087</v>
      </c>
      <c r="J100" s="26" t="n">
        <f aca="false">J97-J99</f>
        <v>135951.266401124</v>
      </c>
      <c r="K100" s="26" t="n">
        <f aca="false">K97-K99</f>
        <v>117836.71193485</v>
      </c>
      <c r="L100" s="26" t="n">
        <f aca="false">L97-L99</f>
        <v>99691.4548338867</v>
      </c>
      <c r="M100" s="26" t="n">
        <f aca="false">M97-M99</f>
        <v>81576.9003676122</v>
      </c>
      <c r="N100" s="26" t="n">
        <f aca="false">N97-N99</f>
        <v>63431.6432666492</v>
      </c>
      <c r="O100" s="26" t="n">
        <f aca="false">O97-O99</f>
        <v>45317.0888003747</v>
      </c>
      <c r="P100" s="26" t="n">
        <f aca="false">P97-P99</f>
        <v>27171.8316994117</v>
      </c>
      <c r="Q100" s="26" t="n">
        <f aca="false">Q97-Q99</f>
        <v>9057.2772331372</v>
      </c>
      <c r="R100" s="26" t="n">
        <f aca="false">R97-R99</f>
        <v>0</v>
      </c>
      <c r="S100" s="26" t="n">
        <f aca="false">S97-S99</f>
        <v>0</v>
      </c>
      <c r="T100" s="26" t="n">
        <f aca="false">T97-T99</f>
        <v>0</v>
      </c>
      <c r="U100" s="26" t="n">
        <f aca="false">U97-U99</f>
        <v>0</v>
      </c>
      <c r="V100" s="26" t="n">
        <f aca="false">V97-V99</f>
        <v>0</v>
      </c>
    </row>
    <row r="102" customFormat="false" ht="12.75" hidden="false" customHeight="false" outlineLevel="0" collapsed="false">
      <c r="A102" s="371" t="s">
        <v>231</v>
      </c>
    </row>
    <row r="103" customFormat="false" ht="12.75" hidden="false" customHeight="false" outlineLevel="0" collapsed="false">
      <c r="A103" s="1" t="s">
        <v>233</v>
      </c>
      <c r="B103" s="26" t="n">
        <f aca="false">SUM(B67,B73,B79,B85,B91,B97)</f>
        <v>1220984.63417467</v>
      </c>
      <c r="C103" s="26" t="n">
        <f aca="false">B105</f>
        <v>1220984.63417467</v>
      </c>
      <c r="D103" s="26" t="n">
        <f aca="false">C105</f>
        <v>1159935.40246594</v>
      </c>
      <c r="E103" s="26" t="n">
        <f aca="false">D105</f>
        <v>1043941.86221934</v>
      </c>
      <c r="F103" s="26" t="n">
        <f aca="false">E105</f>
        <v>939547.67599741</v>
      </c>
      <c r="G103" s="26" t="n">
        <f aca="false">F105</f>
        <v>845531.85916596</v>
      </c>
      <c r="H103" s="26" t="n">
        <f aca="false">G105</f>
        <v>760917.624017655</v>
      </c>
      <c r="I103" s="26" t="n">
        <f aca="false">H105</f>
        <v>684850.281308573</v>
      </c>
      <c r="J103" s="26" t="n">
        <f aca="false">I105</f>
        <v>612812.187892268</v>
      </c>
      <c r="K103" s="26" t="n">
        <f aca="false">J105</f>
        <v>540651.996012545</v>
      </c>
      <c r="L103" s="26" t="n">
        <f aca="false">K105</f>
        <v>468613.902596239</v>
      </c>
      <c r="M103" s="26" t="n">
        <f aca="false">L105</f>
        <v>396453.710716516</v>
      </c>
      <c r="N103" s="26" t="n">
        <f aca="false">M105</f>
        <v>324415.61730021</v>
      </c>
      <c r="O103" s="26" t="n">
        <f aca="false">N105</f>
        <v>252255.425420487</v>
      </c>
      <c r="P103" s="26" t="n">
        <f aca="false">O105</f>
        <v>180217.332004182</v>
      </c>
      <c r="Q103" s="26" t="n">
        <f aca="false">P105</f>
        <v>108057.140124458</v>
      </c>
      <c r="R103" s="26" t="n">
        <f aca="false">Q105</f>
        <v>36019.0467081528</v>
      </c>
      <c r="S103" s="26" t="n">
        <f aca="false">R105</f>
        <v>0</v>
      </c>
      <c r="T103" s="26" t="n">
        <f aca="false">S105</f>
        <v>0</v>
      </c>
      <c r="U103" s="26" t="n">
        <f aca="false">T105</f>
        <v>0</v>
      </c>
      <c r="V103" s="26" t="n">
        <f aca="false">U105</f>
        <v>0</v>
      </c>
    </row>
    <row r="104" customFormat="false" ht="12.75" hidden="false" customHeight="false" outlineLevel="0" collapsed="false">
      <c r="A104" s="1" t="s">
        <v>228</v>
      </c>
      <c r="B104" s="265" t="n">
        <f aca="false">SUM(B69,B75,B81,B87,B93,B99)</f>
        <v>0</v>
      </c>
      <c r="C104" s="265" t="n">
        <f aca="false">SUM(C69,C75,C81,C87,C93,C99)</f>
        <v>61049.2317087336</v>
      </c>
      <c r="D104" s="265" t="n">
        <f aca="false">SUM(D69,D75,D81,D87,D93,D99)</f>
        <v>115993.540246594</v>
      </c>
      <c r="E104" s="265" t="n">
        <f aca="false">SUM(E69,E75,E81,E87,E93,E99)</f>
        <v>104394.186221934</v>
      </c>
      <c r="F104" s="265" t="n">
        <f aca="false">SUM(F69,F75,F81,F87,F93,F99)</f>
        <v>94015.8168314497</v>
      </c>
      <c r="G104" s="265" t="n">
        <f aca="false">SUM(G69,G75,G81,G87,G93,G99)</f>
        <v>84614.2351483047</v>
      </c>
      <c r="H104" s="265" t="n">
        <f aca="false">SUM(H69,H75,H81,H87,H93,H99)</f>
        <v>76067.342709082</v>
      </c>
      <c r="I104" s="265" t="n">
        <f aca="false">SUM(I69,I75,I81,I87,I93,I99)</f>
        <v>72038.0934163056</v>
      </c>
      <c r="J104" s="265" t="n">
        <f aca="false">SUM(J69,J75,J81,J87,J93,J99)</f>
        <v>72160.1918797231</v>
      </c>
      <c r="K104" s="265" t="n">
        <f aca="false">SUM(K69,K75,K81,K87,K93,K99)</f>
        <v>72038.0934163056</v>
      </c>
      <c r="L104" s="265" t="n">
        <f aca="false">SUM(L69,L75,L81,L87,L93,L99)</f>
        <v>72160.1918797231</v>
      </c>
      <c r="M104" s="265" t="n">
        <f aca="false">SUM(M69,M75,M81,M87,M93,M99)</f>
        <v>72038.0934163056</v>
      </c>
      <c r="N104" s="265" t="n">
        <f aca="false">SUM(N69,N75,N81,N87,N93,N99)</f>
        <v>72160.1918797231</v>
      </c>
      <c r="O104" s="265" t="n">
        <f aca="false">SUM(O69,O75,O81,O87,O93,O99)</f>
        <v>72038.0934163056</v>
      </c>
      <c r="P104" s="265" t="n">
        <f aca="false">SUM(P69,P75,P81,P87,P93,P99)</f>
        <v>72160.1918797231</v>
      </c>
      <c r="Q104" s="265" t="n">
        <f aca="false">SUM(Q69,Q75,Q81,Q87,Q93,Q99)</f>
        <v>72038.0934163056</v>
      </c>
      <c r="R104" s="265" t="n">
        <f aca="false">SUM(R69,R75,R81,R87,R93,R99)</f>
        <v>36019.0467081528</v>
      </c>
      <c r="S104" s="265" t="n">
        <f aca="false">SUM(S69,S75,S81,S87,S93,S99)</f>
        <v>0</v>
      </c>
      <c r="T104" s="265" t="n">
        <f aca="false">SUM(T69,T75,T81,T87,T93,T99)</f>
        <v>0</v>
      </c>
      <c r="U104" s="265" t="n">
        <f aca="false">SUM(U69,U75,U81,U87,U93,U99)</f>
        <v>0</v>
      </c>
      <c r="V104" s="265" t="n">
        <f aca="false">SUM(V69,V75,V81,V87,V93,V99)</f>
        <v>0</v>
      </c>
    </row>
    <row r="105" customFormat="false" ht="12.75" hidden="false" customHeight="false" outlineLevel="0" collapsed="false">
      <c r="A105" s="1" t="s">
        <v>234</v>
      </c>
      <c r="B105" s="26" t="n">
        <f aca="false">B103-B104</f>
        <v>1220984.63417467</v>
      </c>
      <c r="C105" s="26" t="n">
        <f aca="false">C103-C104</f>
        <v>1159935.40246594</v>
      </c>
      <c r="D105" s="26" t="n">
        <f aca="false">D103-D104</f>
        <v>1043941.86221934</v>
      </c>
      <c r="E105" s="26" t="n">
        <f aca="false">E103-E104</f>
        <v>939547.67599741</v>
      </c>
      <c r="F105" s="26" t="n">
        <f aca="false">F103-F104</f>
        <v>845531.85916596</v>
      </c>
      <c r="G105" s="26" t="n">
        <f aca="false">G103-G104</f>
        <v>760917.624017655</v>
      </c>
      <c r="H105" s="26" t="n">
        <f aca="false">H103-H104</f>
        <v>684850.281308573</v>
      </c>
      <c r="I105" s="26" t="n">
        <f aca="false">I103-I104</f>
        <v>612812.187892268</v>
      </c>
      <c r="J105" s="26" t="n">
        <f aca="false">J103-J104</f>
        <v>540651.996012545</v>
      </c>
      <c r="K105" s="26" t="n">
        <f aca="false">K103-K104</f>
        <v>468613.902596239</v>
      </c>
      <c r="L105" s="26" t="n">
        <f aca="false">L103-L104</f>
        <v>396453.710716516</v>
      </c>
      <c r="M105" s="26" t="n">
        <f aca="false">M103-M104</f>
        <v>324415.61730021</v>
      </c>
      <c r="N105" s="26" t="n">
        <f aca="false">N103-N104</f>
        <v>252255.425420487</v>
      </c>
      <c r="O105" s="26" t="n">
        <f aca="false">O103-O104</f>
        <v>180217.332004182</v>
      </c>
      <c r="P105" s="26" t="n">
        <f aca="false">P103-P104</f>
        <v>108057.140124458</v>
      </c>
      <c r="Q105" s="26" t="n">
        <f aca="false">Q103-Q104</f>
        <v>36019.0467081528</v>
      </c>
      <c r="R105" s="26" t="n">
        <f aca="false">R103-R104</f>
        <v>0</v>
      </c>
      <c r="S105" s="26" t="n">
        <f aca="false">S103-S104</f>
        <v>0</v>
      </c>
      <c r="T105" s="26" t="n">
        <f aca="false">T103-T104</f>
        <v>0</v>
      </c>
      <c r="U105" s="26" t="n">
        <f aca="false">U103-U104</f>
        <v>0</v>
      </c>
      <c r="V105" s="26" t="n">
        <f aca="false">V103-V104</f>
        <v>0</v>
      </c>
    </row>
    <row r="108" customFormat="false" ht="15" hidden="false" customHeight="true" outlineLevel="0" collapsed="false">
      <c r="A108" s="273" t="s">
        <v>235</v>
      </c>
    </row>
    <row r="110" customFormat="false" ht="12.75" hidden="false" customHeight="false" outlineLevel="0" collapsed="false">
      <c r="A110" s="1" t="s">
        <v>233</v>
      </c>
      <c r="B110" s="26" t="n">
        <f aca="false">Assumptions!$G$11</f>
        <v>0</v>
      </c>
      <c r="C110" s="26" t="n">
        <f aca="false">B113</f>
        <v>0</v>
      </c>
      <c r="D110" s="26" t="n">
        <f aca="false">C113</f>
        <v>0</v>
      </c>
      <c r="E110" s="26" t="n">
        <f aca="false">D113</f>
        <v>0</v>
      </c>
      <c r="F110" s="26" t="n">
        <f aca="false">E113</f>
        <v>0</v>
      </c>
      <c r="G110" s="26" t="n">
        <f aca="false">F113</f>
        <v>0</v>
      </c>
      <c r="H110" s="26" t="n">
        <f aca="false">G113</f>
        <v>0</v>
      </c>
      <c r="I110" s="26" t="n">
        <f aca="false">H113</f>
        <v>0</v>
      </c>
      <c r="J110" s="26" t="n">
        <f aca="false">I113</f>
        <v>0</v>
      </c>
      <c r="K110" s="26" t="n">
        <f aca="false">J113</f>
        <v>0</v>
      </c>
      <c r="L110" s="26" t="n">
        <f aca="false">K113</f>
        <v>0</v>
      </c>
      <c r="M110" s="26" t="n">
        <f aca="false">L113</f>
        <v>0</v>
      </c>
      <c r="N110" s="26" t="n">
        <f aca="false">M113</f>
        <v>0</v>
      </c>
      <c r="O110" s="26" t="n">
        <f aca="false">N113</f>
        <v>0</v>
      </c>
      <c r="P110" s="26" t="n">
        <f aca="false">O113</f>
        <v>0</v>
      </c>
      <c r="Q110" s="26" t="n">
        <f aca="false">P113</f>
        <v>0</v>
      </c>
      <c r="R110" s="26" t="n">
        <f aca="false">Q113</f>
        <v>0</v>
      </c>
      <c r="S110" s="26" t="n">
        <f aca="false">R113</f>
        <v>0</v>
      </c>
      <c r="T110" s="26" t="n">
        <f aca="false">S113</f>
        <v>0</v>
      </c>
      <c r="U110" s="26" t="n">
        <f aca="false">T113</f>
        <v>0</v>
      </c>
      <c r="V110" s="26" t="n">
        <f aca="false">U113</f>
        <v>0</v>
      </c>
    </row>
    <row r="111" customFormat="false" ht="12.75" hidden="false" customHeight="false" outlineLevel="0" collapsed="false">
      <c r="A111" s="1" t="s">
        <v>226</v>
      </c>
      <c r="B111" s="358" t="n">
        <v>0</v>
      </c>
      <c r="C111" s="358" t="n">
        <f aca="false">1/20</f>
        <v>0.05</v>
      </c>
      <c r="D111" s="358" t="n">
        <f aca="false">1/20</f>
        <v>0.05</v>
      </c>
      <c r="E111" s="358" t="n">
        <f aca="false">1/20</f>
        <v>0.05</v>
      </c>
      <c r="F111" s="358" t="n">
        <f aca="false">1/20</f>
        <v>0.05</v>
      </c>
      <c r="G111" s="358" t="n">
        <f aca="false">1/20</f>
        <v>0.05</v>
      </c>
      <c r="H111" s="358" t="n">
        <f aca="false">1/20</f>
        <v>0.05</v>
      </c>
      <c r="I111" s="358" t="n">
        <f aca="false">1/20</f>
        <v>0.05</v>
      </c>
      <c r="J111" s="358" t="n">
        <f aca="false">1/20</f>
        <v>0.05</v>
      </c>
      <c r="K111" s="358" t="n">
        <f aca="false">1/20</f>
        <v>0.05</v>
      </c>
      <c r="L111" s="358" t="n">
        <f aca="false">1/20</f>
        <v>0.05</v>
      </c>
      <c r="M111" s="358" t="n">
        <f aca="false">1/20</f>
        <v>0.05</v>
      </c>
      <c r="N111" s="358" t="n">
        <f aca="false">1/20</f>
        <v>0.05</v>
      </c>
      <c r="O111" s="358" t="n">
        <f aca="false">1/20</f>
        <v>0.05</v>
      </c>
      <c r="P111" s="358" t="n">
        <f aca="false">1/20</f>
        <v>0.05</v>
      </c>
      <c r="Q111" s="358" t="n">
        <f aca="false">1/20</f>
        <v>0.05</v>
      </c>
      <c r="R111" s="358" t="n">
        <f aca="false">1/20</f>
        <v>0.05</v>
      </c>
      <c r="S111" s="358" t="n">
        <f aca="false">1/20</f>
        <v>0.05</v>
      </c>
      <c r="T111" s="358" t="n">
        <f aca="false">1/20</f>
        <v>0.05</v>
      </c>
      <c r="U111" s="358" t="n">
        <f aca="false">1/20</f>
        <v>0.05</v>
      </c>
      <c r="V111" s="358" t="n">
        <f aca="false">1/20</f>
        <v>0.05</v>
      </c>
    </row>
    <row r="112" customFormat="false" ht="12.75" hidden="false" customHeight="false" outlineLevel="0" collapsed="false">
      <c r="A112" s="1" t="s">
        <v>228</v>
      </c>
      <c r="B112" s="265" t="n">
        <f aca="false">B110*B111</f>
        <v>0</v>
      </c>
      <c r="C112" s="265" t="n">
        <f aca="false">$B$110*C111</f>
        <v>0</v>
      </c>
      <c r="D112" s="265" t="n">
        <f aca="false">$B$110*D111</f>
        <v>0</v>
      </c>
      <c r="E112" s="265" t="n">
        <f aca="false">$B$110*E111</f>
        <v>0</v>
      </c>
      <c r="F112" s="265" t="n">
        <f aca="false">$B$110*F111</f>
        <v>0</v>
      </c>
      <c r="G112" s="265" t="n">
        <f aca="false">$B$110*G111</f>
        <v>0</v>
      </c>
      <c r="H112" s="265" t="n">
        <f aca="false">$B$110*H111</f>
        <v>0</v>
      </c>
      <c r="I112" s="265" t="n">
        <f aca="false">$B$110*I111</f>
        <v>0</v>
      </c>
      <c r="J112" s="265" t="n">
        <f aca="false">$B$110*J111</f>
        <v>0</v>
      </c>
      <c r="K112" s="265" t="n">
        <f aca="false">$B$110*K111</f>
        <v>0</v>
      </c>
      <c r="L112" s="265" t="n">
        <f aca="false">$B$110*L111</f>
        <v>0</v>
      </c>
      <c r="M112" s="265" t="n">
        <f aca="false">$B$110*M111</f>
        <v>0</v>
      </c>
      <c r="N112" s="265" t="n">
        <f aca="false">$B$110*N111</f>
        <v>0</v>
      </c>
      <c r="O112" s="265" t="n">
        <f aca="false">$B$110*O111</f>
        <v>0</v>
      </c>
      <c r="P112" s="265" t="n">
        <f aca="false">$B$110*P111</f>
        <v>0</v>
      </c>
      <c r="Q112" s="265" t="n">
        <f aca="false">$B$110*Q111</f>
        <v>0</v>
      </c>
      <c r="R112" s="265" t="n">
        <f aca="false">$B$110*R111</f>
        <v>0</v>
      </c>
      <c r="S112" s="265" t="n">
        <f aca="false">$B$110*S111</f>
        <v>0</v>
      </c>
      <c r="T112" s="265" t="n">
        <f aca="false">$B$110*T111</f>
        <v>0</v>
      </c>
      <c r="U112" s="265" t="n">
        <f aca="false">$B$110*U111</f>
        <v>0</v>
      </c>
      <c r="V112" s="265" t="n">
        <f aca="false">$B$110*V111</f>
        <v>0</v>
      </c>
    </row>
    <row r="113" customFormat="false" ht="12.75" hidden="false" customHeight="false" outlineLevel="0" collapsed="false">
      <c r="A113" s="1" t="s">
        <v>234</v>
      </c>
      <c r="B113" s="26" t="n">
        <f aca="false">B110-B112</f>
        <v>0</v>
      </c>
      <c r="C113" s="26" t="n">
        <f aca="false">C110-C112</f>
        <v>0</v>
      </c>
      <c r="D113" s="26" t="n">
        <f aca="false">D110-D112</f>
        <v>0</v>
      </c>
      <c r="E113" s="26" t="n">
        <f aca="false">E110-E112</f>
        <v>0</v>
      </c>
      <c r="F113" s="26" t="n">
        <f aca="false">F110-F112</f>
        <v>0</v>
      </c>
      <c r="G113" s="26" t="n">
        <f aca="false">G110-G112</f>
        <v>0</v>
      </c>
      <c r="H113" s="26" t="n">
        <f aca="false">H110-H112</f>
        <v>0</v>
      </c>
      <c r="I113" s="26" t="n">
        <f aca="false">I110-I112</f>
        <v>0</v>
      </c>
      <c r="J113" s="26" t="n">
        <f aca="false">J110-J112</f>
        <v>0</v>
      </c>
      <c r="K113" s="26" t="n">
        <f aca="false">K110-K112</f>
        <v>0</v>
      </c>
      <c r="L113" s="26" t="n">
        <f aca="false">L110-L112</f>
        <v>0</v>
      </c>
      <c r="M113" s="26" t="n">
        <f aca="false">M110-M112</f>
        <v>0</v>
      </c>
      <c r="N113" s="26" t="n">
        <f aca="false">N110-N112</f>
        <v>0</v>
      </c>
      <c r="O113" s="26" t="n">
        <f aca="false">O110-O112</f>
        <v>0</v>
      </c>
      <c r="P113" s="26" t="n">
        <f aca="false">P110-P112</f>
        <v>0</v>
      </c>
      <c r="Q113" s="26" t="n">
        <f aca="false">Q110-Q112</f>
        <v>0</v>
      </c>
      <c r="R113" s="26" t="n">
        <f aca="false">R110-R112</f>
        <v>0</v>
      </c>
      <c r="S113" s="26" t="n">
        <f aca="false">S110-S112</f>
        <v>0</v>
      </c>
      <c r="T113" s="26" t="n">
        <f aca="false">T110-T112</f>
        <v>0</v>
      </c>
      <c r="U113" s="26" t="n">
        <f aca="false">U110-U112</f>
        <v>0</v>
      </c>
      <c r="V113" s="26" t="n">
        <f aca="false">V110-V112</f>
        <v>0</v>
      </c>
    </row>
    <row r="117" customFormat="false" ht="12.75" hidden="false" customHeight="false" outlineLevel="0" collapsed="false">
      <c r="A117" s="235" t="s">
        <v>236</v>
      </c>
      <c r="B117" s="337" t="n">
        <f aca="false">SUM(B112,B104)</f>
        <v>0</v>
      </c>
      <c r="C117" s="337" t="n">
        <f aca="false">SUM(C112,C104)</f>
        <v>61049.2317087336</v>
      </c>
      <c r="D117" s="337" t="n">
        <f aca="false">SUM(D112,D104)</f>
        <v>115993.540246594</v>
      </c>
      <c r="E117" s="337" t="n">
        <f aca="false">SUM(E112,E104)</f>
        <v>104394.186221934</v>
      </c>
      <c r="F117" s="337" t="n">
        <f aca="false">SUM(F112,F104)</f>
        <v>94015.8168314497</v>
      </c>
      <c r="G117" s="337" t="n">
        <f aca="false">SUM(G112,G104)</f>
        <v>84614.2351483047</v>
      </c>
      <c r="H117" s="337" t="n">
        <f aca="false">SUM(H112,H104)</f>
        <v>76067.342709082</v>
      </c>
      <c r="I117" s="337" t="n">
        <f aca="false">SUM(I112,I104)</f>
        <v>72038.0934163056</v>
      </c>
      <c r="J117" s="337" t="n">
        <f aca="false">SUM(J112,J104)</f>
        <v>72160.1918797231</v>
      </c>
      <c r="K117" s="337" t="n">
        <f aca="false">SUM(K112,K104)</f>
        <v>72038.0934163056</v>
      </c>
      <c r="L117" s="337" t="n">
        <f aca="false">SUM(L112,L104)</f>
        <v>72160.1918797231</v>
      </c>
      <c r="M117" s="337" t="n">
        <f aca="false">SUM(M112,M104)</f>
        <v>72038.0934163056</v>
      </c>
      <c r="N117" s="337" t="n">
        <f aca="false">SUM(N112,N104)</f>
        <v>72160.1918797231</v>
      </c>
      <c r="O117" s="337" t="n">
        <f aca="false">SUM(O112,O104)</f>
        <v>72038.0934163056</v>
      </c>
      <c r="P117" s="337" t="n">
        <f aca="false">SUM(P112,P104)</f>
        <v>72160.1918797231</v>
      </c>
      <c r="Q117" s="337" t="n">
        <f aca="false">SUM(Q112,Q104)</f>
        <v>72038.0934163056</v>
      </c>
      <c r="R117" s="337" t="n">
        <f aca="false">SUM(R112,R104)</f>
        <v>36019.0467081528</v>
      </c>
      <c r="S117" s="337" t="n">
        <f aca="false">SUM(S112,S104)</f>
        <v>0</v>
      </c>
      <c r="T117" s="337" t="n">
        <f aca="false">SUM(T112,T104)</f>
        <v>0</v>
      </c>
      <c r="U117" s="337" t="n">
        <f aca="false">SUM(U112,U104)</f>
        <v>0</v>
      </c>
      <c r="V117" s="337" t="n">
        <f aca="false">SUM(V112,V104)</f>
        <v>0</v>
      </c>
    </row>
    <row r="118" customFormat="false" ht="12.75" hidden="false" customHeight="false" outlineLevel="0" collapsed="false">
      <c r="A118" s="373" t="s">
        <v>237</v>
      </c>
      <c r="B118" s="342" t="n">
        <v>0</v>
      </c>
      <c r="C118" s="342" t="n">
        <f aca="false">SUM(Brownsville!B100,Caledonia!B97,'New Albany'!B95,Gleason!B100,Wheatland!B101,Wilton!B94)</f>
        <v>-61049.2317087336</v>
      </c>
      <c r="D118" s="342" t="n">
        <f aca="false">SUM(Brownsville!C100,Caledonia!C97,'New Albany'!C95,Gleason!C100,Wheatland!C101,Wilton!C94)</f>
        <v>-115993.540246594</v>
      </c>
      <c r="E118" s="342" t="n">
        <f aca="false">SUM(Brownsville!D100,Caledonia!D97,'New Albany'!D95,Gleason!D100,Wheatland!D101,Wilton!D94)</f>
        <v>-104394.186221934</v>
      </c>
      <c r="F118" s="342" t="n">
        <f aca="false">SUM(Brownsville!E100,Caledonia!E97,'New Albany'!E95,Gleason!E100,Wheatland!E101,Wilton!E94)</f>
        <v>-94015.8168314497</v>
      </c>
      <c r="G118" s="342" t="n">
        <f aca="false">SUM(Brownsville!F100,Caledonia!F97,'New Albany'!F95,Gleason!F100,Wheatland!F101,Wilton!F94)</f>
        <v>-84614.2351483047</v>
      </c>
      <c r="H118" s="342" t="n">
        <f aca="false">SUM(Brownsville!G100,Caledonia!G97,'New Albany'!G95,Gleason!G100,Wheatland!G101,Wilton!G94)</f>
        <v>-76067.342709082</v>
      </c>
      <c r="I118" s="342" t="n">
        <f aca="false">SUM(Brownsville!H100,Caledonia!H97,'New Albany'!H95,Gleason!H100,Wheatland!H101,Wilton!H94)</f>
        <v>-72038.0934163056</v>
      </c>
      <c r="J118" s="342" t="n">
        <f aca="false">SUM(Brownsville!I100,Caledonia!I97,'New Albany'!I95,Gleason!I100,Wheatland!I101,Wilton!I94)</f>
        <v>-72160.1918797231</v>
      </c>
      <c r="K118" s="342" t="n">
        <f aca="false">SUM(Brownsville!J100,Caledonia!J97,'New Albany'!J95,Gleason!J100,Wheatland!J101,Wilton!J94)</f>
        <v>-72038.0934163056</v>
      </c>
      <c r="L118" s="342" t="n">
        <f aca="false">SUM(Brownsville!K100,Caledonia!K97,'New Albany'!K95,Gleason!K100,Wheatland!K101,Wilton!K94)</f>
        <v>-72160.1918797231</v>
      </c>
      <c r="M118" s="342" t="n">
        <f aca="false">SUM(Brownsville!L100,Caledonia!L97,'New Albany'!L95,Gleason!L100,Wheatland!L101,Wilton!L94)</f>
        <v>-72038.0934163056</v>
      </c>
      <c r="N118" s="342" t="n">
        <f aca="false">SUM(Brownsville!M100,Caledonia!M97,'New Albany'!M95,Gleason!M100,Wheatland!M101,Wilton!M94)</f>
        <v>-72160.1918797231</v>
      </c>
      <c r="O118" s="342" t="n">
        <f aca="false">SUM(Brownsville!N100,Caledonia!N97,'New Albany'!N95,Gleason!N100,Wheatland!N101,Wilton!N94)</f>
        <v>-72038.0934163056</v>
      </c>
      <c r="P118" s="342" t="n">
        <f aca="false">SUM(Brownsville!O100,Caledonia!O97,'New Albany'!O95,Gleason!O100,Wheatland!O101,Wilton!O94)</f>
        <v>-72160.1918797231</v>
      </c>
      <c r="Q118" s="342" t="n">
        <f aca="false">SUM(Brownsville!P100,Caledonia!P97,'New Albany'!P95,Gleason!P100,Wheatland!P101,Wilton!P94)</f>
        <v>-72038.0934163056</v>
      </c>
      <c r="R118" s="342" t="n">
        <f aca="false">SUM(Brownsville!Q100,Caledonia!Q97,'New Albany'!Q95,Gleason!Q100,Wheatland!Q101,Wilton!Q94)</f>
        <v>-36019.0467081528</v>
      </c>
      <c r="S118" s="342" t="n">
        <f aca="false">SUM(Brownsville!R100,Caledonia!R97,'New Albany'!R95,Gleason!R100,Wheatland!R101,Wilton!R94)</f>
        <v>0</v>
      </c>
      <c r="T118" s="342" t="n">
        <f aca="false">SUM(Brownsville!S100,Caledonia!S97,'New Albany'!S95,Gleason!S100,Wheatland!S101,Wilton!S94)</f>
        <v>0</v>
      </c>
      <c r="U118" s="342" t="n">
        <f aca="false">SUM(Brownsville!T100,Caledonia!T97,'New Albany'!T95,Gleason!T100,Wheatland!T101,Wilton!T94)</f>
        <v>0</v>
      </c>
      <c r="V118" s="342" t="n">
        <f aca="false">SUM(Brownsville!U100,Caledonia!U97,'New Albany'!U95,Gleason!U100,Wheatland!U101,Wilton!U94)</f>
        <v>0</v>
      </c>
    </row>
    <row r="119" customFormat="false" ht="12.75" hidden="false" customHeight="false" outlineLevel="0" collapsed="false">
      <c r="A119" s="235" t="s">
        <v>238</v>
      </c>
      <c r="B119" s="337" t="n">
        <f aca="false">B117+B118</f>
        <v>0</v>
      </c>
      <c r="C119" s="337" t="n">
        <f aca="false">C117+C118</f>
        <v>0</v>
      </c>
      <c r="D119" s="337" t="n">
        <f aca="false">D117+D118</f>
        <v>0</v>
      </c>
      <c r="E119" s="337" t="n">
        <f aca="false">E117+E118</f>
        <v>0</v>
      </c>
      <c r="F119" s="337" t="n">
        <f aca="false">F117+F118</f>
        <v>0</v>
      </c>
      <c r="G119" s="337" t="n">
        <f aca="false">G117+G118</f>
        <v>0</v>
      </c>
      <c r="H119" s="337" t="n">
        <f aca="false">H117+H118</f>
        <v>0</v>
      </c>
      <c r="I119" s="337" t="n">
        <f aca="false">I117+I118</f>
        <v>0</v>
      </c>
      <c r="J119" s="337" t="n">
        <f aca="false">J117+J118</f>
        <v>0</v>
      </c>
      <c r="K119" s="337" t="n">
        <f aca="false">K117+K118</f>
        <v>0</v>
      </c>
      <c r="L119" s="337" t="n">
        <f aca="false">L117+L118</f>
        <v>0</v>
      </c>
      <c r="M119" s="337" t="n">
        <f aca="false">M117+M118</f>
        <v>0</v>
      </c>
      <c r="N119" s="337" t="n">
        <f aca="false">N117+N118</f>
        <v>0</v>
      </c>
      <c r="O119" s="337" t="n">
        <f aca="false">O117+O118</f>
        <v>0</v>
      </c>
      <c r="P119" s="337" t="n">
        <f aca="false">P117+P118</f>
        <v>0</v>
      </c>
      <c r="Q119" s="337" t="n">
        <f aca="false">Q117+Q118</f>
        <v>0</v>
      </c>
      <c r="R119" s="337" t="n">
        <f aca="false">R117+R118</f>
        <v>0</v>
      </c>
      <c r="S119" s="337" t="n">
        <f aca="false">S117+S118</f>
        <v>0</v>
      </c>
      <c r="T119" s="337" t="n">
        <f aca="false">T117+T118</f>
        <v>0</v>
      </c>
      <c r="U119" s="337" t="n">
        <f aca="false">U117+U118</f>
        <v>0</v>
      </c>
      <c r="V119" s="337" t="n">
        <f aca="false">V117+V118</f>
        <v>0</v>
      </c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rowBreaks count="1" manualBreakCount="1">
    <brk id="61" man="true" max="16383" min="0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3.41"/>
    <col collapsed="false" customWidth="true" hidden="false" outlineLevel="0" max="3" min="2" style="1" width="10.41"/>
    <col collapsed="false" customWidth="true" hidden="false" outlineLevel="0" max="7" min="4" style="1" width="10.13"/>
    <col collapsed="false" customWidth="true" hidden="false" outlineLevel="0" max="21" min="8" style="1" width="9.99"/>
    <col collapsed="false" customWidth="true" hidden="false" outlineLevel="0" max="22" min="22" style="5" width="9.99"/>
    <col collapsed="false" customWidth="true" hidden="false" outlineLevel="0" max="23" min="23" style="5" width="11.99"/>
    <col collapsed="false" customWidth="true" hidden="false" outlineLevel="0" max="24" min="24" style="5" width="12.28"/>
    <col collapsed="false" customWidth="true" hidden="false" outlineLevel="0" max="25" min="25" style="5" width="9.7"/>
    <col collapsed="false" customWidth="false" hidden="false" outlineLevel="0" max="257" min="26" style="5" width="9.14"/>
  </cols>
  <sheetData>
    <row r="2" customFormat="false" ht="18.75" hidden="false" customHeight="false" outlineLevel="0" collapsed="false">
      <c r="A2" s="374" t="s">
        <v>239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75"/>
      <c r="W2" s="375"/>
    </row>
    <row r="3" customFormat="false" ht="12.75" hidden="false" customHeight="false" outlineLevel="0" collapsed="false">
      <c r="A3" s="376"/>
      <c r="B3" s="377"/>
      <c r="C3" s="377"/>
      <c r="D3" s="377"/>
      <c r="E3" s="377"/>
      <c r="F3" s="377"/>
      <c r="G3" s="378"/>
      <c r="H3" s="377"/>
      <c r="I3" s="377"/>
      <c r="J3" s="377"/>
      <c r="K3" s="377"/>
      <c r="L3" s="377"/>
      <c r="M3" s="378"/>
      <c r="N3" s="377"/>
      <c r="O3" s="377"/>
      <c r="P3" s="377"/>
      <c r="Q3" s="377"/>
      <c r="R3" s="377"/>
      <c r="S3" s="378"/>
      <c r="T3" s="377"/>
      <c r="U3" s="377"/>
      <c r="V3" s="379"/>
      <c r="W3" s="379"/>
    </row>
    <row r="4" customFormat="false" ht="12.75" hidden="false" customHeight="false" outlineLevel="0" collapsed="false">
      <c r="A4" s="330"/>
      <c r="B4" s="380" t="n">
        <v>3</v>
      </c>
      <c r="C4" s="380" t="n">
        <v>4</v>
      </c>
      <c r="D4" s="380" t="n">
        <v>5</v>
      </c>
      <c r="E4" s="381" t="n">
        <v>6</v>
      </c>
      <c r="F4" s="380" t="n">
        <v>7</v>
      </c>
      <c r="G4" s="380" t="n">
        <v>8</v>
      </c>
      <c r="H4" s="380" t="n">
        <v>9</v>
      </c>
      <c r="I4" s="380" t="n">
        <v>10</v>
      </c>
      <c r="J4" s="380" t="n">
        <v>11</v>
      </c>
      <c r="K4" s="381" t="n">
        <v>12</v>
      </c>
      <c r="L4" s="380" t="n">
        <v>13</v>
      </c>
      <c r="M4" s="380" t="n">
        <v>14</v>
      </c>
      <c r="N4" s="380" t="n">
        <v>15</v>
      </c>
      <c r="O4" s="380" t="n">
        <v>16</v>
      </c>
      <c r="P4" s="380" t="n">
        <v>17</v>
      </c>
      <c r="Q4" s="381" t="n">
        <v>18</v>
      </c>
      <c r="R4" s="380" t="n">
        <v>19</v>
      </c>
      <c r="S4" s="380" t="n">
        <v>20</v>
      </c>
      <c r="T4" s="380" t="n">
        <v>21</v>
      </c>
      <c r="U4" s="380" t="n">
        <v>22</v>
      </c>
      <c r="V4" s="382"/>
      <c r="W4" s="379"/>
    </row>
    <row r="5" customFormat="false" ht="13.5" hidden="false" customHeight="false" outlineLevel="0" collapsed="false">
      <c r="A5" s="224" t="s">
        <v>154</v>
      </c>
      <c r="B5" s="225" t="n">
        <v>2001</v>
      </c>
      <c r="C5" s="225" t="n">
        <v>2002</v>
      </c>
      <c r="D5" s="225" t="n">
        <v>2003</v>
      </c>
      <c r="E5" s="225" t="n">
        <v>2004</v>
      </c>
      <c r="F5" s="225" t="n">
        <v>2005</v>
      </c>
      <c r="G5" s="225" t="n">
        <v>2006</v>
      </c>
      <c r="H5" s="225" t="n">
        <v>2007</v>
      </c>
      <c r="I5" s="225" t="n">
        <v>2008</v>
      </c>
      <c r="J5" s="225" t="n">
        <v>2009</v>
      </c>
      <c r="K5" s="225" t="n">
        <v>2010</v>
      </c>
      <c r="L5" s="225" t="n">
        <v>2011</v>
      </c>
      <c r="M5" s="225" t="n">
        <v>2012</v>
      </c>
      <c r="N5" s="225" t="n">
        <v>2013</v>
      </c>
      <c r="O5" s="225" t="n">
        <v>2014</v>
      </c>
      <c r="P5" s="225" t="n">
        <v>2015</v>
      </c>
      <c r="Q5" s="225" t="n">
        <v>2016</v>
      </c>
      <c r="R5" s="225" t="n">
        <v>2017</v>
      </c>
      <c r="S5" s="225" t="n">
        <v>2018</v>
      </c>
      <c r="T5" s="225" t="n">
        <v>2019</v>
      </c>
      <c r="U5" s="225" t="n">
        <v>2020</v>
      </c>
    </row>
    <row r="6" customFormat="false" ht="12.75" hidden="false" customHeight="false" outlineLevel="0" collapsed="false">
      <c r="A6" s="330"/>
      <c r="B6" s="383"/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</row>
    <row r="7" customFormat="false" ht="12.75" hidden="false" customHeight="false" outlineLevel="0" collapsed="false">
      <c r="A7" s="384" t="s">
        <v>240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385"/>
      <c r="W7" s="385"/>
    </row>
    <row r="8" customFormat="false" ht="13.5" hidden="false" customHeight="false" outlineLevel="0" collapsed="false">
      <c r="A8" s="60" t="s">
        <v>241</v>
      </c>
      <c r="B8" s="386" t="n">
        <f aca="false">SUM(Caledonia!B109,'New Albany'!B107,Wheatland!B115,Wilton!B106,Brownsville!B112,Gleason!B112)</f>
        <v>400.791411182669</v>
      </c>
      <c r="C8" s="386" t="n">
        <f aca="false">SUM(Caledonia!C109,'New Albany'!C107,Wheatland!C115,Wilton!C106,Brownsville!C112,Gleason!C112)</f>
        <v>295.616504926237</v>
      </c>
      <c r="D8" s="386" t="n">
        <f aca="false">SUM(Caledonia!D109,'New Albany'!D107,Wheatland!D115,Wilton!D106,Brownsville!D112,Gleason!D112)</f>
        <v>296.249170469044</v>
      </c>
      <c r="E8" s="386" t="n">
        <f aca="false">SUM(Caledonia!E109,'New Albany'!E107,Wheatland!E115,Wilton!E106,Brownsville!E112,Gleason!E112)</f>
        <v>547.931411621245</v>
      </c>
      <c r="F8" s="386" t="n">
        <f aca="false">SUM(Caledonia!F109,'New Albany'!F107,Wheatland!F115,Wilton!F106,Brownsville!F112,Gleason!F112)</f>
        <v>1481.57475005207</v>
      </c>
      <c r="G8" s="386" t="n">
        <f aca="false">SUM(Caledonia!G109,'New Albany'!G107,Wheatland!G115,Wilton!G106,Brownsville!G112,Gleason!G112)</f>
        <v>3236.46196416176</v>
      </c>
      <c r="H8" s="386" t="n">
        <f aca="false">SUM(Caledonia!H109,'New Albany'!H107,Wheatland!H115,Wilton!H106,Brownsville!H112,Gleason!H112)</f>
        <v>3999.35711348984</v>
      </c>
      <c r="I8" s="386" t="n">
        <f aca="false">SUM(Caledonia!I109,'New Albany'!I107,Wheatland!I115,Wilton!I106,Brownsville!I112,Gleason!I112)</f>
        <v>5150.69601586711</v>
      </c>
      <c r="J8" s="386" t="n">
        <f aca="false">SUM(Caledonia!J109,'New Albany'!J107,Wheatland!J115,Wilton!J106,Brownsville!J112,Gleason!J112)</f>
        <v>5477.29482724963</v>
      </c>
      <c r="K8" s="386" t="n">
        <f aca="false">SUM(Caledonia!K109,'New Albany'!K107,Wheatland!K115,Wilton!K106,Brownsville!K112,Gleason!K112)</f>
        <v>5738.36578398179</v>
      </c>
      <c r="L8" s="386" t="n">
        <f aca="false">SUM(Caledonia!L109,'New Albany'!L107,Wheatland!L115,Wilton!L106,Brownsville!L112,Gleason!L112)</f>
        <v>6126.83089278197</v>
      </c>
      <c r="M8" s="386" t="n">
        <f aca="false">SUM(Caledonia!M109,'New Albany'!M107,Wheatland!M115,Wilton!M106,Brownsville!M112,Gleason!M112)</f>
        <v>6536.86761946984</v>
      </c>
      <c r="N8" s="386" t="n">
        <f aca="false">SUM(Caledonia!N109,'New Albany'!N107,Wheatland!N115,Wilton!N106,Brownsville!N112,Gleason!N112)</f>
        <v>6976.55705621643</v>
      </c>
      <c r="O8" s="386" t="n">
        <f aca="false">SUM(Caledonia!O109,'New Albany'!O107,Wheatland!O115,Wilton!O106,Brownsville!O112,Gleason!O112)</f>
        <v>7432.66967213628</v>
      </c>
      <c r="P8" s="386" t="n">
        <f aca="false">SUM(Caledonia!P109,'New Albany'!P107,Wheatland!P115,Wilton!P106,Brownsville!P112,Gleason!P112)</f>
        <v>7906.51521352894</v>
      </c>
      <c r="Q8" s="386" t="n">
        <f aca="false">SUM(Caledonia!Q109,'New Albany'!Q107,Wheatland!Q115,Wilton!Q106,Brownsville!Q112,Gleason!Q112)</f>
        <v>10481.9414336085</v>
      </c>
      <c r="R8" s="386" t="n">
        <f aca="false">SUM(Caledonia!R109,'New Albany'!R107,Wheatland!R115,Wilton!R106,Brownsville!R112,Gleason!R112)</f>
        <v>13062.0769854058</v>
      </c>
      <c r="S8" s="386" t="n">
        <f aca="false">SUM(Caledonia!S109,'New Albany'!S107,Wheatland!S115,Wilton!S106,Brownsville!S112,Gleason!S112)</f>
        <v>13604.7877656113</v>
      </c>
      <c r="T8" s="386" t="n">
        <f aca="false">SUM(Caledonia!T109,'New Albany'!T107,Wheatland!T115,Wilton!T106,Brownsville!T112,Gleason!T112)</f>
        <v>14196.2162164269</v>
      </c>
      <c r="U8" s="386" t="n">
        <f aca="false">SUM(Caledonia!U109,'New Albany'!U107,Wheatland!U115,Wilton!U106,Brownsville!U112,Gleason!U112)</f>
        <v>14827.1274546382</v>
      </c>
      <c r="V8" s="387"/>
      <c r="W8" s="228" t="n">
        <f aca="false">SUM(B8:U8)</f>
        <v>127775.929262826</v>
      </c>
      <c r="X8" s="337" t="n">
        <f aca="false">SUM(Brownsville!W112,Caledonia!W109,'New Albany'!W107,Gleason!W112,Wheatland!W115,Wilton!W106)</f>
        <v>127775.929262826</v>
      </c>
      <c r="Y8" s="223" t="n">
        <f aca="false">W8-X8</f>
        <v>0</v>
      </c>
    </row>
    <row r="9" customFormat="false" ht="12.75" hidden="false" customHeight="false" outlineLevel="0" collapsed="false">
      <c r="A9" s="60"/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387"/>
      <c r="W9" s="387"/>
    </row>
    <row r="10" customFormat="false" ht="12.75" hidden="false" customHeight="false" outlineLevel="0" collapsed="false">
      <c r="A10" s="35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88"/>
      <c r="W10" s="388"/>
    </row>
    <row r="11" customFormat="false" ht="12.75" hidden="false" customHeight="false" outlineLevel="0" collapsed="false">
      <c r="A11" s="384" t="s">
        <v>242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88"/>
      <c r="W11" s="388"/>
    </row>
    <row r="12" customFormat="false" ht="12.75" hidden="false" customHeight="false" outlineLevel="0" collapsed="false">
      <c r="A12" s="356" t="s">
        <v>243</v>
      </c>
      <c r="B12" s="26" t="n">
        <f aca="false">IS!B44</f>
        <v>20561.0570525324</v>
      </c>
      <c r="C12" s="26" t="n">
        <f aca="false">IS!C44</f>
        <v>22044.1329648977</v>
      </c>
      <c r="D12" s="26" t="n">
        <f aca="false">IS!D44</f>
        <v>23927.2643640251</v>
      </c>
      <c r="E12" s="26" t="n">
        <f aca="false">IS!E44</f>
        <v>91717.0764864639</v>
      </c>
      <c r="F12" s="26" t="n">
        <f aca="false">IS!F44</f>
        <v>102466.809868988</v>
      </c>
      <c r="G12" s="26" t="n">
        <f aca="false">IS!G44</f>
        <v>106156.565027962</v>
      </c>
      <c r="H12" s="26" t="n">
        <f aca="false">IS!H44</f>
        <v>109857.554581782</v>
      </c>
      <c r="I12" s="26" t="n">
        <f aca="false">IS!I44</f>
        <v>113903.471144997</v>
      </c>
      <c r="J12" s="26" t="n">
        <f aca="false">IS!J44</f>
        <v>118839.331094933</v>
      </c>
      <c r="K12" s="26" t="n">
        <f aca="false">IS!K44</f>
        <v>122735.890192068</v>
      </c>
      <c r="L12" s="26" t="n">
        <f aca="false">IS!L44</f>
        <v>128909.034929077</v>
      </c>
      <c r="M12" s="26" t="n">
        <f aca="false">IS!M44</f>
        <v>135617.347866311</v>
      </c>
      <c r="N12" s="26" t="n">
        <f aca="false">IS!N44</f>
        <v>142525.912235349</v>
      </c>
      <c r="O12" s="26" t="n">
        <f aca="false">IS!O44</f>
        <v>149882.958364329</v>
      </c>
      <c r="P12" s="26" t="n">
        <f aca="false">IS!P44</f>
        <v>157275.24610533</v>
      </c>
      <c r="Q12" s="26" t="n">
        <f aca="false">IS!Q44</f>
        <v>165216.241658281</v>
      </c>
      <c r="R12" s="26" t="n">
        <f aca="false">IS!R44</f>
        <v>173225.403507322</v>
      </c>
      <c r="S12" s="26" t="n">
        <f aca="false">IS!S44</f>
        <v>181842.869708245</v>
      </c>
      <c r="T12" s="26" t="n">
        <f aca="false">IS!T44</f>
        <v>191212.325936115</v>
      </c>
      <c r="U12" s="26" t="n">
        <f aca="false">IS!U44</f>
        <v>201231.092489024</v>
      </c>
      <c r="V12" s="388"/>
      <c r="W12" s="228" t="n">
        <f aca="false">SUM(B12:U12)</f>
        <v>2459147.58557803</v>
      </c>
      <c r="X12" s="337" t="n">
        <f aca="false">SUM(Caledonia!W95,'New Albany'!W93,Wheatland!W99,Wilton!W92,Brownsville!W98,Gleason!W98)</f>
        <v>2459147.58557803</v>
      </c>
      <c r="Y12" s="223" t="n">
        <f aca="false">W12-X12</f>
        <v>0</v>
      </c>
    </row>
    <row r="13" customFormat="false" ht="12.75" hidden="false" customHeight="false" outlineLevel="0" collapsed="false">
      <c r="A13" s="356" t="s">
        <v>244</v>
      </c>
      <c r="B13" s="26" t="n">
        <f aca="false">IS!B38</f>
        <v>36629.5390252402</v>
      </c>
      <c r="C13" s="26" t="n">
        <f aca="false">IS!C38</f>
        <v>36629.5390252402</v>
      </c>
      <c r="D13" s="26" t="n">
        <f aca="false">IS!D38</f>
        <v>36629.5390252402</v>
      </c>
      <c r="E13" s="26" t="n">
        <f aca="false">IS!E38</f>
        <v>36629.5390252402</v>
      </c>
      <c r="F13" s="26" t="n">
        <f aca="false">IS!F38</f>
        <v>36629.5390252402</v>
      </c>
      <c r="G13" s="26" t="n">
        <f aca="false">IS!G38</f>
        <v>36629.5390252402</v>
      </c>
      <c r="H13" s="26" t="n">
        <f aca="false">IS!H38</f>
        <v>36629.5390252402</v>
      </c>
      <c r="I13" s="26" t="n">
        <f aca="false">IS!I38</f>
        <v>36629.5390252402</v>
      </c>
      <c r="J13" s="26" t="n">
        <f aca="false">IS!J38</f>
        <v>36629.5390252402</v>
      </c>
      <c r="K13" s="26" t="n">
        <f aca="false">IS!K38</f>
        <v>36629.5390252402</v>
      </c>
      <c r="L13" s="26" t="n">
        <f aca="false">IS!L38</f>
        <v>36629.5390252402</v>
      </c>
      <c r="M13" s="26" t="n">
        <f aca="false">IS!M38</f>
        <v>36629.5390252402</v>
      </c>
      <c r="N13" s="26" t="n">
        <f aca="false">IS!N38</f>
        <v>36629.5390252402</v>
      </c>
      <c r="O13" s="26" t="n">
        <f aca="false">IS!O38</f>
        <v>36629.5390252402</v>
      </c>
      <c r="P13" s="26" t="n">
        <f aca="false">IS!P38</f>
        <v>36629.5390252402</v>
      </c>
      <c r="Q13" s="26" t="n">
        <f aca="false">IS!Q38</f>
        <v>36629.5390252402</v>
      </c>
      <c r="R13" s="26" t="n">
        <f aca="false">IS!R38</f>
        <v>36629.5390252402</v>
      </c>
      <c r="S13" s="26" t="n">
        <f aca="false">IS!S38</f>
        <v>36629.5390252402</v>
      </c>
      <c r="T13" s="26" t="n">
        <f aca="false">IS!T38</f>
        <v>36629.5390252402</v>
      </c>
      <c r="U13" s="26" t="n">
        <f aca="false">IS!U38</f>
        <v>36629.5390252402</v>
      </c>
      <c r="V13" s="388"/>
      <c r="W13" s="228" t="n">
        <f aca="false">SUM(B13:U13)</f>
        <v>732590.780504803</v>
      </c>
      <c r="X13" s="337" t="n">
        <f aca="false">SUM(Caledonia!W96,'New Albany'!W94,Wheatland!W100,Wilton!W93,Brownsville!W99,Gleason!W99)</f>
        <v>732590.780504803</v>
      </c>
      <c r="Y13" s="223" t="n">
        <f aca="false">W13-X13</f>
        <v>0</v>
      </c>
    </row>
    <row r="14" customFormat="false" ht="12.75" hidden="false" customHeight="false" outlineLevel="0" collapsed="false">
      <c r="A14" s="356" t="s">
        <v>245</v>
      </c>
      <c r="B14" s="26" t="n">
        <f aca="false">-Depreciation!C104-Depreciation!C112</f>
        <v>-61049.2317087336</v>
      </c>
      <c r="C14" s="26" t="n">
        <f aca="false">-Depreciation!D104-Depreciation!D112</f>
        <v>-115993.540246594</v>
      </c>
      <c r="D14" s="26" t="n">
        <f aca="false">-Depreciation!E104-Depreciation!E112</f>
        <v>-104394.186221934</v>
      </c>
      <c r="E14" s="26" t="n">
        <f aca="false">-Depreciation!F104-Depreciation!F112</f>
        <v>-94015.8168314497</v>
      </c>
      <c r="F14" s="26" t="n">
        <f aca="false">-Depreciation!G104-Depreciation!G112</f>
        <v>-84614.2351483047</v>
      </c>
      <c r="G14" s="26" t="n">
        <f aca="false">-Depreciation!H104-Depreciation!H112</f>
        <v>-76067.342709082</v>
      </c>
      <c r="H14" s="26" t="n">
        <f aca="false">-Depreciation!I104-Depreciation!I112</f>
        <v>-72038.0934163056</v>
      </c>
      <c r="I14" s="26" t="n">
        <f aca="false">-Depreciation!J104-Depreciation!J112</f>
        <v>-72160.1918797231</v>
      </c>
      <c r="J14" s="26" t="n">
        <f aca="false">-Depreciation!K104-Depreciation!K112</f>
        <v>-72038.0934163056</v>
      </c>
      <c r="K14" s="26" t="n">
        <f aca="false">-Depreciation!L104-Depreciation!L112</f>
        <v>-72160.1918797231</v>
      </c>
      <c r="L14" s="26" t="n">
        <f aca="false">-Depreciation!M104-Depreciation!M112</f>
        <v>-72038.0934163056</v>
      </c>
      <c r="M14" s="26" t="n">
        <f aca="false">-Depreciation!N104-Depreciation!N112</f>
        <v>-72160.1918797231</v>
      </c>
      <c r="N14" s="26" t="n">
        <f aca="false">-Depreciation!O104-Depreciation!O112</f>
        <v>-72038.0934163056</v>
      </c>
      <c r="O14" s="26" t="n">
        <f aca="false">-Depreciation!P104-Depreciation!P112</f>
        <v>-72160.1918797231</v>
      </c>
      <c r="P14" s="26" t="n">
        <f aca="false">-Depreciation!Q104-Depreciation!Q112</f>
        <v>-72038.0934163056</v>
      </c>
      <c r="Q14" s="26" t="n">
        <f aca="false">-Depreciation!R104-Depreciation!R112</f>
        <v>-36019.0467081528</v>
      </c>
      <c r="R14" s="26" t="n">
        <f aca="false">-Depreciation!S104-Depreciation!S112</f>
        <v>-0</v>
      </c>
      <c r="S14" s="26" t="n">
        <f aca="false">-Depreciation!T104-Depreciation!T112</f>
        <v>-0</v>
      </c>
      <c r="T14" s="26" t="n">
        <f aca="false">-Depreciation!U104-Depreciation!U112</f>
        <v>-0</v>
      </c>
      <c r="U14" s="26" t="n">
        <f aca="false">-Depreciation!V104-Depreciation!V112</f>
        <v>-0</v>
      </c>
      <c r="V14" s="388"/>
      <c r="W14" s="228" t="n">
        <f aca="false">SUM(B14:U14)</f>
        <v>-1220984.63417467</v>
      </c>
      <c r="X14" s="337" t="n">
        <f aca="false">SUM(Caledonia!W97,'New Albany'!W95,Wheatland!W101,Wilton!W94,Brownsville!W100,Gleason!W100)</f>
        <v>-1220984.63417467</v>
      </c>
      <c r="Y14" s="223" t="n">
        <f aca="false">W14-X14</f>
        <v>0</v>
      </c>
    </row>
    <row r="15" customFormat="false" ht="15" hidden="false" customHeight="false" outlineLevel="0" collapsed="false">
      <c r="A15" s="356" t="s">
        <v>246</v>
      </c>
      <c r="B15" s="277" t="n">
        <f aca="false">-B8</f>
        <v>-400.791411182669</v>
      </c>
      <c r="C15" s="277" t="n">
        <f aca="false">-C8</f>
        <v>-295.616504926237</v>
      </c>
      <c r="D15" s="277" t="n">
        <f aca="false">-D8</f>
        <v>-296.249170469044</v>
      </c>
      <c r="E15" s="277" t="n">
        <f aca="false">-E8</f>
        <v>-547.931411621245</v>
      </c>
      <c r="F15" s="277" t="n">
        <f aca="false">-F8</f>
        <v>-1481.57475005207</v>
      </c>
      <c r="G15" s="277" t="n">
        <f aca="false">-G8</f>
        <v>-3236.46196416176</v>
      </c>
      <c r="H15" s="277" t="n">
        <f aca="false">-H8</f>
        <v>-3999.35711348984</v>
      </c>
      <c r="I15" s="277" t="n">
        <f aca="false">-I8</f>
        <v>-5150.69601586711</v>
      </c>
      <c r="J15" s="277" t="n">
        <f aca="false">-J8</f>
        <v>-5477.29482724963</v>
      </c>
      <c r="K15" s="277" t="n">
        <f aca="false">-K8</f>
        <v>-5738.36578398179</v>
      </c>
      <c r="L15" s="277" t="n">
        <f aca="false">-L8</f>
        <v>-6126.83089278197</v>
      </c>
      <c r="M15" s="277" t="n">
        <f aca="false">-M8</f>
        <v>-6536.86761946984</v>
      </c>
      <c r="N15" s="277" t="n">
        <f aca="false">-N8</f>
        <v>-6976.55705621643</v>
      </c>
      <c r="O15" s="277" t="n">
        <f aca="false">-O8</f>
        <v>-7432.66967213628</v>
      </c>
      <c r="P15" s="277" t="n">
        <f aca="false">-P8</f>
        <v>-7906.51521352894</v>
      </c>
      <c r="Q15" s="277" t="n">
        <f aca="false">-Q8</f>
        <v>-10481.9414336085</v>
      </c>
      <c r="R15" s="277" t="n">
        <f aca="false">-R8</f>
        <v>-13062.0769854058</v>
      </c>
      <c r="S15" s="277" t="n">
        <f aca="false">-S8</f>
        <v>-13604.7877656113</v>
      </c>
      <c r="T15" s="277" t="n">
        <f aca="false">-T8</f>
        <v>-14196.2162164269</v>
      </c>
      <c r="U15" s="277" t="n">
        <f aca="false">-U8</f>
        <v>-14827.1274546382</v>
      </c>
      <c r="V15" s="389"/>
      <c r="W15" s="228" t="n">
        <f aca="false">SUM(B15:U15)</f>
        <v>-127775.929262826</v>
      </c>
      <c r="X15" s="337" t="n">
        <f aca="false">SUM(Brownsville!W112,Caledonia!W109,'New Albany'!W107,Gleason!W112,Wheatland!W115,Wilton!W106)</f>
        <v>127775.929262826</v>
      </c>
      <c r="Y15" s="223" t="n">
        <f aca="false">X15+W15</f>
        <v>0</v>
      </c>
    </row>
    <row r="16" customFormat="false" ht="12.75" hidden="false" customHeight="false" outlineLevel="0" collapsed="false">
      <c r="A16" s="390" t="s">
        <v>247</v>
      </c>
      <c r="B16" s="228" t="n">
        <f aca="false">SUM(B12:B15)</f>
        <v>-4259.42704214367</v>
      </c>
      <c r="C16" s="228" t="n">
        <f aca="false">SUM(C12:C15)</f>
        <v>-57615.4847613822</v>
      </c>
      <c r="D16" s="228" t="n">
        <f aca="false">SUM(D12:D15)</f>
        <v>-44133.6320031383</v>
      </c>
      <c r="E16" s="228" t="n">
        <f aca="false">SUM(E12:E15)</f>
        <v>33782.8672686331</v>
      </c>
      <c r="F16" s="228" t="n">
        <f aca="false">SUM(F12:F15)</f>
        <v>53000.5389958715</v>
      </c>
      <c r="G16" s="228" t="n">
        <f aca="false">SUM(G12:G15)</f>
        <v>63482.2993799581</v>
      </c>
      <c r="H16" s="228" t="n">
        <f aca="false">SUM(H12:H15)</f>
        <v>70449.6430772266</v>
      </c>
      <c r="I16" s="228" t="n">
        <f aca="false">SUM(I12:I15)</f>
        <v>73222.1222746471</v>
      </c>
      <c r="J16" s="228" t="n">
        <f aca="false">SUM(J12:J15)</f>
        <v>77953.4818766183</v>
      </c>
      <c r="K16" s="228" t="n">
        <f aca="false">SUM(K12:K15)</f>
        <v>81466.8715536032</v>
      </c>
      <c r="L16" s="228" t="n">
        <f aca="false">SUM(L12:L15)</f>
        <v>87373.6496452297</v>
      </c>
      <c r="M16" s="228" t="n">
        <f aca="false">SUM(M12:M15)</f>
        <v>93549.8273923577</v>
      </c>
      <c r="N16" s="228" t="n">
        <f aca="false">SUM(N12:N15)</f>
        <v>100140.800788067</v>
      </c>
      <c r="O16" s="228" t="n">
        <f aca="false">SUM(O12:O15)</f>
        <v>106919.635837709</v>
      </c>
      <c r="P16" s="228" t="n">
        <f aca="false">SUM(P12:P15)</f>
        <v>113960.176500735</v>
      </c>
      <c r="Q16" s="228" t="n">
        <f aca="false">SUM(Q12:Q15)</f>
        <v>155344.79254176</v>
      </c>
      <c r="R16" s="228" t="n">
        <f aca="false">SUM(R12:R15)</f>
        <v>196792.865547157</v>
      </c>
      <c r="S16" s="228" t="n">
        <f aca="false">SUM(S12:S15)</f>
        <v>204867.620967874</v>
      </c>
      <c r="T16" s="228" t="n">
        <f aca="false">SUM(T12:T15)</f>
        <v>213645.648744928</v>
      </c>
      <c r="U16" s="228" t="n">
        <f aca="false">SUM(U12:U15)</f>
        <v>223033.504059626</v>
      </c>
      <c r="V16" s="387"/>
      <c r="W16" s="228" t="n">
        <f aca="false">SUM(B16:U16)</f>
        <v>1842977.80264534</v>
      </c>
      <c r="X16" s="337"/>
      <c r="Y16" s="223"/>
    </row>
    <row r="17" customFormat="false" ht="12.75" hidden="false" customHeight="false" outlineLevel="0" collapsed="false">
      <c r="A17" s="39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387"/>
      <c r="W17" s="387"/>
    </row>
    <row r="18" customFormat="false" ht="12.75" hidden="false" customHeight="false" outlineLevel="0" collapsed="false">
      <c r="A18" s="356" t="s">
        <v>248</v>
      </c>
      <c r="B18" s="391" t="n">
        <f aca="false">IF(B4&gt;2020,0,Summary!$C$36)</f>
        <v>0.35</v>
      </c>
      <c r="C18" s="391" t="n">
        <f aca="false">IF(C4&gt;2020,0,Summary!$C$36)</f>
        <v>0.35</v>
      </c>
      <c r="D18" s="391" t="n">
        <f aca="false">IF(D4&gt;2020,0,Summary!$C$36)</f>
        <v>0.35</v>
      </c>
      <c r="E18" s="391" t="n">
        <f aca="false">IF(E4&gt;2020,0,Summary!$C$36)</f>
        <v>0.35</v>
      </c>
      <c r="F18" s="391" t="n">
        <f aca="false">IF(F4&gt;2020,0,Summary!$C$36)</f>
        <v>0.35</v>
      </c>
      <c r="G18" s="391" t="n">
        <f aca="false">IF(G4&gt;2020,0,Summary!$C$36)</f>
        <v>0.35</v>
      </c>
      <c r="H18" s="391" t="n">
        <f aca="false">IF(H4&gt;2020,0,Summary!$C$36)</f>
        <v>0.35</v>
      </c>
      <c r="I18" s="391" t="n">
        <f aca="false">IF(I4&gt;2020,0,Summary!$C$36)</f>
        <v>0.35</v>
      </c>
      <c r="J18" s="391" t="n">
        <f aca="false">IF(J4&gt;2020,0,Summary!$C$36)</f>
        <v>0.35</v>
      </c>
      <c r="K18" s="391" t="n">
        <f aca="false">IF(K4&gt;2020,0,Summary!$C$36)</f>
        <v>0.35</v>
      </c>
      <c r="L18" s="391" t="n">
        <f aca="false">IF(L4&gt;2020,0,Summary!$C$36)</f>
        <v>0.35</v>
      </c>
      <c r="M18" s="391" t="n">
        <f aca="false">IF(M4&gt;2020,0,Summary!$C$36)</f>
        <v>0.35</v>
      </c>
      <c r="N18" s="391" t="n">
        <f aca="false">IF(N4&gt;2020,0,Summary!$C$36)</f>
        <v>0.35</v>
      </c>
      <c r="O18" s="391" t="n">
        <f aca="false">IF(O4&gt;2020,0,Summary!$C$36)</f>
        <v>0.35</v>
      </c>
      <c r="P18" s="391" t="n">
        <f aca="false">IF(P4&gt;2020,0,Summary!$C$36)</f>
        <v>0.35</v>
      </c>
      <c r="Q18" s="391" t="n">
        <f aca="false">IF(Q4&gt;2020,0,Summary!$C$36)</f>
        <v>0.35</v>
      </c>
      <c r="R18" s="391" t="n">
        <f aca="false">IF(R4&gt;2020,0,Summary!$C$36)</f>
        <v>0.35</v>
      </c>
      <c r="S18" s="391" t="n">
        <f aca="false">IF(S4&gt;2020,0,Summary!$C$36)</f>
        <v>0.35</v>
      </c>
      <c r="T18" s="391" t="n">
        <f aca="false">IF(T4&gt;2020,0,Summary!$C$36)</f>
        <v>0.35</v>
      </c>
      <c r="U18" s="391" t="n">
        <f aca="false">IF(U4&gt;2020,0,Summary!$C$36)</f>
        <v>0.35</v>
      </c>
      <c r="V18" s="392"/>
      <c r="W18" s="392"/>
    </row>
    <row r="19" customFormat="false" ht="12.75" hidden="false" customHeight="false" outlineLevel="0" collapsed="false">
      <c r="A19" s="356" t="s">
        <v>249</v>
      </c>
      <c r="B19" s="393" t="n">
        <f aca="false">B16*B18</f>
        <v>-1490.79946475028</v>
      </c>
      <c r="C19" s="393" t="n">
        <f aca="false">C16*C18</f>
        <v>-20165.4196664838</v>
      </c>
      <c r="D19" s="393" t="n">
        <f aca="false">D16*D18</f>
        <v>-15446.7712010984</v>
      </c>
      <c r="E19" s="393" t="n">
        <f aca="false">E16*E18</f>
        <v>11824.0035440216</v>
      </c>
      <c r="F19" s="393" t="n">
        <f aca="false">F16*F18</f>
        <v>18550.188648555</v>
      </c>
      <c r="G19" s="393" t="n">
        <f aca="false">G16*G18</f>
        <v>22218.8047829854</v>
      </c>
      <c r="H19" s="393" t="n">
        <f aca="false">H16*H18</f>
        <v>24657.3750770293</v>
      </c>
      <c r="I19" s="393" t="n">
        <f aca="false">I16*I18</f>
        <v>25627.7427961265</v>
      </c>
      <c r="J19" s="393" t="n">
        <f aca="false">J16*J18</f>
        <v>27283.7186568164</v>
      </c>
      <c r="K19" s="393" t="n">
        <f aca="false">K16*K18</f>
        <v>28513.4050437611</v>
      </c>
      <c r="L19" s="393" t="n">
        <f aca="false">L16*L18</f>
        <v>30580.7773758304</v>
      </c>
      <c r="M19" s="393" t="n">
        <f aca="false">M16*M18</f>
        <v>32742.4395873252</v>
      </c>
      <c r="N19" s="393" t="n">
        <f aca="false">N16*N18</f>
        <v>35049.2802758235</v>
      </c>
      <c r="O19" s="393" t="n">
        <f aca="false">O16*O18</f>
        <v>37421.8725431983</v>
      </c>
      <c r="P19" s="393" t="n">
        <f aca="false">P16*P18</f>
        <v>39886.0617752574</v>
      </c>
      <c r="Q19" s="393" t="n">
        <f aca="false">Q16*Q18</f>
        <v>54370.6773896159</v>
      </c>
      <c r="R19" s="393" t="n">
        <f aca="false">R16*R18</f>
        <v>68877.5029415049</v>
      </c>
      <c r="S19" s="393" t="n">
        <f aca="false">S16*S18</f>
        <v>71703.6673387558</v>
      </c>
      <c r="T19" s="393" t="n">
        <f aca="false">T16*T18</f>
        <v>74775.9770607248</v>
      </c>
      <c r="U19" s="393" t="n">
        <f aca="false">U16*U18</f>
        <v>78061.7264208692</v>
      </c>
      <c r="V19" s="388"/>
      <c r="W19" s="388"/>
    </row>
    <row r="20" customFormat="false" ht="12.75" hidden="false" customHeight="false" outlineLevel="0" collapsed="false">
      <c r="A20" s="4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388"/>
      <c r="W20" s="388"/>
    </row>
    <row r="21" customFormat="false" ht="12.75" hidden="false" customHeight="false" outlineLevel="0" collapsed="false">
      <c r="A21" s="46" t="s">
        <v>250</v>
      </c>
      <c r="B21" s="26" t="n">
        <v>0</v>
      </c>
      <c r="C21" s="26" t="n">
        <f aca="false">IF(C19&lt;0,-C19+B21-B22,B21-B22)</f>
        <v>20165.4196664838</v>
      </c>
      <c r="D21" s="26" t="n">
        <f aca="false">IF(D19&lt;0,-D19+C21-C22,C21-C22)</f>
        <v>35612.1908675822</v>
      </c>
      <c r="E21" s="26" t="n">
        <f aca="false">IF(E19&lt;0,-E19+D21-D22,D21-D22)</f>
        <v>35612.1908675822</v>
      </c>
      <c r="F21" s="26" t="n">
        <f aca="false">IF(F19&lt;0,-F19+E21-E22,E21-E22)</f>
        <v>23788.1873235606</v>
      </c>
      <c r="G21" s="26" t="n">
        <f aca="false">IF(G19&lt;0,-G19+F21-F22,F21-F22)</f>
        <v>5237.99867500555</v>
      </c>
      <c r="H21" s="26" t="n">
        <f aca="false">IF(H19&lt;0,-H19+G21-G22,G21-G22)</f>
        <v>0</v>
      </c>
      <c r="I21" s="26" t="n">
        <f aca="false">IF(I19&lt;0,-I19+H21-H22,H21-H22)</f>
        <v>0</v>
      </c>
      <c r="J21" s="26" t="n">
        <f aca="false">IF(J19&lt;0,-J19+I21-I22,I21-I22)</f>
        <v>0</v>
      </c>
      <c r="K21" s="26" t="n">
        <f aca="false">IF(K19&lt;0,-K19+J21-J22,J21-J22)</f>
        <v>0</v>
      </c>
      <c r="L21" s="26" t="n">
        <f aca="false">IF(L19&lt;0,-L19+K21-K22,K21-K22)</f>
        <v>0</v>
      </c>
      <c r="M21" s="26" t="n">
        <f aca="false">IF(M19&lt;0,-M19+L21-L22,L21-L22)</f>
        <v>0</v>
      </c>
      <c r="N21" s="26" t="n">
        <f aca="false">IF(N19&lt;0,-N19+M21-M22,M21-M22)</f>
        <v>0</v>
      </c>
      <c r="O21" s="26" t="n">
        <f aca="false">IF(O19&lt;0,-O19+N21-N22,N21-N22)</f>
        <v>0</v>
      </c>
      <c r="P21" s="26" t="n">
        <f aca="false">IF(P19&lt;0,-P19+O21-O22,O21-O22)</f>
        <v>0</v>
      </c>
      <c r="Q21" s="26" t="n">
        <f aca="false">IF(Q19&lt;0,-Q19+P21-P22,P21-P22)</f>
        <v>0</v>
      </c>
      <c r="R21" s="26" t="n">
        <f aca="false">IF(R19&lt;0,-R19+Q21-Q22,Q21-Q22)</f>
        <v>0</v>
      </c>
      <c r="S21" s="26" t="n">
        <f aca="false">IF(S19&lt;0,-S19+R21-R22,R21-R22)</f>
        <v>0</v>
      </c>
      <c r="T21" s="26" t="n">
        <f aca="false">IF(T19&lt;0,-T19+S21-S22,S21-S22)</f>
        <v>0</v>
      </c>
      <c r="U21" s="26" t="n">
        <f aca="false">IF(U19&lt;0,-U19+T21-T22,T21-T22)</f>
        <v>0</v>
      </c>
      <c r="V21" s="388"/>
      <c r="W21" s="388"/>
    </row>
    <row r="22" customFormat="false" ht="12.75" hidden="false" customHeight="false" outlineLevel="0" collapsed="false">
      <c r="A22" s="46" t="s">
        <v>251</v>
      </c>
      <c r="B22" s="26" t="n">
        <f aca="false">IF(B19&lt;0,0,IF(B21&gt;B19,B19,B21))</f>
        <v>0</v>
      </c>
      <c r="C22" s="26" t="n">
        <f aca="false">IF(C19&lt;0,0,IF(C21&gt;C19,C19,C21))</f>
        <v>0</v>
      </c>
      <c r="D22" s="26" t="n">
        <f aca="false">IF(D19&lt;0,0,IF(D21&gt;D19,D19,D21))</f>
        <v>0</v>
      </c>
      <c r="E22" s="26" t="n">
        <f aca="false">IF(E19&lt;0,0,IF(E21&gt;E19,E19,E21))</f>
        <v>11824.0035440216</v>
      </c>
      <c r="F22" s="26" t="n">
        <f aca="false">IF(F19&lt;0,0,IF(F21&gt;F19,F19,F21))</f>
        <v>18550.188648555</v>
      </c>
      <c r="G22" s="26" t="n">
        <f aca="false">IF(G19&lt;0,0,IF(G21&gt;G19,G19,G21))</f>
        <v>5237.99867500555</v>
      </c>
      <c r="H22" s="26" t="n">
        <f aca="false">IF(H19&lt;0,0,IF(H21&gt;H19,H19,H21))</f>
        <v>0</v>
      </c>
      <c r="I22" s="26" t="n">
        <f aca="false">IF(I19&lt;0,0,IF(I21&gt;I19,I19,I21))</f>
        <v>0</v>
      </c>
      <c r="J22" s="26" t="n">
        <f aca="false">IF(J19&lt;0,0,IF(J21&gt;J19,J19,J21))</f>
        <v>0</v>
      </c>
      <c r="K22" s="26" t="n">
        <f aca="false">IF(K19&lt;0,0,IF(K21&gt;K19,K19,K21))</f>
        <v>0</v>
      </c>
      <c r="L22" s="26" t="n">
        <f aca="false">IF(L19&lt;0,0,IF(L21&gt;L19,L19,L21))</f>
        <v>0</v>
      </c>
      <c r="M22" s="26" t="n">
        <f aca="false">IF(M19&lt;0,0,IF(M21&gt;M19,M19,M21))</f>
        <v>0</v>
      </c>
      <c r="N22" s="26" t="n">
        <f aca="false">IF(N19&lt;0,0,IF(N21&gt;N19,N19,N21))</f>
        <v>0</v>
      </c>
      <c r="O22" s="26" t="n">
        <f aca="false">IF(O19&lt;0,0,IF(O21&gt;O19,O19,O21))</f>
        <v>0</v>
      </c>
      <c r="P22" s="26" t="n">
        <f aca="false">IF(P19&lt;0,0,IF(P21&gt;P19,P19,P21))</f>
        <v>0</v>
      </c>
      <c r="Q22" s="26" t="n">
        <f aca="false">IF(Q19&lt;0,0,IF(Q21&gt;Q19,Q19,Q21))</f>
        <v>0</v>
      </c>
      <c r="R22" s="26" t="n">
        <f aca="false">IF(R19&lt;0,0,IF(R21&gt;R19,R19,R21))</f>
        <v>0</v>
      </c>
      <c r="S22" s="26" t="n">
        <f aca="false">IF(S19&lt;0,0,IF(S21&gt;S19,S19,S21))</f>
        <v>0</v>
      </c>
      <c r="T22" s="26" t="n">
        <f aca="false">IF(T19&lt;0,0,IF(T21&gt;T19,T19,T21))</f>
        <v>0</v>
      </c>
      <c r="U22" s="26" t="n">
        <f aca="false">IF(U19&lt;0,0,IF(U21&gt;U19,U19,U21))</f>
        <v>0</v>
      </c>
      <c r="V22" s="394"/>
      <c r="W22" s="394"/>
    </row>
    <row r="23" customFormat="false" ht="12.75" hidden="false" customHeight="false" outlineLevel="0" collapsed="false">
      <c r="A23" s="4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388"/>
      <c r="W23" s="388"/>
    </row>
    <row r="24" customFormat="false" ht="12.75" hidden="false" customHeight="false" outlineLevel="0" collapsed="false">
      <c r="A24" s="60" t="s">
        <v>252</v>
      </c>
      <c r="B24" s="228" t="n">
        <f aca="false">IF(B19&lt;0,0,(B19-B22))</f>
        <v>0</v>
      </c>
      <c r="C24" s="228" t="n">
        <f aca="false">IF(C19&lt;0,0,(C19-C22))</f>
        <v>0</v>
      </c>
      <c r="D24" s="228" t="n">
        <f aca="false">IF(D19&lt;0,0,(D19-D22))</f>
        <v>0</v>
      </c>
      <c r="E24" s="228" t="n">
        <f aca="false">IF(E19&lt;0,0,(E19-E22))</f>
        <v>0</v>
      </c>
      <c r="F24" s="228" t="n">
        <f aca="false">IF(F19&lt;0,0,(F19-F22))</f>
        <v>0</v>
      </c>
      <c r="G24" s="228" t="n">
        <f aca="false">IF(G19&lt;0,0,(G19-G22))</f>
        <v>16980.8061079798</v>
      </c>
      <c r="H24" s="228" t="n">
        <f aca="false">IF(H19&lt;0,0,(H19-H22))</f>
        <v>24657.3750770293</v>
      </c>
      <c r="I24" s="228" t="n">
        <f aca="false">IF(I19&lt;0,0,(I19-I22))</f>
        <v>25627.7427961265</v>
      </c>
      <c r="J24" s="228" t="n">
        <f aca="false">IF(J19&lt;0,0,(J19-J22))</f>
        <v>27283.7186568164</v>
      </c>
      <c r="K24" s="228" t="n">
        <f aca="false">IF(K19&lt;0,0,(K19-K22))</f>
        <v>28513.4050437611</v>
      </c>
      <c r="L24" s="228" t="n">
        <f aca="false">IF(L19&lt;0,0,(L19-L22))</f>
        <v>30580.7773758304</v>
      </c>
      <c r="M24" s="228" t="n">
        <f aca="false">IF(M19&lt;0,0,(M19-M22))</f>
        <v>32742.4395873252</v>
      </c>
      <c r="N24" s="228" t="n">
        <f aca="false">IF(N19&lt;0,0,(N19-N22))</f>
        <v>35049.2802758235</v>
      </c>
      <c r="O24" s="228" t="n">
        <f aca="false">IF(O19&lt;0,0,(O19-O22))</f>
        <v>37421.8725431983</v>
      </c>
      <c r="P24" s="228" t="n">
        <f aca="false">IF(P19&lt;0,0,(P19-P22))</f>
        <v>39886.0617752574</v>
      </c>
      <c r="Q24" s="228" t="n">
        <f aca="false">IF(Q19&lt;0,0,(Q19-Q22))</f>
        <v>54370.6773896159</v>
      </c>
      <c r="R24" s="228" t="n">
        <f aca="false">IF(R19&lt;0,0,(R19-R22))</f>
        <v>68877.5029415049</v>
      </c>
      <c r="S24" s="228" t="n">
        <f aca="false">IF(S19&lt;0,0,(S19-S22))</f>
        <v>71703.6673387558</v>
      </c>
      <c r="T24" s="228" t="n">
        <f aca="false">IF(T19&lt;0,0,(T19-T22))</f>
        <v>74775.9770607248</v>
      </c>
      <c r="U24" s="228" t="n">
        <f aca="false">IF(U19&lt;0,0,(U19-U22))</f>
        <v>78061.7264208692</v>
      </c>
      <c r="V24" s="387"/>
      <c r="W24" s="387"/>
    </row>
    <row r="25" customFormat="false" ht="12.75" hidden="false" customHeight="false" outlineLevel="0" collapsed="false">
      <c r="A25" s="60"/>
      <c r="B25" s="228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387"/>
      <c r="W25" s="387"/>
    </row>
    <row r="26" customFormat="false" ht="12.75" hidden="false" customHeight="false" outlineLevel="0" collapsed="false">
      <c r="B26" s="388"/>
      <c r="C26" s="388"/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</row>
    <row r="27" customFormat="false" ht="12.75" hidden="false" customHeight="false" outlineLevel="0" collapsed="false">
      <c r="V27" s="142"/>
      <c r="W27" s="142"/>
    </row>
    <row r="28" customFormat="false" ht="12.75" hidden="false" customHeight="false" outlineLevel="0" collapsed="false">
      <c r="V28" s="142"/>
      <c r="W28" s="142"/>
    </row>
    <row r="29" customFormat="false" ht="12.75" hidden="false" customHeight="false" outlineLevel="0" collapsed="false">
      <c r="V29" s="142"/>
      <c r="W29" s="142"/>
    </row>
    <row r="30" customFormat="false" ht="12.75" hidden="false" customHeight="false" outlineLevel="0" collapsed="false">
      <c r="V30" s="142"/>
      <c r="W30" s="142"/>
    </row>
    <row r="31" customFormat="false" ht="12.75" hidden="false" customHeight="false" outlineLevel="0" collapsed="false">
      <c r="V31" s="142"/>
      <c r="W31" s="142"/>
    </row>
    <row r="32" customFormat="false" ht="12.75" hidden="false" customHeight="false" outlineLevel="0" collapsed="false">
      <c r="V32" s="142"/>
      <c r="W32" s="142"/>
    </row>
    <row r="33" customFormat="false" ht="12.75" hidden="false" customHeight="false" outlineLevel="0" collapsed="false">
      <c r="V33" s="142"/>
      <c r="W33" s="142"/>
    </row>
    <row r="34" customFormat="false" ht="12.75" hidden="false" customHeight="false" outlineLevel="0" collapsed="false">
      <c r="V34" s="142"/>
      <c r="W34" s="142"/>
    </row>
    <row r="35" customFormat="false" ht="12.75" hidden="false" customHeight="false" outlineLevel="0" collapsed="false">
      <c r="V35" s="142"/>
      <c r="W35" s="142"/>
    </row>
    <row r="36" customFormat="false" ht="12.75" hidden="false" customHeight="false" outlineLevel="0" collapsed="false">
      <c r="V36" s="142"/>
      <c r="W36" s="142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1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7">
              <controlPr defaultSize="0" print="false" autoFill="0" autoPict="0">
                <anchor moveWithCells="true" sizeWithCells="false">
                  <from>
                    <xdr:col>2</xdr:col>
                    <xdr:colOff>10080</xdr:colOff>
                    <xdr:row>0</xdr:row>
                    <xdr:rowOff>123840</xdr:rowOff>
                  </from>
                  <to>
                    <xdr:col>4</xdr:col>
                    <xdr:colOff>241920</xdr:colOff>
                    <xdr:row>2</xdr:row>
                    <xdr:rowOff>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5" width="40.84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42" width="9.14"/>
    <col collapsed="false" customWidth="true" hidden="false" outlineLevel="0" max="23" min="23" style="142" width="12.28"/>
    <col collapsed="false" customWidth="false" hidden="false" outlineLevel="0" max="257" min="24" style="142" width="9.14"/>
  </cols>
  <sheetData>
    <row r="2" customFormat="false" ht="18.75" hidden="false" customHeight="false" outlineLevel="0" collapsed="false">
      <c r="A2" s="220" t="s">
        <v>253</v>
      </c>
      <c r="B2" s="395"/>
      <c r="C2" s="395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5" customFormat="false" ht="13.5" hidden="false" customHeight="false" outlineLevel="0" collapsed="false">
      <c r="A5" s="224" t="s">
        <v>154</v>
      </c>
      <c r="B5" s="225" t="n">
        <v>2001</v>
      </c>
      <c r="C5" s="225" t="n">
        <f aca="false">B5+1</f>
        <v>2002</v>
      </c>
      <c r="D5" s="225" t="n">
        <f aca="false">C5+1</f>
        <v>2003</v>
      </c>
      <c r="E5" s="225" t="n">
        <f aca="false">D5+1</f>
        <v>2004</v>
      </c>
      <c r="F5" s="225" t="n">
        <f aca="false">E5+1</f>
        <v>2005</v>
      </c>
      <c r="G5" s="225" t="n">
        <f aca="false">F5+1</f>
        <v>2006</v>
      </c>
      <c r="H5" s="225" t="n">
        <f aca="false">G5+1</f>
        <v>2007</v>
      </c>
      <c r="I5" s="225" t="n">
        <f aca="false">H5+1</f>
        <v>2008</v>
      </c>
      <c r="J5" s="225" t="n">
        <f aca="false">I5+1</f>
        <v>2009</v>
      </c>
      <c r="K5" s="225" t="n">
        <f aca="false">J5+1</f>
        <v>2010</v>
      </c>
      <c r="L5" s="225" t="n">
        <f aca="false">K5+1</f>
        <v>2011</v>
      </c>
      <c r="M5" s="225" t="n">
        <f aca="false">L5+1</f>
        <v>2012</v>
      </c>
      <c r="N5" s="225" t="n">
        <f aca="false">M5+1</f>
        <v>2013</v>
      </c>
      <c r="O5" s="225" t="n">
        <f aca="false">N5+1</f>
        <v>2014</v>
      </c>
      <c r="P5" s="225" t="n">
        <f aca="false">O5+1</f>
        <v>2015</v>
      </c>
      <c r="Q5" s="225" t="n">
        <f aca="false">P5+1</f>
        <v>2016</v>
      </c>
      <c r="R5" s="225" t="n">
        <f aca="false">Q5+1</f>
        <v>2017</v>
      </c>
      <c r="S5" s="225" t="n">
        <f aca="false">R5+1</f>
        <v>2018</v>
      </c>
      <c r="T5" s="225" t="n">
        <f aca="false">S5+1</f>
        <v>2019</v>
      </c>
      <c r="U5" s="225" t="n">
        <f aca="false">T5+1</f>
        <v>2020</v>
      </c>
      <c r="Y5" s="396" t="n">
        <f aca="false">SUM(Z5:AS5)-SUM(Z6:AS6)</f>
        <v>0</v>
      </c>
      <c r="Z5" s="397" t="n">
        <f aca="false">B11+B12</f>
        <v>1429.38765</v>
      </c>
      <c r="AA5" s="397" t="n">
        <f aca="false">C11+C12</f>
        <v>1472.2692795</v>
      </c>
      <c r="AB5" s="397" t="n">
        <f aca="false">D11+D12</f>
        <v>1516.437357885</v>
      </c>
      <c r="AC5" s="397" t="n">
        <f aca="false">E16</f>
        <v>1203.16880533912</v>
      </c>
      <c r="AD5" s="397" t="n">
        <f aca="false">F16</f>
        <v>1239.26386949929</v>
      </c>
      <c r="AE5" s="397" t="n">
        <f aca="false">G16</f>
        <v>1276.44178558427</v>
      </c>
      <c r="AF5" s="397" t="n">
        <f aca="false">H16</f>
        <v>1314.7350391518</v>
      </c>
      <c r="AG5" s="397" t="n">
        <f aca="false">I16</f>
        <v>1354.17709032635</v>
      </c>
      <c r="AH5" s="397" t="n">
        <f aca="false">J16</f>
        <v>1394.80240303614</v>
      </c>
      <c r="AI5" s="397" t="n">
        <f aca="false">K16</f>
        <v>1436.64647512723</v>
      </c>
      <c r="AJ5" s="397" t="n">
        <f aca="false">L16</f>
        <v>1479.74586938105</v>
      </c>
      <c r="AK5" s="397" t="n">
        <f aca="false">M16</f>
        <v>1524.13824546248</v>
      </c>
      <c r="AL5" s="397" t="n">
        <f aca="false">N16</f>
        <v>1569.86239282635</v>
      </c>
      <c r="AM5" s="397" t="n">
        <f aca="false">O16</f>
        <v>1616.95826461114</v>
      </c>
      <c r="AN5" s="397" t="n">
        <f aca="false">P16</f>
        <v>1665.46701254948</v>
      </c>
      <c r="AO5" s="397" t="n">
        <f aca="false">Q16</f>
        <v>1715.43102292596</v>
      </c>
      <c r="AP5" s="397" t="n">
        <f aca="false">R16</f>
        <v>1766.89395361374</v>
      </c>
      <c r="AQ5" s="397" t="n">
        <f aca="false">S16</f>
        <v>1819.90077222215</v>
      </c>
      <c r="AR5" s="397" t="n">
        <f aca="false">T16</f>
        <v>1874.49779538882</v>
      </c>
      <c r="AS5" s="397" t="n">
        <f aca="false">U16</f>
        <v>1930.73272925048</v>
      </c>
    </row>
    <row r="6" customFormat="false" ht="12.75" hidden="false" customHeight="false" outlineLevel="0" collapsed="false">
      <c r="A6" s="227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Y6" s="396" t="n">
        <v>0</v>
      </c>
      <c r="Z6" s="398" t="n">
        <f aca="false">B24+B25</f>
        <v>1429.38765</v>
      </c>
      <c r="AA6" s="398" t="n">
        <f aca="false">C24+C25</f>
        <v>1472.2692795</v>
      </c>
      <c r="AB6" s="398" t="n">
        <f aca="false">D24+D25</f>
        <v>1516.437357885</v>
      </c>
      <c r="AC6" s="398" t="n">
        <f aca="false">E24+1/3*E25</f>
        <v>1203.16880533912</v>
      </c>
      <c r="AD6" s="398" t="n">
        <f aca="false">F24+1/3*F25</f>
        <v>1239.26386949929</v>
      </c>
      <c r="AE6" s="398" t="n">
        <f aca="false">G24+1/3*G25</f>
        <v>1276.44178558427</v>
      </c>
      <c r="AF6" s="398" t="n">
        <f aca="false">H24+1/3*H25</f>
        <v>1314.7350391518</v>
      </c>
      <c r="AG6" s="398" t="n">
        <f aca="false">I24+1/3*I25</f>
        <v>1354.17709032635</v>
      </c>
      <c r="AH6" s="398" t="n">
        <f aca="false">J24+1/3*J25</f>
        <v>1394.80240303614</v>
      </c>
      <c r="AI6" s="398" t="n">
        <f aca="false">K24+1/3*K25</f>
        <v>1436.64647512723</v>
      </c>
      <c r="AJ6" s="398" t="n">
        <f aca="false">L24+1/3*L25</f>
        <v>1479.74586938105</v>
      </c>
      <c r="AK6" s="398" t="n">
        <f aca="false">M24+1/3*M25</f>
        <v>1524.13824546248</v>
      </c>
      <c r="AL6" s="398" t="n">
        <f aca="false">N24+1/3*N25</f>
        <v>1569.86239282635</v>
      </c>
      <c r="AM6" s="398" t="n">
        <f aca="false">O24+1/3*O25</f>
        <v>1616.95826461114</v>
      </c>
      <c r="AN6" s="398" t="n">
        <f aca="false">P24+1/3*P25</f>
        <v>1665.46701254948</v>
      </c>
      <c r="AO6" s="398" t="n">
        <f aca="false">Q24+1/3*Q25</f>
        <v>1715.43102292596</v>
      </c>
      <c r="AP6" s="398" t="n">
        <f aca="false">R24+1/3*R25</f>
        <v>1766.89395361374</v>
      </c>
      <c r="AQ6" s="398" t="n">
        <f aca="false">S24+1/3*S25</f>
        <v>1819.90077222215</v>
      </c>
      <c r="AR6" s="398" t="n">
        <f aca="false">T24+1/3*T25</f>
        <v>1874.49779538882</v>
      </c>
      <c r="AS6" s="398" t="n">
        <f aca="false">U24+1/3*U25</f>
        <v>1930.73272925048</v>
      </c>
    </row>
    <row r="7" customFormat="false" ht="12.75" hidden="false" customHeight="false" outlineLevel="0" collapsed="false">
      <c r="A7" s="227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155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399"/>
      <c r="W8" s="399"/>
      <c r="X8" s="399"/>
    </row>
    <row r="9" customFormat="false" ht="12.75" hidden="false" customHeight="false" outlineLevel="0" collapsed="false">
      <c r="A9" s="232" t="s">
        <v>191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99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7" t="s">
        <v>156</v>
      </c>
      <c r="B10" s="26" t="n">
        <f aca="false">'Power Price Assumption'!E32*12*Summary!$C$11</f>
        <v>21984</v>
      </c>
      <c r="C10" s="26" t="n">
        <f aca="false">'Power Price Assumption'!F32*12*Summary!$C$11</f>
        <v>21984</v>
      </c>
      <c r="D10" s="26" t="n">
        <f aca="false">'Power Price Assumption'!G32*12*Summary!$C$11</f>
        <v>21984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99"/>
      <c r="W10" s="231" t="n">
        <f aca="false">SUM(B10:U10)</f>
        <v>65952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7" t="s">
        <v>157</v>
      </c>
      <c r="B11" s="26" t="n">
        <f aca="false">Summary!C24*Summary!C26/1000*(1+Summary!$C$48)</f>
        <v>965.88765</v>
      </c>
      <c r="C11" s="26" t="n">
        <f aca="false">B11*(1+Summary!$C$48)</f>
        <v>994.8642795</v>
      </c>
      <c r="D11" s="26" t="n">
        <f aca="false">C11*(1+Summary!$C$48)</f>
        <v>1024.710207885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99"/>
      <c r="W11" s="231" t="n">
        <f aca="false">SUM(B11:U11)</f>
        <v>2985.462137385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customFormat="false" ht="12.75" hidden="false" customHeight="false" outlineLevel="0" collapsed="false">
      <c r="A12" s="117" t="s">
        <v>158</v>
      </c>
      <c r="B12" s="32" t="n">
        <f aca="false">Summary!$C$25*Summary!$C$14*Summary!$C$9/1000*(1+Summary!$C$48)</f>
        <v>463.5</v>
      </c>
      <c r="C12" s="231" t="n">
        <f aca="false">B12*(1+Summary!$C$48)</f>
        <v>477.405</v>
      </c>
      <c r="D12" s="231" t="n">
        <f aca="false">C12*(1+Summary!$C$48)</f>
        <v>491.72715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99"/>
      <c r="W12" s="231" t="n">
        <f aca="false">SUM(B12:U12)</f>
        <v>1432.63215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99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159</v>
      </c>
      <c r="B14" s="32"/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7" t="s">
        <v>156</v>
      </c>
      <c r="B15" s="26" t="n">
        <v>0</v>
      </c>
      <c r="C15" s="26" t="n">
        <v>0</v>
      </c>
      <c r="D15" s="26" t="n">
        <v>0</v>
      </c>
      <c r="E15" s="26" t="n">
        <f aca="false">'Power Price Assumption'!H32*Summary!$C$11*12*(1-Summary!$C$29)</f>
        <v>32585.0567126638</v>
      </c>
      <c r="F15" s="26" t="n">
        <f aca="false">'Power Price Assumption'!I32*Summary!$C$11*12*(1-Summary!$C$29)</f>
        <v>34225.0283169525</v>
      </c>
      <c r="G15" s="26" t="n">
        <f aca="false">'Power Price Assumption'!J32*Summary!$C$11*12*(1-Summary!$C$29)</f>
        <v>34683.2020831311</v>
      </c>
      <c r="H15" s="26" t="n">
        <f aca="false">'Power Price Assumption'!K32*Summary!$C$11*12*(1-Summary!$C$29)</f>
        <v>35079.5003102121</v>
      </c>
      <c r="I15" s="26" t="n">
        <f aca="false">'Power Price Assumption'!L32*Summary!$C$11*12*(1-Summary!$C$29)</f>
        <v>35528.6818918137</v>
      </c>
      <c r="J15" s="26" t="n">
        <f aca="false">'Power Price Assumption'!M32*Summary!$C$11*12*(1-Summary!$C$29)</f>
        <v>36035.3727710857</v>
      </c>
      <c r="K15" s="26" t="n">
        <f aca="false">'Power Price Assumption'!N32*Summary!$C$11*12*(1-Summary!$C$29)</f>
        <v>36476.4954377662</v>
      </c>
      <c r="L15" s="26" t="n">
        <f aca="false">'Power Price Assumption'!O32*Summary!$C$11*12*(1-Summary!$C$29)</f>
        <v>37175.3082977319</v>
      </c>
      <c r="M15" s="26" t="n">
        <f aca="false">'Power Price Assumption'!P32*Summary!$C$11*12*(1-Summary!$C$29)</f>
        <v>37883.2210834014</v>
      </c>
      <c r="N15" s="26" t="n">
        <f aca="false">'Power Price Assumption'!Q32*Summary!$C$11*12*(1-Summary!$C$29)</f>
        <v>38600.1508587432</v>
      </c>
      <c r="O15" s="26" t="n">
        <f aca="false">'Power Price Assumption'!R32*Summary!$C$11*12*(1-Summary!$C$29)</f>
        <v>39326.0015216305</v>
      </c>
      <c r="P15" s="26" t="n">
        <f aca="false">'Power Price Assumption'!S32*Summary!$C$11*12*(1-Summary!$C$29)</f>
        <v>40060.6630885181</v>
      </c>
      <c r="Q15" s="26" t="n">
        <f aca="false">'Power Price Assumption'!T32*Summary!$C$11*12*(1-Summary!$C$29)</f>
        <v>40651.1869370081</v>
      </c>
      <c r="R15" s="26" t="n">
        <f aca="false">'Power Price Assumption'!U32*Summary!$C$11*12*(1-Summary!$C$29)</f>
        <v>41241.0876196278</v>
      </c>
      <c r="S15" s="26" t="n">
        <f aca="false">'Power Price Assumption'!V32*Summary!$C$11*12*(1-Summary!$C$29)</f>
        <v>41829.7962749614</v>
      </c>
      <c r="T15" s="26" t="n">
        <f aca="false">'Power Price Assumption'!W32*Summary!$C$11*12*(1-Summary!$C$29)</f>
        <v>42416.7104707574</v>
      </c>
      <c r="U15" s="26" t="n">
        <f aca="false">'Power Price Assumption'!X32*Summary!$C$11*12*(1-Summary!$C$29)</f>
        <v>43001.1927016537</v>
      </c>
      <c r="V15" s="400"/>
      <c r="W15" s="231" t="n">
        <f aca="false">SUM(B15:U15)</f>
        <v>646798.656377659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  <c r="CS15" s="400"/>
      <c r="CT15" s="400"/>
      <c r="CU15" s="400"/>
      <c r="CV15" s="400"/>
      <c r="CW15" s="400"/>
      <c r="CX15" s="400"/>
      <c r="CY15" s="400"/>
      <c r="CZ15" s="400"/>
      <c r="DA15" s="400"/>
      <c r="DB15" s="400"/>
      <c r="DC15" s="400"/>
      <c r="DD15" s="400"/>
      <c r="DE15" s="400"/>
      <c r="DF15" s="400"/>
      <c r="DG15" s="400"/>
      <c r="DH15" s="400"/>
      <c r="DI15" s="400"/>
      <c r="DJ15" s="400"/>
      <c r="DK15" s="400"/>
      <c r="DL15" s="400"/>
      <c r="DM15" s="400"/>
      <c r="DN15" s="400"/>
      <c r="DO15" s="400"/>
      <c r="DP15" s="400"/>
      <c r="DQ15" s="400"/>
      <c r="DR15" s="400"/>
      <c r="DS15" s="400"/>
      <c r="DT15" s="400"/>
      <c r="DU15" s="400"/>
      <c r="DV15" s="400"/>
      <c r="DW15" s="400"/>
      <c r="DX15" s="400"/>
      <c r="DY15" s="400"/>
      <c r="DZ15" s="400"/>
      <c r="EA15" s="400"/>
      <c r="EB15" s="400"/>
      <c r="EC15" s="400"/>
      <c r="ED15" s="400"/>
      <c r="EE15" s="400"/>
      <c r="EF15" s="400"/>
      <c r="EG15" s="400"/>
      <c r="EH15" s="400"/>
      <c r="EI15" s="400"/>
      <c r="EJ15" s="400"/>
      <c r="EK15" s="400"/>
      <c r="EL15" s="400"/>
      <c r="EM15" s="400"/>
      <c r="EN15" s="400"/>
      <c r="EO15" s="400"/>
      <c r="EP15" s="400"/>
      <c r="EQ15" s="400"/>
      <c r="ER15" s="400"/>
      <c r="ES15" s="400"/>
      <c r="ET15" s="400"/>
      <c r="EU15" s="400"/>
      <c r="EV15" s="400"/>
      <c r="EW15" s="400"/>
      <c r="EX15" s="400"/>
      <c r="EY15" s="400"/>
      <c r="EZ15" s="400"/>
      <c r="FA15" s="400"/>
      <c r="FB15" s="400"/>
      <c r="FC15" s="400"/>
      <c r="FD15" s="400"/>
      <c r="FE15" s="400"/>
      <c r="FF15" s="400"/>
      <c r="FG15" s="400"/>
      <c r="FH15" s="400"/>
      <c r="FI15" s="400"/>
      <c r="FJ15" s="400"/>
      <c r="FK15" s="400"/>
      <c r="FL15" s="400"/>
      <c r="FM15" s="400"/>
      <c r="FN15" s="400"/>
      <c r="FO15" s="400"/>
      <c r="FP15" s="400"/>
      <c r="FQ15" s="400"/>
      <c r="FR15" s="400"/>
      <c r="FS15" s="400"/>
      <c r="FT15" s="400"/>
      <c r="FU15" s="400"/>
      <c r="FV15" s="400"/>
      <c r="FW15" s="400"/>
      <c r="FX15" s="400"/>
      <c r="FY15" s="400"/>
      <c r="FZ15" s="400"/>
      <c r="GA15" s="400"/>
      <c r="GB15" s="400"/>
      <c r="GC15" s="400"/>
      <c r="GD15" s="400"/>
      <c r="GE15" s="400"/>
      <c r="GF15" s="400"/>
      <c r="GG15" s="400"/>
      <c r="GH15" s="400"/>
      <c r="GI15" s="400"/>
      <c r="GJ15" s="400"/>
      <c r="GK15" s="400"/>
      <c r="GL15" s="400"/>
      <c r="GM15" s="400"/>
      <c r="GN15" s="400"/>
      <c r="GO15" s="400"/>
      <c r="GP15" s="400"/>
      <c r="GQ15" s="400"/>
      <c r="GR15" s="400"/>
      <c r="GS15" s="400"/>
      <c r="GT15" s="400"/>
      <c r="GU15" s="400"/>
      <c r="GV15" s="400"/>
      <c r="GW15" s="400"/>
      <c r="GX15" s="400"/>
      <c r="GY15" s="400"/>
      <c r="GZ15" s="400"/>
      <c r="HA15" s="400"/>
      <c r="HB15" s="400"/>
      <c r="HC15" s="400"/>
      <c r="HD15" s="400"/>
      <c r="HE15" s="400"/>
      <c r="HF15" s="400"/>
      <c r="HG15" s="400"/>
      <c r="HH15" s="400"/>
      <c r="HI15" s="400"/>
      <c r="HJ15" s="400"/>
      <c r="HK15" s="400"/>
      <c r="HL15" s="400"/>
      <c r="HM15" s="400"/>
      <c r="HN15" s="400"/>
      <c r="HO15" s="400"/>
      <c r="HP15" s="400"/>
      <c r="HQ15" s="400"/>
      <c r="HR15" s="400"/>
      <c r="HS15" s="400"/>
      <c r="HT15" s="400"/>
      <c r="HU15" s="400"/>
      <c r="HV15" s="400"/>
      <c r="HW15" s="400"/>
      <c r="HX15" s="400"/>
      <c r="HY15" s="400"/>
      <c r="HZ15" s="400"/>
      <c r="IA15" s="400"/>
      <c r="IB15" s="400"/>
      <c r="IC15" s="400"/>
      <c r="ID15" s="400"/>
      <c r="IE15" s="400"/>
      <c r="IF15" s="400"/>
      <c r="IG15" s="400"/>
      <c r="IH15" s="400"/>
      <c r="II15" s="400"/>
      <c r="IJ15" s="400"/>
      <c r="IK15" s="400"/>
      <c r="IL15" s="400"/>
      <c r="IM15" s="400"/>
      <c r="IN15" s="400"/>
      <c r="IO15" s="400"/>
      <c r="IP15" s="400"/>
      <c r="IQ15" s="400"/>
      <c r="IR15" s="400"/>
      <c r="IS15" s="400"/>
      <c r="IT15" s="400"/>
      <c r="IU15" s="400"/>
      <c r="IV15" s="400"/>
      <c r="IW15" s="400"/>
    </row>
    <row r="16" customFormat="false" ht="12" hidden="false" customHeight="true" outlineLevel="0" collapsed="false">
      <c r="A16" s="117" t="s">
        <v>160</v>
      </c>
      <c r="B16" s="26" t="n">
        <v>0</v>
      </c>
      <c r="C16" s="26" t="n">
        <v>0</v>
      </c>
      <c r="D16" s="26" t="n">
        <v>0</v>
      </c>
      <c r="E16" s="32" t="n">
        <f aca="false">1/3*Summary!$C$25*Summary!$C$14*Summary!$C$9/1000*(1+Summary!$C$48)^(E5-2000)+Summary!$C$31*Summary!$C$24*(1+Summary!$C$48)^(E5-2000)/1000</f>
        <v>1203.16880533912</v>
      </c>
      <c r="F16" s="32" t="n">
        <f aca="false">1/3*Summary!$C$25*Summary!$C$14*Summary!$C$9/1000*(1+Summary!$C$48)^(F5-2000)+Summary!$C$31*Summary!$C$24*(1+Summary!$C$48)^(F5-2000)/1000</f>
        <v>1239.26386949929</v>
      </c>
      <c r="G16" s="32" t="n">
        <f aca="false">1/3*Summary!$C$25*Summary!$C$14*Summary!$C$9/1000*(1+Summary!$C$48)^(G5-2000)+Summary!$C$31*Summary!$C$24*(1+Summary!$C$48)^(G5-2000)/1000</f>
        <v>1276.44178558427</v>
      </c>
      <c r="H16" s="32" t="n">
        <f aca="false">1/3*Summary!$C$25*Summary!$C$14*Summary!$C$9/1000*(1+Summary!$C$48)^(H5-2000)+Summary!$C$31*Summary!$C$24*(1+Summary!$C$48)^(H5-2000)/1000</f>
        <v>1314.7350391518</v>
      </c>
      <c r="I16" s="32" t="n">
        <f aca="false">1/3*Summary!$C$25*Summary!$C$14*Summary!$C$9/1000*(1+Summary!$C$48)^(I5-2000)+Summary!$C$31*Summary!$C$24*(1+Summary!$C$48)^(I5-2000)/1000</f>
        <v>1354.17709032635</v>
      </c>
      <c r="J16" s="32" t="n">
        <f aca="false">1/3*Summary!$C$25*Summary!$C$14*Summary!$C$9/1000*(1+Summary!$C$48)^(J5-2000)+Summary!$C$31*Summary!$C$24*(1+Summary!$C$48)^(J5-2000)/1000</f>
        <v>1394.80240303614</v>
      </c>
      <c r="K16" s="32" t="n">
        <f aca="false">1/3*Summary!$C$25*Summary!$C$14*Summary!$C$9/1000*(1+Summary!$C$48)^(K5-2000)+Summary!$C$31*Summary!$C$24*(1+Summary!$C$48)^(K5-2000)/1000</f>
        <v>1436.64647512723</v>
      </c>
      <c r="L16" s="32" t="n">
        <f aca="false">1/3*Summary!$C$25*Summary!$C$14*Summary!$C$9/1000*(1+Summary!$C$48)^(L5-2000)+Summary!$C$31*Summary!$C$24*(1+Summary!$C$48)^(L5-2000)/1000</f>
        <v>1479.74586938105</v>
      </c>
      <c r="M16" s="32" t="n">
        <f aca="false">1/3*Summary!$C$25*Summary!$C$14*Summary!$C$9/1000*(1+Summary!$C$48)^(M5-2000)+Summary!$C$31*Summary!$C$24*(1+Summary!$C$48)^(M5-2000)/1000</f>
        <v>1524.13824546248</v>
      </c>
      <c r="N16" s="32" t="n">
        <f aca="false">1/3*Summary!$C$25*Summary!$C$14*Summary!$C$9/1000*(1+Summary!$C$48)^(N5-2000)+Summary!$C$31*Summary!$C$24*(1+Summary!$C$48)^(N5-2000)/1000</f>
        <v>1569.86239282635</v>
      </c>
      <c r="O16" s="32" t="n">
        <f aca="false">1/3*Summary!$C$25*Summary!$C$14*Summary!$C$9/1000*(1+Summary!$C$48)^(O5-2000)+Summary!$C$31*Summary!$C$24*(1+Summary!$C$48)^(O5-2000)/1000</f>
        <v>1616.95826461114</v>
      </c>
      <c r="P16" s="32" t="n">
        <f aca="false">1/3*Summary!$C$25*Summary!$C$14*Summary!$C$9/1000*(1+Summary!$C$48)^(P5-2000)+Summary!$C$31*Summary!$C$24*(1+Summary!$C$48)^(P5-2000)/1000</f>
        <v>1665.46701254948</v>
      </c>
      <c r="Q16" s="32" t="n">
        <f aca="false">1/3*Summary!$C$25*Summary!$C$14*Summary!$C$9/1000*(1+Summary!$C$48)^(Q5-2000)+Summary!$C$31*Summary!$C$24*(1+Summary!$C$48)^(Q5-2000)/1000</f>
        <v>1715.43102292596</v>
      </c>
      <c r="R16" s="32" t="n">
        <f aca="false">1/3*Summary!$C$25*Summary!$C$14*Summary!$C$9/1000*(1+Summary!$C$48)^(R5-2000)+Summary!$C$31*Summary!$C$24*(1+Summary!$C$48)^(R5-2000)/1000</f>
        <v>1766.89395361374</v>
      </c>
      <c r="S16" s="32" t="n">
        <f aca="false">1/3*Summary!$C$25*Summary!$C$14*Summary!$C$9/1000*(1+Summary!$C$48)^(S5-2000)+Summary!$C$31*Summary!$C$24*(1+Summary!$C$48)^(S5-2000)/1000</f>
        <v>1819.90077222215</v>
      </c>
      <c r="T16" s="32" t="n">
        <f aca="false">1/3*Summary!$C$25*Summary!$C$14*Summary!$C$9/1000*(1+Summary!$C$48)^(T5-2000)+Summary!$C$31*Summary!$C$24*(1+Summary!$C$48)^(T5-2000)/1000</f>
        <v>1874.49779538882</v>
      </c>
      <c r="U16" s="32" t="n">
        <f aca="false">1/3*Summary!$C$25*Summary!$C$14*Summary!$C$9/1000*(1+Summary!$C$48)^(U5-2000)+Summary!$C$31*Summary!$C$24*(1+Summary!$C$48)^(U5-2000)/1000</f>
        <v>1930.73272925048</v>
      </c>
      <c r="V16" s="400"/>
      <c r="W16" s="231" t="n">
        <f aca="false">SUM(B16:U16)</f>
        <v>26182.8635262959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  <c r="CS16" s="400"/>
      <c r="CT16" s="400"/>
      <c r="CU16" s="400"/>
      <c r="CV16" s="400"/>
      <c r="CW16" s="400"/>
      <c r="CX16" s="400"/>
      <c r="CY16" s="400"/>
      <c r="CZ16" s="400"/>
      <c r="DA16" s="400"/>
      <c r="DB16" s="400"/>
      <c r="DC16" s="400"/>
      <c r="DD16" s="400"/>
      <c r="DE16" s="400"/>
      <c r="DF16" s="400"/>
      <c r="DG16" s="400"/>
      <c r="DH16" s="400"/>
      <c r="DI16" s="400"/>
      <c r="DJ16" s="400"/>
      <c r="DK16" s="400"/>
      <c r="DL16" s="400"/>
      <c r="DM16" s="400"/>
      <c r="DN16" s="400"/>
      <c r="DO16" s="400"/>
      <c r="DP16" s="400"/>
      <c r="DQ16" s="400"/>
      <c r="DR16" s="400"/>
      <c r="DS16" s="400"/>
      <c r="DT16" s="400"/>
      <c r="DU16" s="400"/>
      <c r="DV16" s="400"/>
      <c r="DW16" s="400"/>
      <c r="DX16" s="400"/>
      <c r="DY16" s="400"/>
      <c r="DZ16" s="400"/>
      <c r="EA16" s="400"/>
      <c r="EB16" s="400"/>
      <c r="EC16" s="400"/>
      <c r="ED16" s="400"/>
      <c r="EE16" s="400"/>
      <c r="EF16" s="400"/>
      <c r="EG16" s="400"/>
      <c r="EH16" s="400"/>
      <c r="EI16" s="400"/>
      <c r="EJ16" s="400"/>
      <c r="EK16" s="400"/>
      <c r="EL16" s="400"/>
      <c r="EM16" s="400"/>
      <c r="EN16" s="400"/>
      <c r="EO16" s="400"/>
      <c r="EP16" s="400"/>
      <c r="EQ16" s="400"/>
      <c r="ER16" s="400"/>
      <c r="ES16" s="400"/>
      <c r="ET16" s="400"/>
      <c r="EU16" s="400"/>
      <c r="EV16" s="400"/>
      <c r="EW16" s="400"/>
      <c r="EX16" s="400"/>
      <c r="EY16" s="400"/>
      <c r="EZ16" s="400"/>
      <c r="FA16" s="400"/>
      <c r="FB16" s="400"/>
      <c r="FC16" s="400"/>
      <c r="FD16" s="400"/>
      <c r="FE16" s="400"/>
      <c r="FF16" s="400"/>
      <c r="FG16" s="400"/>
      <c r="FH16" s="400"/>
      <c r="FI16" s="400"/>
      <c r="FJ16" s="400"/>
      <c r="FK16" s="400"/>
      <c r="FL16" s="400"/>
      <c r="FM16" s="400"/>
      <c r="FN16" s="400"/>
      <c r="FO16" s="400"/>
      <c r="FP16" s="400"/>
      <c r="FQ16" s="400"/>
      <c r="FR16" s="400"/>
      <c r="FS16" s="400"/>
      <c r="FT16" s="400"/>
      <c r="FU16" s="400"/>
      <c r="FV16" s="400"/>
      <c r="FW16" s="400"/>
      <c r="FX16" s="400"/>
      <c r="FY16" s="400"/>
      <c r="FZ16" s="400"/>
      <c r="GA16" s="400"/>
      <c r="GB16" s="400"/>
      <c r="GC16" s="400"/>
      <c r="GD16" s="400"/>
      <c r="GE16" s="400"/>
      <c r="GF16" s="400"/>
      <c r="GG16" s="400"/>
      <c r="GH16" s="400"/>
      <c r="GI16" s="400"/>
      <c r="GJ16" s="400"/>
      <c r="GK16" s="400"/>
      <c r="GL16" s="400"/>
      <c r="GM16" s="400"/>
      <c r="GN16" s="400"/>
      <c r="GO16" s="400"/>
      <c r="GP16" s="400"/>
      <c r="GQ16" s="400"/>
      <c r="GR16" s="400"/>
      <c r="GS16" s="400"/>
      <c r="GT16" s="400"/>
      <c r="GU16" s="400"/>
      <c r="GV16" s="400"/>
      <c r="GW16" s="400"/>
      <c r="GX16" s="400"/>
      <c r="GY16" s="400"/>
      <c r="GZ16" s="400"/>
      <c r="HA16" s="400"/>
      <c r="HB16" s="400"/>
      <c r="HC16" s="400"/>
      <c r="HD16" s="400"/>
      <c r="HE16" s="400"/>
      <c r="HF16" s="400"/>
      <c r="HG16" s="400"/>
      <c r="HH16" s="400"/>
      <c r="HI16" s="400"/>
      <c r="HJ16" s="400"/>
      <c r="HK16" s="400"/>
      <c r="HL16" s="400"/>
      <c r="HM16" s="400"/>
      <c r="HN16" s="400"/>
      <c r="HO16" s="400"/>
      <c r="HP16" s="400"/>
      <c r="HQ16" s="400"/>
      <c r="HR16" s="400"/>
      <c r="HS16" s="400"/>
      <c r="HT16" s="400"/>
      <c r="HU16" s="400"/>
      <c r="HV16" s="400"/>
      <c r="HW16" s="400"/>
      <c r="HX16" s="400"/>
      <c r="HY16" s="400"/>
      <c r="HZ16" s="400"/>
      <c r="IA16" s="400"/>
      <c r="IB16" s="400"/>
      <c r="IC16" s="400"/>
      <c r="ID16" s="400"/>
      <c r="IE16" s="400"/>
      <c r="IF16" s="400"/>
      <c r="IG16" s="400"/>
      <c r="IH16" s="400"/>
      <c r="II16" s="400"/>
      <c r="IJ16" s="400"/>
      <c r="IK16" s="400"/>
      <c r="IL16" s="400"/>
      <c r="IM16" s="400"/>
      <c r="IN16" s="400"/>
      <c r="IO16" s="400"/>
      <c r="IP16" s="400"/>
      <c r="IQ16" s="400"/>
      <c r="IR16" s="400"/>
      <c r="IS16" s="400"/>
      <c r="IT16" s="400"/>
      <c r="IU16" s="400"/>
      <c r="IV16" s="400"/>
      <c r="IW16" s="400"/>
    </row>
    <row r="17" customFormat="false" ht="12" hidden="false" customHeight="true" outlineLevel="0" collapsed="false">
      <c r="A17" s="117" t="s">
        <v>161</v>
      </c>
      <c r="B17" s="26" t="n">
        <v>0</v>
      </c>
      <c r="C17" s="26" t="n">
        <v>0</v>
      </c>
      <c r="D17" s="26" t="n">
        <v>0</v>
      </c>
      <c r="E17" s="26" t="n">
        <f aca="false">Summary!$C$11*Summary!$C$29*Summary!$C$30*Summary!$C$15/1000</f>
        <v>12.5034</v>
      </c>
      <c r="F17" s="26" t="n">
        <f aca="false">Summary!$C$11*Summary!$C$29*Summary!$C$30*Summary!$C$15/1000</f>
        <v>12.5034</v>
      </c>
      <c r="G17" s="26" t="n">
        <f aca="false">Summary!$C$11*Summary!$C$29*Summary!$C$30*Summary!$C$15/1000</f>
        <v>12.5034</v>
      </c>
      <c r="H17" s="26" t="n">
        <f aca="false">Summary!$C$11*Summary!$C$29*Summary!$C$30*Summary!$C$15/1000</f>
        <v>12.5034</v>
      </c>
      <c r="I17" s="26" t="n">
        <f aca="false">Summary!$C$11*Summary!$C$29*Summary!$C$30*Summary!$C$15/1000</f>
        <v>12.5034</v>
      </c>
      <c r="J17" s="26" t="n">
        <f aca="false">Summary!$C$11*Summary!$C$29*Summary!$C$30*Summary!$C$15/1000</f>
        <v>12.5034</v>
      </c>
      <c r="K17" s="26" t="n">
        <f aca="false">Summary!$C$11*Summary!$C$29*Summary!$C$30*Summary!$C$15/1000</f>
        <v>12.5034</v>
      </c>
      <c r="L17" s="26" t="n">
        <f aca="false">Summary!$C$11*Summary!$C$29*Summary!$C$30*Summary!$C$15/1000</f>
        <v>12.5034</v>
      </c>
      <c r="M17" s="26" t="n">
        <f aca="false">Summary!$C$11*Summary!$C$29*Summary!$C$30*Summary!$C$15/1000</f>
        <v>12.5034</v>
      </c>
      <c r="N17" s="26" t="n">
        <f aca="false">Summary!$C$11*Summary!$C$29*Summary!$C$30*Summary!$C$15/1000</f>
        <v>12.5034</v>
      </c>
      <c r="O17" s="26" t="n">
        <f aca="false">Summary!$C$11*Summary!$C$29*Summary!$C$30*Summary!$C$15/1000</f>
        <v>12.5034</v>
      </c>
      <c r="P17" s="26" t="n">
        <f aca="false">Summary!$C$11*Summary!$C$29*Summary!$C$30*Summary!$C$15/1000</f>
        <v>12.5034</v>
      </c>
      <c r="Q17" s="26" t="n">
        <f aca="false">Summary!$C$11*Summary!$C$29*Summary!$C$30*Summary!$C$15/1000</f>
        <v>12.5034</v>
      </c>
      <c r="R17" s="26" t="n">
        <f aca="false">Summary!$C$11*Summary!$C$29*Summary!$C$30*Summary!$C$15/1000</f>
        <v>12.5034</v>
      </c>
      <c r="S17" s="26" t="n">
        <f aca="false">Summary!$C$11*Summary!$C$29*Summary!$C$30*Summary!$C$15/1000</f>
        <v>12.5034</v>
      </c>
      <c r="T17" s="26" t="n">
        <f aca="false">Summary!$C$11*Summary!$C$29*Summary!$C$30*Summary!$C$15/1000</f>
        <v>12.5034</v>
      </c>
      <c r="U17" s="26" t="n">
        <f aca="false">Summary!$C$11*Summary!$C$29*Summary!$C$30*Summary!$C$15/1000</f>
        <v>12.5034</v>
      </c>
      <c r="V17" s="400"/>
      <c r="W17" s="231" t="n">
        <f aca="false">SUM(B17:U17)</f>
        <v>212.5578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  <c r="CS17" s="400"/>
      <c r="CT17" s="400"/>
      <c r="CU17" s="400"/>
      <c r="CV17" s="400"/>
      <c r="CW17" s="400"/>
      <c r="CX17" s="400"/>
      <c r="CY17" s="400"/>
      <c r="CZ17" s="400"/>
      <c r="DA17" s="400"/>
      <c r="DB17" s="400"/>
      <c r="DC17" s="400"/>
      <c r="DD17" s="400"/>
      <c r="DE17" s="400"/>
      <c r="DF17" s="400"/>
      <c r="DG17" s="400"/>
      <c r="DH17" s="400"/>
      <c r="DI17" s="400"/>
      <c r="DJ17" s="400"/>
      <c r="DK17" s="400"/>
      <c r="DL17" s="400"/>
      <c r="DM17" s="400"/>
      <c r="DN17" s="400"/>
      <c r="DO17" s="400"/>
      <c r="DP17" s="400"/>
      <c r="DQ17" s="400"/>
      <c r="DR17" s="400"/>
      <c r="DS17" s="400"/>
      <c r="DT17" s="400"/>
      <c r="DU17" s="400"/>
      <c r="DV17" s="400"/>
      <c r="DW17" s="400"/>
      <c r="DX17" s="400"/>
      <c r="DY17" s="400"/>
      <c r="DZ17" s="400"/>
      <c r="EA17" s="400"/>
      <c r="EB17" s="400"/>
      <c r="EC17" s="400"/>
      <c r="ED17" s="400"/>
      <c r="EE17" s="400"/>
      <c r="EF17" s="400"/>
      <c r="EG17" s="400"/>
      <c r="EH17" s="400"/>
      <c r="EI17" s="400"/>
      <c r="EJ17" s="400"/>
      <c r="EK17" s="400"/>
      <c r="EL17" s="400"/>
      <c r="EM17" s="400"/>
      <c r="EN17" s="400"/>
      <c r="EO17" s="400"/>
      <c r="EP17" s="400"/>
      <c r="EQ17" s="400"/>
      <c r="ER17" s="400"/>
      <c r="ES17" s="400"/>
      <c r="ET17" s="400"/>
      <c r="EU17" s="400"/>
      <c r="EV17" s="400"/>
      <c r="EW17" s="400"/>
      <c r="EX17" s="400"/>
      <c r="EY17" s="400"/>
      <c r="EZ17" s="400"/>
      <c r="FA17" s="400"/>
      <c r="FB17" s="400"/>
      <c r="FC17" s="400"/>
      <c r="FD17" s="400"/>
      <c r="FE17" s="400"/>
      <c r="FF17" s="400"/>
      <c r="FG17" s="400"/>
      <c r="FH17" s="400"/>
      <c r="FI17" s="400"/>
      <c r="FJ17" s="400"/>
      <c r="FK17" s="400"/>
      <c r="FL17" s="400"/>
      <c r="FM17" s="400"/>
      <c r="FN17" s="400"/>
      <c r="FO17" s="400"/>
      <c r="FP17" s="400"/>
      <c r="FQ17" s="400"/>
      <c r="FR17" s="400"/>
      <c r="FS17" s="400"/>
      <c r="FT17" s="400"/>
      <c r="FU17" s="400"/>
      <c r="FV17" s="400"/>
      <c r="FW17" s="400"/>
      <c r="FX17" s="400"/>
      <c r="FY17" s="400"/>
      <c r="FZ17" s="400"/>
      <c r="GA17" s="400"/>
      <c r="GB17" s="400"/>
      <c r="GC17" s="400"/>
      <c r="GD17" s="400"/>
      <c r="GE17" s="400"/>
      <c r="GF17" s="400"/>
      <c r="GG17" s="400"/>
      <c r="GH17" s="400"/>
      <c r="GI17" s="400"/>
      <c r="GJ17" s="400"/>
      <c r="GK17" s="400"/>
      <c r="GL17" s="400"/>
      <c r="GM17" s="400"/>
      <c r="GN17" s="400"/>
      <c r="GO17" s="400"/>
      <c r="GP17" s="400"/>
      <c r="GQ17" s="400"/>
      <c r="GR17" s="400"/>
      <c r="GS17" s="400"/>
      <c r="GT17" s="400"/>
      <c r="GU17" s="400"/>
      <c r="GV17" s="400"/>
      <c r="GW17" s="400"/>
      <c r="GX17" s="400"/>
      <c r="GY17" s="400"/>
      <c r="GZ17" s="400"/>
      <c r="HA17" s="400"/>
      <c r="HB17" s="400"/>
      <c r="HC17" s="400"/>
      <c r="HD17" s="400"/>
      <c r="HE17" s="400"/>
      <c r="HF17" s="400"/>
      <c r="HG17" s="400"/>
      <c r="HH17" s="400"/>
      <c r="HI17" s="400"/>
      <c r="HJ17" s="400"/>
      <c r="HK17" s="400"/>
      <c r="HL17" s="400"/>
      <c r="HM17" s="400"/>
      <c r="HN17" s="400"/>
      <c r="HO17" s="400"/>
      <c r="HP17" s="400"/>
      <c r="HQ17" s="400"/>
      <c r="HR17" s="400"/>
      <c r="HS17" s="400"/>
      <c r="HT17" s="400"/>
      <c r="HU17" s="400"/>
      <c r="HV17" s="400"/>
      <c r="HW17" s="400"/>
      <c r="HX17" s="400"/>
      <c r="HY17" s="400"/>
      <c r="HZ17" s="400"/>
      <c r="IA17" s="400"/>
      <c r="IB17" s="400"/>
      <c r="IC17" s="400"/>
      <c r="ID17" s="400"/>
      <c r="IE17" s="400"/>
      <c r="IF17" s="400"/>
      <c r="IG17" s="400"/>
      <c r="IH17" s="400"/>
      <c r="II17" s="400"/>
      <c r="IJ17" s="400"/>
      <c r="IK17" s="400"/>
      <c r="IL17" s="400"/>
      <c r="IM17" s="400"/>
      <c r="IN17" s="400"/>
      <c r="IO17" s="400"/>
      <c r="IP17" s="400"/>
      <c r="IQ17" s="400"/>
      <c r="IR17" s="400"/>
      <c r="IS17" s="400"/>
      <c r="IT17" s="400"/>
      <c r="IU17" s="400"/>
      <c r="IV17" s="400"/>
      <c r="IW17" s="400"/>
    </row>
    <row r="18" customFormat="false" ht="12" hidden="false" customHeight="true" outlineLevel="0" collapsed="false">
      <c r="A18" s="117"/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  <c r="CS18" s="400"/>
      <c r="CT18" s="400"/>
      <c r="CU18" s="400"/>
      <c r="CV18" s="400"/>
      <c r="CW18" s="400"/>
      <c r="CX18" s="400"/>
      <c r="CY18" s="400"/>
      <c r="CZ18" s="400"/>
      <c r="DA18" s="400"/>
      <c r="DB18" s="400"/>
      <c r="DC18" s="400"/>
      <c r="DD18" s="400"/>
      <c r="DE18" s="400"/>
      <c r="DF18" s="400"/>
      <c r="DG18" s="400"/>
      <c r="DH18" s="400"/>
      <c r="DI18" s="400"/>
      <c r="DJ18" s="400"/>
      <c r="DK18" s="400"/>
      <c r="DL18" s="400"/>
      <c r="DM18" s="400"/>
      <c r="DN18" s="400"/>
      <c r="DO18" s="400"/>
      <c r="DP18" s="400"/>
      <c r="DQ18" s="400"/>
      <c r="DR18" s="400"/>
      <c r="DS18" s="400"/>
      <c r="DT18" s="400"/>
      <c r="DU18" s="400"/>
      <c r="DV18" s="400"/>
      <c r="DW18" s="400"/>
      <c r="DX18" s="400"/>
      <c r="DY18" s="400"/>
      <c r="DZ18" s="400"/>
      <c r="EA18" s="400"/>
      <c r="EB18" s="400"/>
      <c r="EC18" s="400"/>
      <c r="ED18" s="400"/>
      <c r="EE18" s="400"/>
      <c r="EF18" s="400"/>
      <c r="EG18" s="400"/>
      <c r="EH18" s="400"/>
      <c r="EI18" s="400"/>
      <c r="EJ18" s="400"/>
      <c r="EK18" s="400"/>
      <c r="EL18" s="400"/>
      <c r="EM18" s="400"/>
      <c r="EN18" s="400"/>
      <c r="EO18" s="400"/>
      <c r="EP18" s="400"/>
      <c r="EQ18" s="400"/>
      <c r="ER18" s="400"/>
      <c r="ES18" s="400"/>
      <c r="ET18" s="400"/>
      <c r="EU18" s="400"/>
      <c r="EV18" s="400"/>
      <c r="EW18" s="400"/>
      <c r="EX18" s="400"/>
      <c r="EY18" s="400"/>
      <c r="EZ18" s="400"/>
      <c r="FA18" s="400"/>
      <c r="FB18" s="400"/>
      <c r="FC18" s="400"/>
      <c r="FD18" s="400"/>
      <c r="FE18" s="400"/>
      <c r="FF18" s="400"/>
      <c r="FG18" s="400"/>
      <c r="FH18" s="400"/>
      <c r="FI18" s="400"/>
      <c r="FJ18" s="400"/>
      <c r="FK18" s="400"/>
      <c r="FL18" s="400"/>
      <c r="FM18" s="400"/>
      <c r="FN18" s="400"/>
      <c r="FO18" s="400"/>
      <c r="FP18" s="400"/>
      <c r="FQ18" s="400"/>
      <c r="FR18" s="400"/>
      <c r="FS18" s="400"/>
      <c r="FT18" s="400"/>
      <c r="FU18" s="400"/>
      <c r="FV18" s="400"/>
      <c r="FW18" s="400"/>
      <c r="FX18" s="400"/>
      <c r="FY18" s="400"/>
      <c r="FZ18" s="400"/>
      <c r="GA18" s="400"/>
      <c r="GB18" s="400"/>
      <c r="GC18" s="400"/>
      <c r="GD18" s="400"/>
      <c r="GE18" s="400"/>
      <c r="GF18" s="400"/>
      <c r="GG18" s="400"/>
      <c r="GH18" s="400"/>
      <c r="GI18" s="400"/>
      <c r="GJ18" s="400"/>
      <c r="GK18" s="400"/>
      <c r="GL18" s="400"/>
      <c r="GM18" s="400"/>
      <c r="GN18" s="400"/>
      <c r="GO18" s="400"/>
      <c r="GP18" s="400"/>
      <c r="GQ18" s="400"/>
      <c r="GR18" s="400"/>
      <c r="GS18" s="400"/>
      <c r="GT18" s="400"/>
      <c r="GU18" s="400"/>
      <c r="GV18" s="400"/>
      <c r="GW18" s="400"/>
      <c r="GX18" s="400"/>
      <c r="GY18" s="400"/>
      <c r="GZ18" s="400"/>
      <c r="HA18" s="400"/>
      <c r="HB18" s="400"/>
      <c r="HC18" s="400"/>
      <c r="HD18" s="400"/>
      <c r="HE18" s="400"/>
      <c r="HF18" s="400"/>
      <c r="HG18" s="400"/>
      <c r="HH18" s="400"/>
      <c r="HI18" s="400"/>
      <c r="HJ18" s="400"/>
      <c r="HK18" s="400"/>
      <c r="HL18" s="400"/>
      <c r="HM18" s="400"/>
      <c r="HN18" s="400"/>
      <c r="HO18" s="400"/>
      <c r="HP18" s="400"/>
      <c r="HQ18" s="400"/>
      <c r="HR18" s="400"/>
      <c r="HS18" s="400"/>
      <c r="HT18" s="400"/>
      <c r="HU18" s="400"/>
      <c r="HV18" s="400"/>
      <c r="HW18" s="400"/>
      <c r="HX18" s="400"/>
      <c r="HY18" s="400"/>
      <c r="HZ18" s="400"/>
      <c r="IA18" s="400"/>
      <c r="IB18" s="400"/>
      <c r="IC18" s="400"/>
      <c r="ID18" s="400"/>
      <c r="IE18" s="400"/>
      <c r="IF18" s="400"/>
      <c r="IG18" s="400"/>
      <c r="IH18" s="400"/>
      <c r="II18" s="400"/>
      <c r="IJ18" s="400"/>
      <c r="IK18" s="400"/>
      <c r="IL18" s="400"/>
      <c r="IM18" s="400"/>
      <c r="IN18" s="400"/>
      <c r="IO18" s="400"/>
      <c r="IP18" s="400"/>
      <c r="IQ18" s="400"/>
      <c r="IR18" s="400"/>
      <c r="IS18" s="400"/>
      <c r="IT18" s="400"/>
      <c r="IU18" s="400"/>
      <c r="IV18" s="400"/>
      <c r="IW18" s="400"/>
    </row>
    <row r="19" customFormat="false" ht="12" hidden="false" customHeight="true" outlineLevel="0" collapsed="false">
      <c r="A19" s="117" t="s">
        <v>162</v>
      </c>
      <c r="B19" s="265" t="n">
        <f aca="false">(SUM(B10:B17)-SUM(B23:B32))*Assumptions!$B$32/4</f>
        <v>234.308312453895</v>
      </c>
      <c r="C19" s="265" t="n">
        <f aca="false">(SUM(C10:C17)-SUM(C23:C32))*Assumptions!$B$32/4</f>
        <v>232.984840036398</v>
      </c>
      <c r="D19" s="265" t="n">
        <f aca="false">(SUM(D10:D17)-SUM(D23:D32))*Assumptions!$B$32/4</f>
        <v>232.219854912808</v>
      </c>
      <c r="E19" s="265" t="n">
        <f aca="false">(SUM(E10:E17)-SUM(E23:E32))*Assumptions!$B$32/4</f>
        <v>355.333434573325</v>
      </c>
      <c r="F19" s="265" t="n">
        <f aca="false">(SUM(F10:F17)-SUM(F23:F32))*Assumptions!$B$32/4</f>
        <v>374.582540657848</v>
      </c>
      <c r="G19" s="265" t="n">
        <f aca="false">(SUM(G10:G17)-SUM(G23:G32))*Assumptions!$B$32/4</f>
        <v>379.048803799226</v>
      </c>
      <c r="H19" s="265" t="n">
        <f aca="false">(SUM(H10:H17)-SUM(H23:H32))*Assumptions!$B$32/4</f>
        <v>382.711305985576</v>
      </c>
      <c r="I19" s="265" t="n">
        <f aca="false">(SUM(I10:I17)-SUM(I23:I32))*Assumptions!$B$32/4</f>
        <v>387.003787324353</v>
      </c>
      <c r="J19" s="265" t="n">
        <f aca="false">(SUM(J10:J17)-SUM(J23:J32))*Assumptions!$B$32/4</f>
        <v>391.972655496263</v>
      </c>
      <c r="K19" s="265" t="n">
        <f aca="false">(SUM(K10:K17)-SUM(K23:K32))*Assumptions!$B$32/4</f>
        <v>396.083253649141</v>
      </c>
      <c r="L19" s="265" t="n">
        <f aca="false">(SUM(L10:L17)-SUM(L23:L32))*Assumptions!$B$32/4</f>
        <v>403.482581004764</v>
      </c>
      <c r="M19" s="265" t="n">
        <f aca="false">(SUM(M10:M17)-SUM(M23:M32))*Assumptions!$B$32/4</f>
        <v>410.969696071156</v>
      </c>
      <c r="N19" s="265" t="n">
        <f aca="false">(SUM(N10:N17)-SUM(N23:N32))*Assumptions!$B$32/4</f>
        <v>418.545111607765</v>
      </c>
      <c r="O19" s="265" t="n">
        <f aca="false">(SUM(O10:O17)-SUM(O23:O32))*Assumptions!$B$32/4</f>
        <v>426.206837856456</v>
      </c>
      <c r="P19" s="265" t="n">
        <f aca="false">(SUM(P10:P17)-SUM(P23:P32))*Assumptions!$B$32/4</f>
        <v>433.297869938743</v>
      </c>
      <c r="Q19" s="265" t="n">
        <f aca="false">(SUM(Q10:Q17)-SUM(Q23:Q32))*Assumptions!$B$32/4</f>
        <v>439.044402351475</v>
      </c>
      <c r="R19" s="265" t="n">
        <f aca="false">(SUM(R10:R17)-SUM(R23:R32))*Assumptions!$B$32/4</f>
        <v>444.76130872188</v>
      </c>
      <c r="S19" s="265" t="n">
        <f aca="false">(SUM(S10:S17)-SUM(S23:S32))*Assumptions!$B$32/4</f>
        <v>450.504236466657</v>
      </c>
      <c r="T19" s="265" t="n">
        <f aca="false">(SUM(T10:T17)-SUM(T23:T32))*Assumptions!$B$32/4</f>
        <v>456.20172076652</v>
      </c>
      <c r="U19" s="265" t="n">
        <f aca="false">(SUM(U10:U17)-SUM(U23:U32))*Assumptions!$B$32/4</f>
        <v>461.9630006749</v>
      </c>
      <c r="V19" s="400"/>
      <c r="W19" s="231" t="n">
        <f aca="false">SUM(B19:U19)</f>
        <v>7711.22555434915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  <c r="CS19" s="400"/>
      <c r="CT19" s="400"/>
      <c r="CU19" s="400"/>
      <c r="CV19" s="400"/>
      <c r="CW19" s="400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400"/>
      <c r="DL19" s="400"/>
      <c r="DM19" s="400"/>
      <c r="DN19" s="400"/>
      <c r="DO19" s="400"/>
      <c r="DP19" s="400"/>
      <c r="DQ19" s="400"/>
      <c r="DR19" s="400"/>
      <c r="DS19" s="400"/>
      <c r="DT19" s="400"/>
      <c r="DU19" s="400"/>
      <c r="DV19" s="400"/>
      <c r="DW19" s="400"/>
      <c r="DX19" s="400"/>
      <c r="DY19" s="400"/>
      <c r="DZ19" s="400"/>
      <c r="EA19" s="400"/>
      <c r="EB19" s="400"/>
      <c r="EC19" s="400"/>
      <c r="ED19" s="400"/>
      <c r="EE19" s="400"/>
      <c r="EF19" s="400"/>
      <c r="EG19" s="400"/>
      <c r="EH19" s="400"/>
      <c r="EI19" s="400"/>
      <c r="EJ19" s="400"/>
      <c r="EK19" s="400"/>
      <c r="EL19" s="400"/>
      <c r="EM19" s="400"/>
      <c r="EN19" s="400"/>
      <c r="EO19" s="400"/>
      <c r="EP19" s="400"/>
      <c r="EQ19" s="400"/>
      <c r="ER19" s="400"/>
      <c r="ES19" s="400"/>
      <c r="ET19" s="400"/>
      <c r="EU19" s="400"/>
      <c r="EV19" s="400"/>
      <c r="EW19" s="400"/>
      <c r="EX19" s="400"/>
      <c r="EY19" s="400"/>
      <c r="EZ19" s="400"/>
      <c r="FA19" s="400"/>
      <c r="FB19" s="400"/>
      <c r="FC19" s="400"/>
      <c r="FD19" s="400"/>
      <c r="FE19" s="400"/>
      <c r="FF19" s="400"/>
      <c r="FG19" s="400"/>
      <c r="FH19" s="400"/>
      <c r="FI19" s="400"/>
      <c r="FJ19" s="400"/>
      <c r="FK19" s="400"/>
      <c r="FL19" s="400"/>
      <c r="FM19" s="400"/>
      <c r="FN19" s="400"/>
      <c r="FO19" s="400"/>
      <c r="FP19" s="400"/>
      <c r="FQ19" s="400"/>
      <c r="FR19" s="400"/>
      <c r="FS19" s="400"/>
      <c r="FT19" s="400"/>
      <c r="FU19" s="400"/>
      <c r="FV19" s="400"/>
      <c r="FW19" s="400"/>
      <c r="FX19" s="400"/>
      <c r="FY19" s="400"/>
      <c r="FZ19" s="400"/>
      <c r="GA19" s="400"/>
      <c r="GB19" s="400"/>
      <c r="GC19" s="400"/>
      <c r="GD19" s="400"/>
      <c r="GE19" s="400"/>
      <c r="GF19" s="400"/>
      <c r="GG19" s="400"/>
      <c r="GH19" s="400"/>
      <c r="GI19" s="400"/>
      <c r="GJ19" s="400"/>
      <c r="GK19" s="400"/>
      <c r="GL19" s="400"/>
      <c r="GM19" s="400"/>
      <c r="GN19" s="400"/>
      <c r="GO19" s="400"/>
      <c r="GP19" s="400"/>
      <c r="GQ19" s="400"/>
      <c r="GR19" s="400"/>
      <c r="GS19" s="400"/>
      <c r="GT19" s="400"/>
      <c r="GU19" s="400"/>
      <c r="GV19" s="400"/>
      <c r="GW19" s="400"/>
      <c r="GX19" s="400"/>
      <c r="GY19" s="400"/>
      <c r="GZ19" s="400"/>
      <c r="HA19" s="400"/>
      <c r="HB19" s="400"/>
      <c r="HC19" s="400"/>
      <c r="HD19" s="400"/>
      <c r="HE19" s="400"/>
      <c r="HF19" s="400"/>
      <c r="HG19" s="400"/>
      <c r="HH19" s="400"/>
      <c r="HI19" s="400"/>
      <c r="HJ19" s="400"/>
      <c r="HK19" s="400"/>
      <c r="HL19" s="400"/>
      <c r="HM19" s="400"/>
      <c r="HN19" s="400"/>
      <c r="HO19" s="400"/>
      <c r="HP19" s="400"/>
      <c r="HQ19" s="400"/>
      <c r="HR19" s="400"/>
      <c r="HS19" s="400"/>
      <c r="HT19" s="400"/>
      <c r="HU19" s="400"/>
      <c r="HV19" s="400"/>
      <c r="HW19" s="400"/>
      <c r="HX19" s="400"/>
      <c r="HY19" s="400"/>
      <c r="HZ19" s="400"/>
      <c r="IA19" s="400"/>
      <c r="IB19" s="400"/>
      <c r="IC19" s="400"/>
      <c r="ID19" s="400"/>
      <c r="IE19" s="400"/>
      <c r="IF19" s="400"/>
      <c r="IG19" s="400"/>
      <c r="IH19" s="400"/>
      <c r="II19" s="400"/>
      <c r="IJ19" s="400"/>
      <c r="IK19" s="400"/>
      <c r="IL19" s="400"/>
      <c r="IM19" s="400"/>
      <c r="IN19" s="400"/>
      <c r="IO19" s="400"/>
      <c r="IP19" s="400"/>
      <c r="IQ19" s="400"/>
      <c r="IR19" s="400"/>
      <c r="IS19" s="400"/>
      <c r="IT19" s="400"/>
      <c r="IU19" s="400"/>
      <c r="IV19" s="400"/>
      <c r="IW19" s="400"/>
    </row>
    <row r="20" customFormat="false" ht="12" hidden="false" customHeight="true" outlineLevel="0" collapsed="false">
      <c r="A20" s="117" t="s">
        <v>163</v>
      </c>
      <c r="B20" s="26" t="n">
        <f aca="false">SUM(B10:B19)</f>
        <v>23647.6959624539</v>
      </c>
      <c r="C20" s="26" t="n">
        <f aca="false">SUM(C10:C19)</f>
        <v>23689.2541195364</v>
      </c>
      <c r="D20" s="26" t="n">
        <f aca="false">SUM(D10:D19)</f>
        <v>23732.6572127978</v>
      </c>
      <c r="E20" s="26" t="n">
        <f aca="false">SUM(E10:E19)</f>
        <v>34156.0623525763</v>
      </c>
      <c r="F20" s="26" t="n">
        <f aca="false">SUM(F10:F19)</f>
        <v>35851.3781271097</v>
      </c>
      <c r="G20" s="26" t="n">
        <f aca="false">SUM(G10:G19)</f>
        <v>36351.1960725146</v>
      </c>
      <c r="H20" s="26" t="n">
        <f aca="false">SUM(H10:H19)</f>
        <v>36789.4500553495</v>
      </c>
      <c r="I20" s="26" t="n">
        <f aca="false">SUM(I10:I19)</f>
        <v>37282.3661694644</v>
      </c>
      <c r="J20" s="26" t="n">
        <f aca="false">SUM(J10:J19)</f>
        <v>37834.6512296181</v>
      </c>
      <c r="K20" s="26" t="n">
        <f aca="false">SUM(K10:K19)</f>
        <v>38321.7285665426</v>
      </c>
      <c r="L20" s="26" t="n">
        <f aca="false">SUM(L10:L19)</f>
        <v>39071.0401481177</v>
      </c>
      <c r="M20" s="26" t="n">
        <f aca="false">SUM(M10:M19)</f>
        <v>39830.8324249351</v>
      </c>
      <c r="N20" s="26" t="n">
        <f aca="false">SUM(N10:N19)</f>
        <v>40601.0617631774</v>
      </c>
      <c r="O20" s="26" t="n">
        <f aca="false">SUM(O10:O19)</f>
        <v>41381.6700240981</v>
      </c>
      <c r="P20" s="26" t="n">
        <f aca="false">SUM(P10:P19)</f>
        <v>42171.9313710063</v>
      </c>
      <c r="Q20" s="26" t="n">
        <f aca="false">SUM(Q10:Q19)</f>
        <v>42818.1657622855</v>
      </c>
      <c r="R20" s="26" t="n">
        <f aca="false">SUM(R10:R19)</f>
        <v>43465.2462819634</v>
      </c>
      <c r="S20" s="26" t="n">
        <f aca="false">SUM(S10:S19)</f>
        <v>44112.7046836503</v>
      </c>
      <c r="T20" s="26" t="n">
        <f aca="false">SUM(T10:T19)</f>
        <v>44759.9133869128</v>
      </c>
      <c r="U20" s="26" t="n">
        <f aca="false">SUM(U10:U19)</f>
        <v>45406.3918315791</v>
      </c>
      <c r="V20" s="400"/>
      <c r="W20" s="231" t="n">
        <f aca="false">SUM(B20:U20)</f>
        <v>751275.397545689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  <c r="CS20" s="400"/>
      <c r="CT20" s="400"/>
      <c r="CU20" s="400"/>
      <c r="CV20" s="400"/>
      <c r="CW20" s="400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400"/>
      <c r="DL20" s="400"/>
      <c r="DM20" s="400"/>
      <c r="DN20" s="400"/>
      <c r="DO20" s="400"/>
      <c r="DP20" s="400"/>
      <c r="DQ20" s="400"/>
      <c r="DR20" s="400"/>
      <c r="DS20" s="400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0"/>
      <c r="FL20" s="400"/>
      <c r="FM20" s="400"/>
      <c r="FN20" s="400"/>
      <c r="FO20" s="400"/>
      <c r="FP20" s="400"/>
      <c r="FQ20" s="400"/>
      <c r="FR20" s="400"/>
      <c r="FS20" s="400"/>
      <c r="FT20" s="400"/>
      <c r="FU20" s="400"/>
      <c r="FV20" s="400"/>
      <c r="FW20" s="400"/>
      <c r="FX20" s="400"/>
      <c r="FY20" s="400"/>
      <c r="FZ20" s="400"/>
      <c r="GA20" s="400"/>
      <c r="GB20" s="400"/>
      <c r="GC20" s="400"/>
      <c r="GD20" s="400"/>
      <c r="GE20" s="400"/>
      <c r="GF20" s="400"/>
      <c r="GG20" s="400"/>
      <c r="GH20" s="400"/>
      <c r="GI20" s="400"/>
      <c r="GJ20" s="400"/>
      <c r="GK20" s="400"/>
      <c r="GL20" s="400"/>
      <c r="GM20" s="400"/>
      <c r="GN20" s="400"/>
      <c r="GO20" s="400"/>
      <c r="GP20" s="400"/>
      <c r="GQ20" s="400"/>
      <c r="GR20" s="400"/>
      <c r="GS20" s="400"/>
      <c r="GT20" s="400"/>
      <c r="GU20" s="400"/>
      <c r="GV20" s="400"/>
      <c r="GW20" s="400"/>
      <c r="GX20" s="400"/>
      <c r="GY20" s="400"/>
      <c r="GZ20" s="400"/>
      <c r="HA20" s="400"/>
      <c r="HB20" s="400"/>
      <c r="HC20" s="400"/>
      <c r="HD20" s="400"/>
      <c r="HE20" s="400"/>
      <c r="HF20" s="400"/>
      <c r="HG20" s="400"/>
      <c r="HH20" s="400"/>
      <c r="HI20" s="400"/>
      <c r="HJ20" s="400"/>
      <c r="HK20" s="400"/>
      <c r="HL20" s="400"/>
      <c r="HM20" s="400"/>
      <c r="HN20" s="400"/>
      <c r="HO20" s="400"/>
      <c r="HP20" s="400"/>
      <c r="HQ20" s="400"/>
      <c r="HR20" s="400"/>
      <c r="HS20" s="400"/>
      <c r="HT20" s="400"/>
      <c r="HU20" s="400"/>
      <c r="HV20" s="400"/>
      <c r="HW20" s="400"/>
      <c r="HX20" s="400"/>
      <c r="HY20" s="400"/>
      <c r="HZ20" s="400"/>
      <c r="IA20" s="400"/>
      <c r="IB20" s="400"/>
      <c r="IC20" s="400"/>
      <c r="ID20" s="400"/>
      <c r="IE20" s="400"/>
      <c r="IF20" s="400"/>
      <c r="IG20" s="400"/>
      <c r="IH20" s="400"/>
      <c r="II20" s="400"/>
      <c r="IJ20" s="400"/>
      <c r="IK20" s="400"/>
      <c r="IL20" s="400"/>
      <c r="IM20" s="400"/>
      <c r="IN20" s="400"/>
      <c r="IO20" s="400"/>
      <c r="IP20" s="400"/>
      <c r="IQ20" s="400"/>
      <c r="IR20" s="400"/>
      <c r="IS20" s="400"/>
      <c r="IT20" s="400"/>
      <c r="IU20" s="400"/>
      <c r="IV20" s="400"/>
      <c r="IW20" s="400"/>
    </row>
    <row r="21" customFormat="false" ht="12" hidden="false" customHeight="true" outlineLevel="0" collapsed="false">
      <c r="A21" s="40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400"/>
      <c r="W21" s="23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  <c r="CS21" s="400"/>
      <c r="CT21" s="400"/>
      <c r="CU21" s="400"/>
      <c r="CV21" s="400"/>
      <c r="CW21" s="400"/>
      <c r="CX21" s="400"/>
      <c r="CY21" s="400"/>
      <c r="CZ21" s="400"/>
      <c r="DA21" s="400"/>
      <c r="DB21" s="400"/>
      <c r="DC21" s="400"/>
      <c r="DD21" s="400"/>
      <c r="DE21" s="400"/>
      <c r="DF21" s="400"/>
      <c r="DG21" s="400"/>
      <c r="DH21" s="400"/>
      <c r="DI21" s="400"/>
      <c r="DJ21" s="400"/>
      <c r="DK21" s="400"/>
      <c r="DL21" s="400"/>
      <c r="DM21" s="400"/>
      <c r="DN21" s="400"/>
      <c r="DO21" s="400"/>
      <c r="DP21" s="400"/>
      <c r="DQ21" s="400"/>
      <c r="DR21" s="400"/>
      <c r="DS21" s="400"/>
      <c r="DT21" s="400"/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/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0"/>
      <c r="FL21" s="400"/>
      <c r="FM21" s="400"/>
      <c r="FN21" s="400"/>
      <c r="FO21" s="400"/>
      <c r="FP21" s="400"/>
      <c r="FQ21" s="400"/>
      <c r="FR21" s="400"/>
      <c r="FS21" s="400"/>
      <c r="FT21" s="400"/>
      <c r="FU21" s="400"/>
      <c r="FV21" s="400"/>
      <c r="FW21" s="400"/>
      <c r="FX21" s="400"/>
      <c r="FY21" s="400"/>
      <c r="FZ21" s="400"/>
      <c r="GA21" s="400"/>
      <c r="GB21" s="400"/>
      <c r="GC21" s="400"/>
      <c r="GD21" s="400"/>
      <c r="GE21" s="400"/>
      <c r="GF21" s="400"/>
      <c r="GG21" s="400"/>
      <c r="GH21" s="400"/>
      <c r="GI21" s="400"/>
      <c r="GJ21" s="400"/>
      <c r="GK21" s="400"/>
      <c r="GL21" s="400"/>
      <c r="GM21" s="400"/>
      <c r="GN21" s="400"/>
      <c r="GO21" s="400"/>
      <c r="GP21" s="400"/>
      <c r="GQ21" s="400"/>
      <c r="GR21" s="400"/>
      <c r="GS21" s="400"/>
      <c r="GT21" s="400"/>
      <c r="GU21" s="400"/>
      <c r="GV21" s="400"/>
      <c r="GW21" s="400"/>
      <c r="GX21" s="400"/>
      <c r="GY21" s="400"/>
      <c r="GZ21" s="400"/>
      <c r="HA21" s="400"/>
      <c r="HB21" s="400"/>
      <c r="HC21" s="400"/>
      <c r="HD21" s="400"/>
      <c r="HE21" s="400"/>
      <c r="HF21" s="400"/>
      <c r="HG21" s="400"/>
      <c r="HH21" s="400"/>
      <c r="HI21" s="400"/>
      <c r="HJ21" s="400"/>
      <c r="HK21" s="400"/>
      <c r="HL21" s="400"/>
      <c r="HM21" s="400"/>
      <c r="HN21" s="400"/>
      <c r="HO21" s="400"/>
      <c r="HP21" s="400"/>
      <c r="HQ21" s="400"/>
      <c r="HR21" s="400"/>
      <c r="HS21" s="400"/>
      <c r="HT21" s="400"/>
      <c r="HU21" s="400"/>
      <c r="HV21" s="400"/>
      <c r="HW21" s="400"/>
      <c r="HX21" s="400"/>
      <c r="HY21" s="400"/>
      <c r="HZ21" s="400"/>
      <c r="IA21" s="400"/>
      <c r="IB21" s="400"/>
      <c r="IC21" s="400"/>
      <c r="ID21" s="400"/>
      <c r="IE21" s="400"/>
      <c r="IF21" s="400"/>
      <c r="IG21" s="400"/>
      <c r="IH21" s="400"/>
      <c r="II21" s="400"/>
      <c r="IJ21" s="400"/>
      <c r="IK21" s="400"/>
      <c r="IL21" s="400"/>
      <c r="IM21" s="400"/>
      <c r="IN21" s="400"/>
      <c r="IO21" s="400"/>
      <c r="IP21" s="400"/>
      <c r="IQ21" s="400"/>
      <c r="IR21" s="400"/>
      <c r="IS21" s="400"/>
      <c r="IT21" s="400"/>
      <c r="IU21" s="400"/>
      <c r="IV21" s="400"/>
      <c r="IW21" s="400"/>
    </row>
    <row r="22" customFormat="false" ht="12.75" hidden="false" customHeight="false" outlineLevel="0" collapsed="false">
      <c r="A22" s="230" t="s">
        <v>164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customFormat="false" ht="12.75" hidden="false" customHeight="false" outlineLevel="0" collapsed="false">
      <c r="A23" s="117" t="s">
        <v>120</v>
      </c>
      <c r="B23" s="32" t="n">
        <f aca="false">Summary!C51*(1+Summary!$C$48)</f>
        <v>1610.5404141</v>
      </c>
      <c r="C23" s="231" t="n">
        <f aca="false">B23*(1+Summary!$C$48)</f>
        <v>1658.856626523</v>
      </c>
      <c r="D23" s="231" t="n">
        <f aca="false">C23*(1+Summary!$C$48)</f>
        <v>1708.62232531869</v>
      </c>
      <c r="E23" s="231" t="n">
        <f aca="false">D23*(1+Summary!$C$48)</f>
        <v>1759.88099507825</v>
      </c>
      <c r="F23" s="231" t="n">
        <f aca="false">E23*(1+Summary!$C$48)</f>
        <v>1812.6774249306</v>
      </c>
      <c r="G23" s="231" t="n">
        <f aca="false">F23*(1+Summary!$C$48)</f>
        <v>1867.05774767852</v>
      </c>
      <c r="H23" s="231" t="n">
        <f aca="false">G23*(1+Summary!$C$48)</f>
        <v>1923.06948010887</v>
      </c>
      <c r="I23" s="231" t="n">
        <f aca="false">H23*(1+Summary!$C$48)</f>
        <v>1980.76156451214</v>
      </c>
      <c r="J23" s="231" t="n">
        <f aca="false">I23*(1+Summary!$C$48)</f>
        <v>2040.1844114475</v>
      </c>
      <c r="K23" s="231" t="n">
        <f aca="false">J23*(1+Summary!$C$48)</f>
        <v>2101.38994379093</v>
      </c>
      <c r="L23" s="231" t="n">
        <f aca="false">K23*(1+Summary!$C$48)</f>
        <v>2164.43164210466</v>
      </c>
      <c r="M23" s="231" t="n">
        <f aca="false">L23*(1+Summary!$C$48)</f>
        <v>2229.3645913678</v>
      </c>
      <c r="N23" s="231" t="n">
        <f aca="false">M23*(1+Summary!$C$48)</f>
        <v>2296.24552910883</v>
      </c>
      <c r="O23" s="231" t="n">
        <f aca="false">N23*(1+Summary!$C$48)</f>
        <v>2365.13289498209</v>
      </c>
      <c r="P23" s="231" t="n">
        <f aca="false">O23*(1+Summary!$C$48)</f>
        <v>2436.08688183156</v>
      </c>
      <c r="Q23" s="231" t="n">
        <f aca="false">P23*(1+Summary!$C$48)</f>
        <v>2509.1694882865</v>
      </c>
      <c r="R23" s="231" t="n">
        <f aca="false">Q23*(1+Summary!$C$48)</f>
        <v>2584.4445729351</v>
      </c>
      <c r="S23" s="231" t="n">
        <f aca="false">R23*(1+Summary!$C$48)</f>
        <v>2661.97791012315</v>
      </c>
      <c r="T23" s="231" t="n">
        <f aca="false">S23*(1+Summary!$C$48)</f>
        <v>2741.83724742685</v>
      </c>
      <c r="U23" s="231" t="n">
        <f aca="false">T23*(1+Summary!$C$48)</f>
        <v>2824.09236484965</v>
      </c>
      <c r="W23" s="231" t="n">
        <f aca="false">SUM(B23:U23)</f>
        <v>43275.8240565047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customFormat="false" ht="12.75" hidden="false" customHeight="false" outlineLevel="0" collapsed="false">
      <c r="A24" s="117" t="s">
        <v>121</v>
      </c>
      <c r="B24" s="32" t="n">
        <f aca="false">Summary!$C$52*(1+Summary!$C$48)</f>
        <v>965.88765</v>
      </c>
      <c r="C24" s="32" t="n">
        <f aca="false">B24*(1+Summary!$C$48)</f>
        <v>994.8642795</v>
      </c>
      <c r="D24" s="32" t="n">
        <f aca="false">C24*(1+Summary!$C$48)</f>
        <v>1024.710207885</v>
      </c>
      <c r="E24" s="32" t="n">
        <f aca="false">Summary!$C$31*Summary!$C$45*(1+Summary!$C$48)^(E5-2000)/1000</f>
        <v>1034.34248383912</v>
      </c>
      <c r="F24" s="32" t="n">
        <f aca="false">E24*(1+Summary!$C$48)</f>
        <v>1065.37275835429</v>
      </c>
      <c r="G24" s="32" t="n">
        <f aca="false">F24*(1+Summary!$C$48)</f>
        <v>1097.33394110492</v>
      </c>
      <c r="H24" s="32" t="n">
        <f aca="false">G24*(1+Summary!$C$48)</f>
        <v>1130.25395933807</v>
      </c>
      <c r="I24" s="32" t="n">
        <f aca="false">H24*(1+Summary!$C$48)</f>
        <v>1164.16157811821</v>
      </c>
      <c r="J24" s="32" t="n">
        <f aca="false">I24*(1+Summary!$C$48)</f>
        <v>1199.08642546176</v>
      </c>
      <c r="K24" s="32" t="n">
        <f aca="false">J24*(1+Summary!$C$48)</f>
        <v>1235.05901822561</v>
      </c>
      <c r="L24" s="32" t="n">
        <f aca="false">K24*(1+Summary!$C$48)</f>
        <v>1272.11078877238</v>
      </c>
      <c r="M24" s="32" t="n">
        <f aca="false">L24*(1+Summary!$C$48)</f>
        <v>1310.27411243555</v>
      </c>
      <c r="N24" s="32" t="n">
        <f aca="false">M24*(1+Summary!$C$48)</f>
        <v>1349.58233580862</v>
      </c>
      <c r="O24" s="32" t="n">
        <f aca="false">N24*(1+Summary!$C$48)</f>
        <v>1390.06980588288</v>
      </c>
      <c r="P24" s="32" t="n">
        <f aca="false">O24*(1+Summary!$C$48)</f>
        <v>1431.77190005936</v>
      </c>
      <c r="Q24" s="32" t="n">
        <f aca="false">P24*(1+Summary!$C$48)</f>
        <v>1474.72505706114</v>
      </c>
      <c r="R24" s="32" t="n">
        <f aca="false">Q24*(1+Summary!$C$48)</f>
        <v>1518.96680877298</v>
      </c>
      <c r="S24" s="32" t="n">
        <f aca="false">R24*(1+Summary!$C$48)</f>
        <v>1564.53581303617</v>
      </c>
      <c r="T24" s="32" t="n">
        <f aca="false">S24*(1+Summary!$C$48)</f>
        <v>1611.47188742725</v>
      </c>
      <c r="U24" s="32" t="n">
        <f aca="false">T24*(1+Summary!$C$48)</f>
        <v>1659.81604405007</v>
      </c>
      <c r="W24" s="231" t="n">
        <f aca="false">SUM(B24:U24)</f>
        <v>25494.3968551334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customFormat="false" ht="12.75" hidden="false" customHeight="false" outlineLevel="0" collapsed="false">
      <c r="A25" s="117" t="s">
        <v>165</v>
      </c>
      <c r="B25" s="32" t="n">
        <f aca="false">Summary!$C$53*Summary!$C$14*Summary!$C$9/1000*(1+Summary!$C$48)</f>
        <v>463.5</v>
      </c>
      <c r="C25" s="231" t="n">
        <f aca="false">B25*(1+Summary!$C$48)</f>
        <v>477.405</v>
      </c>
      <c r="D25" s="231" t="n">
        <f aca="false">C25*(1+Summary!$C$48)</f>
        <v>491.72715</v>
      </c>
      <c r="E25" s="231" t="n">
        <f aca="false">D25*(1+Summary!$C$48)</f>
        <v>506.4789645</v>
      </c>
      <c r="F25" s="231" t="n">
        <f aca="false">E25*(1+Summary!$C$48)</f>
        <v>521.673333435</v>
      </c>
      <c r="G25" s="231" t="n">
        <f aca="false">F25*(1+Summary!$C$48)</f>
        <v>537.32353343805</v>
      </c>
      <c r="H25" s="231" t="n">
        <f aca="false">G25*(1+Summary!$C$48)</f>
        <v>553.443239441192</v>
      </c>
      <c r="I25" s="231" t="n">
        <f aca="false">H25*(1+Summary!$C$48)</f>
        <v>570.046536624428</v>
      </c>
      <c r="J25" s="231" t="n">
        <f aca="false">I25*(1+Summary!$C$48)</f>
        <v>587.14793272316</v>
      </c>
      <c r="K25" s="231" t="n">
        <f aca="false">J25*(1+Summary!$C$48)</f>
        <v>604.762370704855</v>
      </c>
      <c r="L25" s="231" t="n">
        <f aca="false">K25*(1+Summary!$C$48)</f>
        <v>622.905241826001</v>
      </c>
      <c r="M25" s="231" t="n">
        <f aca="false">L25*(1+Summary!$C$48)</f>
        <v>641.592399080781</v>
      </c>
      <c r="N25" s="231" t="n">
        <f aca="false">M25*(1+Summary!$C$48)</f>
        <v>660.840171053204</v>
      </c>
      <c r="O25" s="231" t="n">
        <f aca="false">N25*(1+Summary!$C$48)</f>
        <v>680.6653761848</v>
      </c>
      <c r="P25" s="231" t="n">
        <f aca="false">O25*(1+Summary!$C$48)</f>
        <v>701.085337470344</v>
      </c>
      <c r="Q25" s="231" t="n">
        <f aca="false">P25*(1+Summary!$C$48)</f>
        <v>722.117897594455</v>
      </c>
      <c r="R25" s="231" t="n">
        <f aca="false">Q25*(1+Summary!$C$48)</f>
        <v>743.781434522288</v>
      </c>
      <c r="S25" s="231" t="n">
        <f aca="false">R25*(1+Summary!$C$48)</f>
        <v>766.094877557957</v>
      </c>
      <c r="T25" s="231" t="n">
        <f aca="false">S25*(1+Summary!$C$48)</f>
        <v>789.077723884696</v>
      </c>
      <c r="U25" s="231" t="n">
        <f aca="false">T25*(1+Summary!$C$48)</f>
        <v>812.750055601237</v>
      </c>
      <c r="W25" s="231" t="n">
        <f aca="false">SUM(B25:U25)</f>
        <v>12454.4185756424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customFormat="false" ht="12.75" hidden="false" customHeight="false" outlineLevel="0" collapsed="false">
      <c r="A26" s="117" t="s">
        <v>123</v>
      </c>
      <c r="B26" s="32" t="n">
        <f aca="false">Summary!C54*(1+Summary!$C$48)</f>
        <v>213.22957</v>
      </c>
      <c r="C26" s="231" t="n">
        <f aca="false">B26*(1+Summary!$C$48)</f>
        <v>219.6264571</v>
      </c>
      <c r="D26" s="231" t="n">
        <f aca="false">C26*(1+Summary!$C$48)</f>
        <v>226.215250813</v>
      </c>
      <c r="E26" s="231" t="n">
        <f aca="false">D26*(1+Summary!$C$48)</f>
        <v>233.00170833739</v>
      </c>
      <c r="F26" s="231" t="n">
        <f aca="false">E26*(1+Summary!$C$48)</f>
        <v>239.991759587512</v>
      </c>
      <c r="G26" s="231" t="n">
        <f aca="false">F26*(1+Summary!$C$48)</f>
        <v>247.191512375137</v>
      </c>
      <c r="H26" s="231" t="n">
        <f aca="false">G26*(1+Summary!$C$48)</f>
        <v>254.607257746391</v>
      </c>
      <c r="I26" s="231" t="n">
        <f aca="false">H26*(1+Summary!$C$48)</f>
        <v>262.245475478783</v>
      </c>
      <c r="J26" s="231" t="n">
        <f aca="false">I26*(1+Summary!$C$48)</f>
        <v>270.112839743147</v>
      </c>
      <c r="K26" s="231" t="n">
        <f aca="false">J26*(1+Summary!$C$48)</f>
        <v>278.216224935441</v>
      </c>
      <c r="L26" s="231" t="n">
        <f aca="false">K26*(1+Summary!$C$48)</f>
        <v>286.562711683504</v>
      </c>
      <c r="M26" s="231" t="n">
        <f aca="false">L26*(1+Summary!$C$48)</f>
        <v>295.159593034009</v>
      </c>
      <c r="N26" s="231" t="n">
        <f aca="false">M26*(1+Summary!$C$48)</f>
        <v>304.01438082503</v>
      </c>
      <c r="O26" s="231" t="n">
        <f aca="false">N26*(1+Summary!$C$48)</f>
        <v>313.13481224978</v>
      </c>
      <c r="P26" s="231" t="n">
        <f aca="false">O26*(1+Summary!$C$48)</f>
        <v>322.528856617274</v>
      </c>
      <c r="Q26" s="231" t="n">
        <f aca="false">P26*(1+Summary!$C$48)</f>
        <v>332.204722315792</v>
      </c>
      <c r="R26" s="231" t="n">
        <f aca="false">Q26*(1+Summary!$C$48)</f>
        <v>342.170863985266</v>
      </c>
      <c r="S26" s="231" t="n">
        <f aca="false">R26*(1+Summary!$C$48)</f>
        <v>352.435989904824</v>
      </c>
      <c r="T26" s="231" t="n">
        <f aca="false">S26*(1+Summary!$C$48)</f>
        <v>363.009069601969</v>
      </c>
      <c r="U26" s="231" t="n">
        <f aca="false">T26*(1+Summary!$C$48)</f>
        <v>373.899341690028</v>
      </c>
      <c r="W26" s="231" t="n">
        <f aca="false">SUM(B26:U26)</f>
        <v>5729.55839802428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customFormat="false" ht="12.75" hidden="false" customHeight="false" outlineLevel="0" collapsed="false">
      <c r="A27" s="117" t="s">
        <v>124</v>
      </c>
      <c r="B27" s="32" t="n">
        <f aca="false">Summary!C55*(1+Summary!$C$48)</f>
        <v>444.738721666667</v>
      </c>
      <c r="C27" s="231" t="n">
        <f aca="false">B27*(1+Summary!$C$48)</f>
        <v>458.080883316667</v>
      </c>
      <c r="D27" s="231" t="n">
        <f aca="false">C27*(1+Summary!$C$48)</f>
        <v>471.823309816167</v>
      </c>
      <c r="E27" s="231" t="n">
        <f aca="false">D27*(1+Summary!$C$48)</f>
        <v>485.978009110652</v>
      </c>
      <c r="F27" s="231" t="n">
        <f aca="false">E27*(1+Summary!$C$48)</f>
        <v>500.557349383971</v>
      </c>
      <c r="G27" s="231" t="n">
        <f aca="false">F27*(1+Summary!$C$48)</f>
        <v>515.574069865491</v>
      </c>
      <c r="H27" s="231" t="n">
        <f aca="false">G27*(1+Summary!$C$48)</f>
        <v>531.041291961455</v>
      </c>
      <c r="I27" s="231" t="n">
        <f aca="false">H27*(1+Summary!$C$48)</f>
        <v>546.972530720299</v>
      </c>
      <c r="J27" s="231" t="n">
        <f aca="false">I27*(1+Summary!$C$48)</f>
        <v>563.381706641908</v>
      </c>
      <c r="K27" s="231" t="n">
        <f aca="false">J27*(1+Summary!$C$48)</f>
        <v>580.283157841165</v>
      </c>
      <c r="L27" s="231" t="n">
        <f aca="false">K27*(1+Summary!$C$48)</f>
        <v>597.6916525764</v>
      </c>
      <c r="M27" s="231" t="n">
        <f aca="false">L27*(1+Summary!$C$48)</f>
        <v>615.622402153692</v>
      </c>
      <c r="N27" s="231" t="n">
        <f aca="false">M27*(1+Summary!$C$48)</f>
        <v>634.091074218303</v>
      </c>
      <c r="O27" s="231" t="n">
        <f aca="false">N27*(1+Summary!$C$48)</f>
        <v>653.113806444852</v>
      </c>
      <c r="P27" s="231" t="n">
        <f aca="false">O27*(1+Summary!$C$48)</f>
        <v>672.707220638198</v>
      </c>
      <c r="Q27" s="231" t="n">
        <f aca="false">P27*(1+Summary!$C$48)</f>
        <v>692.888437257344</v>
      </c>
      <c r="R27" s="231" t="n">
        <f aca="false">Q27*(1+Summary!$C$48)</f>
        <v>713.675090375064</v>
      </c>
      <c r="S27" s="231" t="n">
        <f aca="false">R27*(1+Summary!$C$48)</f>
        <v>735.085343086316</v>
      </c>
      <c r="T27" s="231" t="n">
        <f aca="false">S27*(1+Summary!$C$48)</f>
        <v>757.137903378905</v>
      </c>
      <c r="U27" s="231" t="n">
        <f aca="false">T27*(1+Summary!$C$48)</f>
        <v>779.852040480273</v>
      </c>
      <c r="W27" s="231" t="n">
        <f aca="false">SUM(B27:U27)</f>
        <v>11950.2960009338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customFormat="false" ht="12.75" hidden="false" customHeight="false" outlineLevel="0" collapsed="false">
      <c r="A28" s="117" t="s">
        <v>254</v>
      </c>
      <c r="B28" s="402" t="n">
        <v>325</v>
      </c>
      <c r="C28" s="402" t="n">
        <v>375</v>
      </c>
      <c r="D28" s="402" t="n">
        <v>375</v>
      </c>
      <c r="E28" s="402" t="n">
        <v>375</v>
      </c>
      <c r="F28" s="402" t="n">
        <v>375</v>
      </c>
      <c r="G28" s="402" t="n">
        <v>375</v>
      </c>
      <c r="H28" s="402" t="n">
        <v>375</v>
      </c>
      <c r="I28" s="402" t="n">
        <v>375</v>
      </c>
      <c r="J28" s="402" t="n">
        <v>375</v>
      </c>
      <c r="K28" s="402" t="n">
        <v>375</v>
      </c>
      <c r="L28" s="402" t="n">
        <v>375</v>
      </c>
      <c r="M28" s="402" t="n">
        <v>375</v>
      </c>
      <c r="N28" s="402" t="n">
        <v>375</v>
      </c>
      <c r="O28" s="402" t="n">
        <v>375</v>
      </c>
      <c r="P28" s="402" t="n">
        <v>427.648301179624</v>
      </c>
      <c r="Q28" s="402" t="n">
        <v>436.201267203216</v>
      </c>
      <c r="R28" s="402" t="n">
        <v>444.92529254728</v>
      </c>
      <c r="S28" s="402" t="n">
        <v>453.823798398226</v>
      </c>
      <c r="T28" s="402" t="n">
        <v>462.900274366191</v>
      </c>
      <c r="U28" s="402" t="n">
        <f aca="false">T28</f>
        <v>462.900274366191</v>
      </c>
      <c r="W28" s="231" t="n">
        <f aca="false">SUM(B28:U28)</f>
        <v>7888.39920806073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customFormat="false" ht="12.75" hidden="false" customHeight="false" outlineLevel="0" collapsed="false">
      <c r="A29" s="117" t="s">
        <v>126</v>
      </c>
      <c r="B29" s="32" t="n">
        <f aca="false">Summary!C57*(1+Summary!$C$48)</f>
        <v>0</v>
      </c>
      <c r="C29" s="231" t="n">
        <f aca="false">B29*(1+Summary!$C$48)</f>
        <v>0</v>
      </c>
      <c r="D29" s="231" t="n">
        <f aca="false">C29*(1+Summary!$C$48)</f>
        <v>0</v>
      </c>
      <c r="E29" s="231" t="n">
        <f aca="false">D29*(1+Summary!$C$48)</f>
        <v>0</v>
      </c>
      <c r="F29" s="231" t="n">
        <f aca="false">E29*(1+Summary!$C$48)</f>
        <v>0</v>
      </c>
      <c r="G29" s="231" t="n">
        <f aca="false">F29*(1+Summary!$C$48)</f>
        <v>0</v>
      </c>
      <c r="H29" s="231" t="n">
        <f aca="false">G29*(1+Summary!$C$48)</f>
        <v>0</v>
      </c>
      <c r="I29" s="231" t="n">
        <f aca="false">H29*(1+Summary!$C$48)</f>
        <v>0</v>
      </c>
      <c r="J29" s="231" t="n">
        <f aca="false">I29*(1+Summary!$C$48)</f>
        <v>0</v>
      </c>
      <c r="K29" s="231" t="n">
        <f aca="false">J29*(1+Summary!$C$48)</f>
        <v>0</v>
      </c>
      <c r="L29" s="231" t="n">
        <f aca="false">K29*(1+Summary!$C$48)</f>
        <v>0</v>
      </c>
      <c r="M29" s="231" t="n">
        <f aca="false">L29*(1+Summary!$C$48)</f>
        <v>0</v>
      </c>
      <c r="N29" s="231" t="n">
        <f aca="false">M29*(1+Summary!$C$48)</f>
        <v>0</v>
      </c>
      <c r="O29" s="231" t="n">
        <f aca="false">N29*(1+Summary!$C$48)</f>
        <v>0</v>
      </c>
      <c r="P29" s="231" t="n">
        <f aca="false">O29*(1+Summary!$C$48)</f>
        <v>0</v>
      </c>
      <c r="Q29" s="231" t="n">
        <f aca="false">P29*(1+Summary!$C$48)</f>
        <v>0</v>
      </c>
      <c r="R29" s="231" t="n">
        <f aca="false">Q29*(1+Summary!$C$48)</f>
        <v>0</v>
      </c>
      <c r="S29" s="231" t="n">
        <f aca="false">R29*(1+Summary!$C$48)</f>
        <v>0</v>
      </c>
      <c r="T29" s="231" t="n">
        <f aca="false">S29*(1+Summary!$C$48)</f>
        <v>0</v>
      </c>
      <c r="U29" s="231" t="n">
        <f aca="false">T29*(1+Summary!$C$48)</f>
        <v>0</v>
      </c>
      <c r="W29" s="231" t="n">
        <f aca="false">SUM(B29:U29)</f>
        <v>0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customFormat="false" ht="12.75" hidden="false" customHeight="false" outlineLevel="0" collapsed="false">
      <c r="A30" s="117" t="s">
        <v>167</v>
      </c>
      <c r="B30" s="32" t="n">
        <v>0</v>
      </c>
      <c r="C30" s="231" t="n">
        <v>0</v>
      </c>
      <c r="D30" s="231" t="n">
        <v>0</v>
      </c>
      <c r="E30" s="231" t="n">
        <f aca="false">Summary!C46*Summary!C11*12</f>
        <v>384.72</v>
      </c>
      <c r="F30" s="231" t="n">
        <f aca="false">E30*(1+Summary!$C$48)</f>
        <v>396.2616</v>
      </c>
      <c r="G30" s="231" t="n">
        <f aca="false">F30*(1+Summary!$C$48)</f>
        <v>408.149448</v>
      </c>
      <c r="H30" s="231" t="n">
        <f aca="false">G30*(1+Summary!$C$48)</f>
        <v>420.39393144</v>
      </c>
      <c r="I30" s="231" t="n">
        <f aca="false">H30*(1+Summary!$C$48)</f>
        <v>433.0057493832</v>
      </c>
      <c r="J30" s="231" t="n">
        <f aca="false">I30*(1+Summary!$C$48)</f>
        <v>445.995921864696</v>
      </c>
      <c r="K30" s="231" t="n">
        <f aca="false">J30*(1+Summary!$C$48)</f>
        <v>459.375799520637</v>
      </c>
      <c r="L30" s="231" t="n">
        <f aca="false">K30*(1+Summary!$C$48)</f>
        <v>473.157073506256</v>
      </c>
      <c r="M30" s="231" t="n">
        <f aca="false">L30*(1+Summary!$C$48)</f>
        <v>487.351785711444</v>
      </c>
      <c r="N30" s="231" t="n">
        <f aca="false">M30*(1+Summary!$C$48)</f>
        <v>501.972339282787</v>
      </c>
      <c r="O30" s="231" t="n">
        <f aca="false">N30*(1+Summary!$C$48)</f>
        <v>517.031509461271</v>
      </c>
      <c r="P30" s="231" t="n">
        <f aca="false">O30*(1+Summary!$C$48)</f>
        <v>532.542454745109</v>
      </c>
      <c r="Q30" s="231" t="n">
        <f aca="false">P30*(1+Summary!$C$48)</f>
        <v>548.518728387462</v>
      </c>
      <c r="R30" s="231" t="n">
        <f aca="false">Q30*(1+Summary!$C$48)</f>
        <v>564.974290239086</v>
      </c>
      <c r="S30" s="231" t="n">
        <f aca="false">R30*(1+Summary!$C$48)</f>
        <v>581.923518946259</v>
      </c>
      <c r="T30" s="231" t="n">
        <f aca="false">S30*(1+Summary!$C$48)</f>
        <v>599.381224514646</v>
      </c>
      <c r="U30" s="231" t="n">
        <f aca="false">T30*(1+Summary!$C$48)</f>
        <v>617.362661250086</v>
      </c>
      <c r="V30" s="231"/>
      <c r="W30" s="231" t="n">
        <f aca="false">SUM(B30:U30)</f>
        <v>8372.11803625294</v>
      </c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2.75" hidden="false" customHeight="false" outlineLevel="0" collapsed="false">
      <c r="A31" s="117" t="s">
        <v>31</v>
      </c>
      <c r="B31" s="123" t="n">
        <f aca="false">IS!B31*Allocation!$F$7</f>
        <v>275.685747324859</v>
      </c>
      <c r="C31" s="123" t="n">
        <f aca="false">IS!C31*Allocation!$F$7</f>
        <v>274.955925446411</v>
      </c>
      <c r="D31" s="123" t="n">
        <f aca="false">IS!D31*Allocation!$F$7</f>
        <v>273.594293293499</v>
      </c>
      <c r="E31" s="123" t="n">
        <f aca="false">IS!E31*Allocation!$F$7</f>
        <v>252.348345913439</v>
      </c>
      <c r="F31" s="123" t="n">
        <f aca="false">IS!F31*Allocation!$F$7</f>
        <v>252.348345913439</v>
      </c>
      <c r="G31" s="123" t="n">
        <f aca="false">IS!G31*Allocation!$F$7</f>
        <v>252.348345913439</v>
      </c>
      <c r="H31" s="123" t="n">
        <f aca="false">IS!H31*Allocation!$F$7</f>
        <v>252.348345913439</v>
      </c>
      <c r="I31" s="123" t="n">
        <f aca="false">IS!I31*Allocation!$F$7</f>
        <v>252.348345913439</v>
      </c>
      <c r="J31" s="123" t="n">
        <f aca="false">IS!J31*Allocation!$F$7</f>
        <v>252.348345913439</v>
      </c>
      <c r="K31" s="123" t="n">
        <f aca="false">IS!K31*Allocation!$F$7</f>
        <v>252.348345913439</v>
      </c>
      <c r="L31" s="123" t="n">
        <f aca="false">IS!L31*Allocation!$F$7</f>
        <v>252.348345913439</v>
      </c>
      <c r="M31" s="123" t="n">
        <f aca="false">IS!M31*Allocation!$F$7</f>
        <v>252.348345913439</v>
      </c>
      <c r="N31" s="123" t="n">
        <f aca="false">IS!N31*Allocation!$F$7</f>
        <v>252.348345913439</v>
      </c>
      <c r="O31" s="123" t="n">
        <f aca="false">IS!O31*Allocation!$F$7</f>
        <v>252.348345913439</v>
      </c>
      <c r="P31" s="123" t="n">
        <f aca="false">IS!P31*Allocation!$F$7</f>
        <v>252.348345913439</v>
      </c>
      <c r="Q31" s="123" t="n">
        <f aca="false">IS!Q31*Allocation!$F$7</f>
        <v>252.348345913439</v>
      </c>
      <c r="R31" s="123" t="n">
        <f aca="false">IS!R31*Allocation!$F$7</f>
        <v>252.348345913439</v>
      </c>
      <c r="S31" s="123" t="n">
        <f aca="false">IS!S31*Allocation!$F$7</f>
        <v>252.348345913439</v>
      </c>
      <c r="T31" s="123" t="n">
        <f aca="false">IS!T31*Allocation!$F$7</f>
        <v>252.348345913439</v>
      </c>
      <c r="U31" s="123" t="n">
        <f aca="false">IS!U31*Allocation!$F$7</f>
        <v>252.348345913439</v>
      </c>
      <c r="V31" s="231"/>
      <c r="W31" s="231" t="n">
        <f aca="false">SUM(B31:U31)</f>
        <v>5114.15784659324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2.75" hidden="false" customHeight="false" outlineLevel="0" collapsed="false">
      <c r="A32" s="117" t="s">
        <v>168</v>
      </c>
      <c r="B32" s="236" t="n">
        <f aca="false">B93</f>
        <v>370.140550596872</v>
      </c>
      <c r="C32" s="236" t="n">
        <f aca="false">C93</f>
        <v>358.692904702123</v>
      </c>
      <c r="D32" s="236" t="n">
        <f aca="false">D93</f>
        <v>351.156427733976</v>
      </c>
      <c r="E32" s="236" t="n">
        <f aca="false">E93</f>
        <v>342.303645358126</v>
      </c>
      <c r="F32" s="236" t="n">
        <f aca="false">F93</f>
        <v>346.309762219178</v>
      </c>
      <c r="G32" s="236" t="n">
        <f aca="false">G93</f>
        <v>348.264366401763</v>
      </c>
      <c r="H32" s="236" t="n">
        <f aca="false">H93</f>
        <v>349.676764568379</v>
      </c>
      <c r="I32" s="236" t="n">
        <f aca="false">I93</f>
        <v>350.517615441241</v>
      </c>
      <c r="J32" s="236" t="n">
        <f aca="false">J93</f>
        <v>351.608550625172</v>
      </c>
      <c r="K32" s="236" t="n">
        <f aca="false">K93</f>
        <v>352.550160030139</v>
      </c>
      <c r="L32" s="236" t="n">
        <f aca="false">L93</f>
        <v>344.743630349138</v>
      </c>
      <c r="M32" s="236" t="n">
        <f aca="false">M93</f>
        <v>335.573813474762</v>
      </c>
      <c r="N32" s="236" t="n">
        <f aca="false">N93</f>
        <v>324.813546738208</v>
      </c>
      <c r="O32" s="236" t="n">
        <f aca="false">O93</f>
        <v>312.419606605985</v>
      </c>
      <c r="P32" s="236" t="n">
        <f aca="false">P93</f>
        <v>298.0846075132</v>
      </c>
      <c r="Q32" s="236" t="n">
        <f aca="false">Q93</f>
        <v>287.39522779673</v>
      </c>
      <c r="R32" s="236" t="n">
        <f aca="false">R93</f>
        <v>274.293576200642</v>
      </c>
      <c r="S32" s="236" t="n">
        <f aca="false">S93</f>
        <v>253.635932884699</v>
      </c>
      <c r="T32" s="236" t="n">
        <f aca="false">T93</f>
        <v>230.410328310718</v>
      </c>
      <c r="U32" s="236" t="n">
        <f aca="false">U93</f>
        <v>204.367648711161</v>
      </c>
      <c r="V32" s="231"/>
      <c r="W32" s="231" t="n">
        <f aca="false">SUM(B32:U32)</f>
        <v>6386.95866626221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17" t="s">
        <v>169</v>
      </c>
      <c r="B33" s="32" t="n">
        <f aca="false">SUM(B23:B32)</f>
        <v>4668.7226536884</v>
      </c>
      <c r="C33" s="32" t="n">
        <f aca="false">SUM(C23:C32)</f>
        <v>4817.4820765882</v>
      </c>
      <c r="D33" s="32" t="n">
        <f aca="false">SUM(D23:D32)</f>
        <v>4922.84896486033</v>
      </c>
      <c r="E33" s="32" t="n">
        <f aca="false">SUM(E23:E32)</f>
        <v>5374.05415213698</v>
      </c>
      <c r="F33" s="32" t="n">
        <f aca="false">SUM(F23:F32)</f>
        <v>5510.19233382399</v>
      </c>
      <c r="G33" s="32" t="n">
        <f aca="false">SUM(G23:G32)</f>
        <v>5648.24296477732</v>
      </c>
      <c r="H33" s="32" t="n">
        <f aca="false">SUM(H23:H32)</f>
        <v>5789.8342705178</v>
      </c>
      <c r="I33" s="32" t="n">
        <f aca="false">SUM(I23:I32)</f>
        <v>5935.05939619174</v>
      </c>
      <c r="J33" s="32" t="n">
        <f aca="false">SUM(J23:J32)</f>
        <v>6084.86613442078</v>
      </c>
      <c r="K33" s="32" t="n">
        <f aca="false">SUM(K23:K32)</f>
        <v>6238.98502096222</v>
      </c>
      <c r="L33" s="32" t="n">
        <f aca="false">SUM(L23:L32)</f>
        <v>6388.95108673177</v>
      </c>
      <c r="M33" s="32" t="n">
        <f aca="false">SUM(M23:M32)</f>
        <v>6542.28704317147</v>
      </c>
      <c r="N33" s="32" t="n">
        <f aca="false">SUM(N23:N32)</f>
        <v>6698.90772294842</v>
      </c>
      <c r="O33" s="32" t="n">
        <f aca="false">SUM(O23:O32)</f>
        <v>6858.9161577251</v>
      </c>
      <c r="P33" s="32" t="n">
        <f aca="false">SUM(P23:P32)</f>
        <v>7074.80390596811</v>
      </c>
      <c r="Q33" s="32" t="n">
        <f aca="false">SUM(Q23:Q32)</f>
        <v>7255.56917181608</v>
      </c>
      <c r="R33" s="32" t="n">
        <f aca="false">SUM(R23:R32)</f>
        <v>7439.58027549114</v>
      </c>
      <c r="S33" s="32" t="n">
        <f aca="false">SUM(S23:S32)</f>
        <v>7621.86152985104</v>
      </c>
      <c r="T33" s="32" t="n">
        <f aca="false">SUM(T23:T32)</f>
        <v>7807.57400482466</v>
      </c>
      <c r="U33" s="32" t="n">
        <f aca="false">SUM(U23:U32)</f>
        <v>7987.38877691214</v>
      </c>
      <c r="W33" s="231" t="n">
        <f aca="false">SUM(B33:U33)</f>
        <v>126666.127643408</v>
      </c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customFormat="false" ht="12.75" hidden="false" customHeight="false" outlineLevel="0" collapsed="false">
      <c r="A34" s="238"/>
      <c r="B34" s="403"/>
      <c r="C34" s="403"/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0"/>
      <c r="W34" s="23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  <c r="CS34" s="400"/>
      <c r="CT34" s="400"/>
      <c r="CU34" s="400"/>
      <c r="CV34" s="400"/>
      <c r="CW34" s="400"/>
      <c r="CX34" s="400"/>
      <c r="CY34" s="400"/>
      <c r="CZ34" s="400"/>
      <c r="DA34" s="400"/>
      <c r="DB34" s="400"/>
      <c r="DC34" s="400"/>
      <c r="DD34" s="400"/>
      <c r="DE34" s="400"/>
      <c r="DF34" s="400"/>
      <c r="DG34" s="400"/>
      <c r="DH34" s="400"/>
      <c r="DI34" s="400"/>
      <c r="DJ34" s="400"/>
      <c r="DK34" s="400"/>
      <c r="DL34" s="400"/>
      <c r="DM34" s="400"/>
      <c r="DN34" s="400"/>
      <c r="DO34" s="400"/>
      <c r="DP34" s="400"/>
      <c r="DQ34" s="400"/>
      <c r="DR34" s="400"/>
      <c r="DS34" s="400"/>
      <c r="DT34" s="400"/>
      <c r="DU34" s="400"/>
      <c r="DV34" s="400"/>
      <c r="DW34" s="400"/>
      <c r="DX34" s="400"/>
      <c r="DY34" s="400"/>
      <c r="DZ34" s="400"/>
      <c r="EA34" s="400"/>
      <c r="EB34" s="400"/>
      <c r="EC34" s="400"/>
      <c r="ED34" s="400"/>
      <c r="EE34" s="400"/>
      <c r="EF34" s="400"/>
      <c r="EG34" s="400"/>
      <c r="EH34" s="400"/>
      <c r="EI34" s="400"/>
      <c r="EJ34" s="400"/>
      <c r="EK34" s="400"/>
      <c r="EL34" s="400"/>
      <c r="EM34" s="400"/>
      <c r="EN34" s="400"/>
      <c r="EO34" s="400"/>
      <c r="EP34" s="400"/>
      <c r="EQ34" s="400"/>
      <c r="ER34" s="400"/>
      <c r="ES34" s="400"/>
      <c r="ET34" s="400"/>
      <c r="EU34" s="400"/>
      <c r="EV34" s="400"/>
      <c r="EW34" s="400"/>
      <c r="EX34" s="400"/>
      <c r="EY34" s="400"/>
      <c r="EZ34" s="400"/>
      <c r="FA34" s="400"/>
      <c r="FB34" s="400"/>
      <c r="FC34" s="400"/>
      <c r="FD34" s="400"/>
      <c r="FE34" s="400"/>
      <c r="FF34" s="400"/>
      <c r="FG34" s="400"/>
      <c r="FH34" s="400"/>
      <c r="FI34" s="400"/>
      <c r="FJ34" s="400"/>
      <c r="FK34" s="400"/>
      <c r="FL34" s="400"/>
      <c r="FM34" s="400"/>
      <c r="FN34" s="400"/>
      <c r="FO34" s="400"/>
      <c r="FP34" s="400"/>
      <c r="FQ34" s="400"/>
      <c r="FR34" s="400"/>
      <c r="FS34" s="400"/>
      <c r="FT34" s="400"/>
      <c r="FU34" s="400"/>
      <c r="FV34" s="400"/>
      <c r="FW34" s="400"/>
      <c r="FX34" s="400"/>
      <c r="FY34" s="400"/>
      <c r="FZ34" s="400"/>
      <c r="GA34" s="400"/>
      <c r="GB34" s="400"/>
      <c r="GC34" s="400"/>
      <c r="GD34" s="400"/>
      <c r="GE34" s="400"/>
      <c r="GF34" s="400"/>
      <c r="GG34" s="400"/>
      <c r="GH34" s="400"/>
      <c r="GI34" s="400"/>
      <c r="GJ34" s="400"/>
      <c r="GK34" s="400"/>
      <c r="GL34" s="400"/>
      <c r="GM34" s="400"/>
      <c r="GN34" s="400"/>
      <c r="GO34" s="400"/>
      <c r="GP34" s="400"/>
      <c r="GQ34" s="400"/>
      <c r="GR34" s="400"/>
      <c r="GS34" s="400"/>
      <c r="GT34" s="400"/>
      <c r="GU34" s="400"/>
      <c r="GV34" s="400"/>
      <c r="GW34" s="400"/>
      <c r="GX34" s="400"/>
      <c r="GY34" s="400"/>
      <c r="GZ34" s="400"/>
      <c r="HA34" s="400"/>
      <c r="HB34" s="400"/>
      <c r="HC34" s="400"/>
      <c r="HD34" s="400"/>
      <c r="HE34" s="400"/>
      <c r="HF34" s="400"/>
      <c r="HG34" s="400"/>
      <c r="HH34" s="400"/>
      <c r="HI34" s="400"/>
      <c r="HJ34" s="400"/>
      <c r="HK34" s="400"/>
      <c r="HL34" s="400"/>
      <c r="HM34" s="400"/>
      <c r="HN34" s="400"/>
      <c r="HO34" s="400"/>
      <c r="HP34" s="400"/>
      <c r="HQ34" s="400"/>
      <c r="HR34" s="400"/>
      <c r="HS34" s="400"/>
      <c r="HT34" s="400"/>
      <c r="HU34" s="400"/>
      <c r="HV34" s="400"/>
      <c r="HW34" s="400"/>
      <c r="HX34" s="400"/>
      <c r="HY34" s="400"/>
      <c r="HZ34" s="400"/>
      <c r="IA34" s="400"/>
      <c r="IB34" s="400"/>
      <c r="IC34" s="400"/>
      <c r="ID34" s="400"/>
      <c r="IE34" s="400"/>
      <c r="IF34" s="400"/>
      <c r="IG34" s="400"/>
      <c r="IH34" s="400"/>
      <c r="II34" s="400"/>
      <c r="IJ34" s="400"/>
      <c r="IK34" s="400"/>
      <c r="IL34" s="400"/>
      <c r="IM34" s="400"/>
      <c r="IN34" s="400"/>
      <c r="IO34" s="400"/>
      <c r="IP34" s="400"/>
      <c r="IQ34" s="400"/>
      <c r="IR34" s="400"/>
      <c r="IS34" s="400"/>
      <c r="IT34" s="400"/>
      <c r="IU34" s="400"/>
      <c r="IV34" s="400"/>
      <c r="IW34" s="400"/>
    </row>
    <row r="35" customFormat="false" ht="6.75" hidden="false" customHeight="true" outlineLevel="0" collapsed="false">
      <c r="A35" s="238"/>
      <c r="B35" s="403"/>
      <c r="C35" s="403"/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0"/>
      <c r="W35" s="23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  <c r="CS35" s="400"/>
      <c r="CT35" s="400"/>
      <c r="CU35" s="400"/>
      <c r="CV35" s="400"/>
      <c r="CW35" s="400"/>
      <c r="CX35" s="400"/>
      <c r="CY35" s="400"/>
      <c r="CZ35" s="400"/>
      <c r="DA35" s="400"/>
      <c r="DB35" s="400"/>
      <c r="DC35" s="400"/>
      <c r="DD35" s="400"/>
      <c r="DE35" s="400"/>
      <c r="DF35" s="400"/>
      <c r="DG35" s="400"/>
      <c r="DH35" s="400"/>
      <c r="DI35" s="400"/>
      <c r="DJ35" s="400"/>
      <c r="DK35" s="400"/>
      <c r="DL35" s="400"/>
      <c r="DM35" s="400"/>
      <c r="DN35" s="400"/>
      <c r="DO35" s="400"/>
      <c r="DP35" s="400"/>
      <c r="DQ35" s="400"/>
      <c r="DR35" s="400"/>
      <c r="DS35" s="400"/>
      <c r="DT35" s="400"/>
      <c r="DU35" s="400"/>
      <c r="DV35" s="400"/>
      <c r="DW35" s="400"/>
      <c r="DX35" s="400"/>
      <c r="DY35" s="400"/>
      <c r="DZ35" s="400"/>
      <c r="EA35" s="400"/>
      <c r="EB35" s="400"/>
      <c r="EC35" s="400"/>
      <c r="ED35" s="400"/>
      <c r="EE35" s="400"/>
      <c r="EF35" s="400"/>
      <c r="EG35" s="400"/>
      <c r="EH35" s="400"/>
      <c r="EI35" s="400"/>
      <c r="EJ35" s="400"/>
      <c r="EK35" s="400"/>
      <c r="EL35" s="400"/>
      <c r="EM35" s="400"/>
      <c r="EN35" s="400"/>
      <c r="EO35" s="400"/>
      <c r="EP35" s="400"/>
      <c r="EQ35" s="400"/>
      <c r="ER35" s="400"/>
      <c r="ES35" s="400"/>
      <c r="ET35" s="400"/>
      <c r="EU35" s="400"/>
      <c r="EV35" s="400"/>
      <c r="EW35" s="400"/>
      <c r="EX35" s="400"/>
      <c r="EY35" s="400"/>
      <c r="EZ35" s="400"/>
      <c r="FA35" s="400"/>
      <c r="FB35" s="400"/>
      <c r="FC35" s="400"/>
      <c r="FD35" s="400"/>
      <c r="FE35" s="400"/>
      <c r="FF35" s="400"/>
      <c r="FG35" s="400"/>
      <c r="FH35" s="400"/>
      <c r="FI35" s="400"/>
      <c r="FJ35" s="400"/>
      <c r="FK35" s="400"/>
      <c r="FL35" s="400"/>
      <c r="FM35" s="400"/>
      <c r="FN35" s="400"/>
      <c r="FO35" s="400"/>
      <c r="FP35" s="400"/>
      <c r="FQ35" s="400"/>
      <c r="FR35" s="400"/>
      <c r="FS35" s="400"/>
      <c r="FT35" s="400"/>
      <c r="FU35" s="400"/>
      <c r="FV35" s="400"/>
      <c r="FW35" s="400"/>
      <c r="FX35" s="400"/>
      <c r="FY35" s="400"/>
      <c r="FZ35" s="400"/>
      <c r="GA35" s="400"/>
      <c r="GB35" s="400"/>
      <c r="GC35" s="400"/>
      <c r="GD35" s="400"/>
      <c r="GE35" s="400"/>
      <c r="GF35" s="400"/>
      <c r="GG35" s="400"/>
      <c r="GH35" s="400"/>
      <c r="GI35" s="400"/>
      <c r="GJ35" s="400"/>
      <c r="GK35" s="400"/>
      <c r="GL35" s="400"/>
      <c r="GM35" s="400"/>
      <c r="GN35" s="400"/>
      <c r="GO35" s="400"/>
      <c r="GP35" s="400"/>
      <c r="GQ35" s="400"/>
      <c r="GR35" s="400"/>
      <c r="GS35" s="400"/>
      <c r="GT35" s="400"/>
      <c r="GU35" s="400"/>
      <c r="GV35" s="400"/>
      <c r="GW35" s="400"/>
      <c r="GX35" s="400"/>
      <c r="GY35" s="400"/>
      <c r="GZ35" s="400"/>
      <c r="HA35" s="400"/>
      <c r="HB35" s="400"/>
      <c r="HC35" s="400"/>
      <c r="HD35" s="400"/>
      <c r="HE35" s="400"/>
      <c r="HF35" s="400"/>
      <c r="HG35" s="400"/>
      <c r="HH35" s="400"/>
      <c r="HI35" s="400"/>
      <c r="HJ35" s="400"/>
      <c r="HK35" s="400"/>
      <c r="HL35" s="400"/>
      <c r="HM35" s="400"/>
      <c r="HN35" s="400"/>
      <c r="HO35" s="400"/>
      <c r="HP35" s="400"/>
      <c r="HQ35" s="400"/>
      <c r="HR35" s="400"/>
      <c r="HS35" s="400"/>
      <c r="HT35" s="400"/>
      <c r="HU35" s="400"/>
      <c r="HV35" s="400"/>
      <c r="HW35" s="400"/>
      <c r="HX35" s="400"/>
      <c r="HY35" s="400"/>
      <c r="HZ35" s="400"/>
      <c r="IA35" s="400"/>
      <c r="IB35" s="400"/>
      <c r="IC35" s="400"/>
      <c r="ID35" s="400"/>
      <c r="IE35" s="400"/>
      <c r="IF35" s="400"/>
      <c r="IG35" s="400"/>
      <c r="IH35" s="400"/>
      <c r="II35" s="400"/>
      <c r="IJ35" s="400"/>
      <c r="IK35" s="400"/>
      <c r="IL35" s="400"/>
      <c r="IM35" s="400"/>
      <c r="IN35" s="400"/>
      <c r="IO35" s="400"/>
      <c r="IP35" s="400"/>
      <c r="IQ35" s="400"/>
      <c r="IR35" s="400"/>
      <c r="IS35" s="400"/>
      <c r="IT35" s="400"/>
      <c r="IU35" s="400"/>
      <c r="IV35" s="400"/>
      <c r="IW35" s="400"/>
    </row>
    <row r="36" customFormat="false" ht="12.75" hidden="false" customHeight="false" outlineLevel="0" collapsed="false">
      <c r="A36" s="230" t="s">
        <v>170</v>
      </c>
      <c r="B36" s="404" t="n">
        <f aca="false">B20-B33</f>
        <v>18978.9733087655</v>
      </c>
      <c r="C36" s="405" t="n">
        <f aca="false">C20-C33</f>
        <v>18871.7720429482</v>
      </c>
      <c r="D36" s="404" t="n">
        <f aca="false">D20-D33</f>
        <v>18809.8082479375</v>
      </c>
      <c r="E36" s="404" t="n">
        <f aca="false">E20-E33</f>
        <v>28782.0082004393</v>
      </c>
      <c r="F36" s="404" t="n">
        <f aca="false">F20-F33</f>
        <v>30341.1857932857</v>
      </c>
      <c r="G36" s="404" t="n">
        <f aca="false">G20-G33</f>
        <v>30702.9531077373</v>
      </c>
      <c r="H36" s="404" t="n">
        <f aca="false">H20-H33</f>
        <v>30999.6157848317</v>
      </c>
      <c r="I36" s="404" t="n">
        <f aca="false">I20-I33</f>
        <v>31347.3067732726</v>
      </c>
      <c r="J36" s="404" t="n">
        <f aca="false">J20-J33</f>
        <v>31749.7850951973</v>
      </c>
      <c r="K36" s="404" t="n">
        <f aca="false">K20-K33</f>
        <v>32082.7435455804</v>
      </c>
      <c r="L36" s="404" t="n">
        <f aca="false">L20-L33</f>
        <v>32682.0890613859</v>
      </c>
      <c r="M36" s="404" t="n">
        <f aca="false">M20-M33</f>
        <v>33288.5453817636</v>
      </c>
      <c r="N36" s="404" t="n">
        <f aca="false">N20-N33</f>
        <v>33902.1540402289</v>
      </c>
      <c r="O36" s="404" t="n">
        <f aca="false">O20-O33</f>
        <v>34522.753866373</v>
      </c>
      <c r="P36" s="404" t="n">
        <f aca="false">P20-P33</f>
        <v>35097.1274650382</v>
      </c>
      <c r="Q36" s="404" t="n">
        <f aca="false">Q20-Q33</f>
        <v>35562.5965904694</v>
      </c>
      <c r="R36" s="404" t="n">
        <f aca="false">R20-R33</f>
        <v>36025.6660064723</v>
      </c>
      <c r="S36" s="404" t="n">
        <f aca="false">S20-S33</f>
        <v>36490.8431537992</v>
      </c>
      <c r="T36" s="404" t="n">
        <f aca="false">T20-T33</f>
        <v>36952.3393820881</v>
      </c>
      <c r="U36" s="404" t="n">
        <f aca="false">U20-U33</f>
        <v>37419.0030546669</v>
      </c>
      <c r="V36" s="376"/>
      <c r="W36" s="231" t="n">
        <f aca="false">SUM(B36:U36)</f>
        <v>624609.269902281</v>
      </c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376"/>
      <c r="BE36" s="376"/>
      <c r="BF36" s="376"/>
      <c r="BG36" s="376"/>
      <c r="BH36" s="376"/>
      <c r="BI36" s="376"/>
      <c r="BJ36" s="376"/>
      <c r="BK36" s="376"/>
      <c r="BL36" s="376"/>
      <c r="BM36" s="376"/>
      <c r="BN36" s="376"/>
      <c r="BO36" s="376"/>
      <c r="BP36" s="376"/>
      <c r="BQ36" s="376"/>
      <c r="BR36" s="376"/>
      <c r="BS36" s="376"/>
      <c r="BT36" s="376"/>
      <c r="BU36" s="376"/>
      <c r="BV36" s="376"/>
      <c r="BW36" s="376"/>
      <c r="BX36" s="376"/>
      <c r="BY36" s="376"/>
      <c r="BZ36" s="376"/>
      <c r="CA36" s="376"/>
      <c r="CB36" s="376"/>
      <c r="CC36" s="376"/>
      <c r="CD36" s="376"/>
      <c r="CE36" s="376"/>
      <c r="CF36" s="376"/>
      <c r="CG36" s="376"/>
      <c r="CH36" s="376"/>
      <c r="CI36" s="376"/>
      <c r="CJ36" s="376"/>
      <c r="CK36" s="376"/>
      <c r="CL36" s="376"/>
      <c r="CM36" s="376"/>
      <c r="CN36" s="376"/>
      <c r="CO36" s="376"/>
      <c r="CP36" s="376"/>
      <c r="CQ36" s="376"/>
      <c r="CR36" s="376"/>
      <c r="CS36" s="376"/>
      <c r="CT36" s="376"/>
      <c r="CU36" s="376"/>
      <c r="CV36" s="376"/>
      <c r="CW36" s="376"/>
      <c r="CX36" s="376"/>
      <c r="CY36" s="376"/>
      <c r="CZ36" s="376"/>
      <c r="DA36" s="376"/>
      <c r="DB36" s="376"/>
      <c r="DC36" s="376"/>
      <c r="DD36" s="376"/>
      <c r="DE36" s="376"/>
      <c r="DF36" s="376"/>
      <c r="DG36" s="376"/>
      <c r="DH36" s="376"/>
      <c r="DI36" s="376"/>
      <c r="DJ36" s="376"/>
      <c r="DK36" s="376"/>
      <c r="DL36" s="376"/>
      <c r="DM36" s="376"/>
      <c r="DN36" s="376"/>
      <c r="DO36" s="376"/>
      <c r="DP36" s="376"/>
      <c r="DQ36" s="376"/>
      <c r="DR36" s="376"/>
      <c r="DS36" s="376"/>
      <c r="DT36" s="376"/>
      <c r="DU36" s="376"/>
      <c r="DV36" s="376"/>
      <c r="DW36" s="376"/>
      <c r="DX36" s="376"/>
      <c r="DY36" s="376"/>
      <c r="DZ36" s="376"/>
      <c r="EA36" s="376"/>
      <c r="EB36" s="376"/>
      <c r="EC36" s="376"/>
      <c r="ED36" s="376"/>
      <c r="EE36" s="376"/>
      <c r="EF36" s="376"/>
      <c r="EG36" s="376"/>
      <c r="EH36" s="376"/>
      <c r="EI36" s="376"/>
      <c r="EJ36" s="376"/>
      <c r="EK36" s="376"/>
      <c r="EL36" s="376"/>
      <c r="EM36" s="376"/>
      <c r="EN36" s="376"/>
      <c r="EO36" s="376"/>
      <c r="EP36" s="376"/>
      <c r="EQ36" s="376"/>
      <c r="ER36" s="376"/>
      <c r="ES36" s="376"/>
      <c r="ET36" s="376"/>
      <c r="EU36" s="376"/>
      <c r="EV36" s="376"/>
      <c r="EW36" s="376"/>
      <c r="EX36" s="376"/>
      <c r="EY36" s="376"/>
      <c r="EZ36" s="376"/>
      <c r="FA36" s="376"/>
      <c r="FB36" s="376"/>
      <c r="FC36" s="376"/>
      <c r="FD36" s="376"/>
      <c r="FE36" s="376"/>
      <c r="FF36" s="376"/>
      <c r="FG36" s="376"/>
      <c r="FH36" s="376"/>
      <c r="FI36" s="376"/>
      <c r="FJ36" s="376"/>
      <c r="FK36" s="376"/>
      <c r="FL36" s="376"/>
      <c r="FM36" s="376"/>
      <c r="FN36" s="376"/>
      <c r="FO36" s="376"/>
      <c r="FP36" s="376"/>
      <c r="FQ36" s="376"/>
      <c r="FR36" s="376"/>
      <c r="FS36" s="376"/>
      <c r="FT36" s="376"/>
      <c r="FU36" s="376"/>
      <c r="FV36" s="376"/>
      <c r="FW36" s="376"/>
      <c r="FX36" s="376"/>
      <c r="FY36" s="376"/>
      <c r="FZ36" s="376"/>
      <c r="GA36" s="376"/>
      <c r="GB36" s="376"/>
      <c r="GC36" s="376"/>
      <c r="GD36" s="376"/>
      <c r="GE36" s="376"/>
      <c r="GF36" s="376"/>
      <c r="GG36" s="376"/>
      <c r="GH36" s="376"/>
      <c r="GI36" s="376"/>
      <c r="GJ36" s="376"/>
      <c r="GK36" s="376"/>
      <c r="GL36" s="376"/>
      <c r="GM36" s="376"/>
      <c r="GN36" s="376"/>
      <c r="GO36" s="376"/>
      <c r="GP36" s="376"/>
      <c r="GQ36" s="376"/>
      <c r="GR36" s="376"/>
      <c r="GS36" s="376"/>
      <c r="GT36" s="376"/>
      <c r="GU36" s="376"/>
      <c r="GV36" s="376"/>
      <c r="GW36" s="376"/>
      <c r="GX36" s="376"/>
      <c r="GY36" s="376"/>
      <c r="GZ36" s="376"/>
      <c r="HA36" s="376"/>
      <c r="HB36" s="376"/>
      <c r="HC36" s="376"/>
      <c r="HD36" s="376"/>
      <c r="HE36" s="376"/>
      <c r="HF36" s="376"/>
      <c r="HG36" s="376"/>
      <c r="HH36" s="376"/>
      <c r="HI36" s="376"/>
      <c r="HJ36" s="376"/>
      <c r="HK36" s="376"/>
      <c r="HL36" s="376"/>
      <c r="HM36" s="376"/>
      <c r="HN36" s="376"/>
      <c r="HO36" s="376"/>
      <c r="HP36" s="376"/>
      <c r="HQ36" s="376"/>
      <c r="HR36" s="376"/>
      <c r="HS36" s="376"/>
      <c r="HT36" s="376"/>
      <c r="HU36" s="376"/>
      <c r="HV36" s="376"/>
      <c r="HW36" s="376"/>
      <c r="HX36" s="376"/>
      <c r="HY36" s="376"/>
      <c r="HZ36" s="376"/>
      <c r="IA36" s="376"/>
      <c r="IB36" s="376"/>
      <c r="IC36" s="376"/>
      <c r="ID36" s="376"/>
      <c r="IE36" s="376"/>
      <c r="IF36" s="376"/>
      <c r="IG36" s="376"/>
      <c r="IH36" s="376"/>
      <c r="II36" s="376"/>
      <c r="IJ36" s="376"/>
      <c r="IK36" s="376"/>
      <c r="IL36" s="376"/>
      <c r="IM36" s="376"/>
      <c r="IN36" s="376"/>
      <c r="IO36" s="376"/>
      <c r="IP36" s="376"/>
      <c r="IQ36" s="376"/>
      <c r="IR36" s="376"/>
      <c r="IS36" s="376"/>
      <c r="IT36" s="376"/>
      <c r="IU36" s="376"/>
      <c r="IV36" s="376"/>
      <c r="IW36" s="376"/>
    </row>
    <row r="37" customFormat="false" ht="12.75" hidden="false" customHeight="false" outlineLevel="0" collapsed="false">
      <c r="A37" s="230"/>
      <c r="B37" s="404"/>
      <c r="C37" s="405"/>
      <c r="D37" s="404"/>
      <c r="E37" s="404"/>
      <c r="F37" s="404"/>
      <c r="G37" s="404"/>
      <c r="H37" s="404"/>
      <c r="I37" s="404"/>
      <c r="J37" s="404"/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376"/>
      <c r="W37" s="23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376"/>
      <c r="BE37" s="376"/>
      <c r="BF37" s="376"/>
      <c r="BG37" s="376"/>
      <c r="BH37" s="376"/>
      <c r="BI37" s="376"/>
      <c r="BJ37" s="376"/>
      <c r="BK37" s="376"/>
      <c r="BL37" s="376"/>
      <c r="BM37" s="376"/>
      <c r="BN37" s="376"/>
      <c r="BO37" s="376"/>
      <c r="BP37" s="376"/>
      <c r="BQ37" s="376"/>
      <c r="BR37" s="376"/>
      <c r="BS37" s="376"/>
      <c r="BT37" s="376"/>
      <c r="BU37" s="376"/>
      <c r="BV37" s="376"/>
      <c r="BW37" s="376"/>
      <c r="BX37" s="376"/>
      <c r="BY37" s="376"/>
      <c r="BZ37" s="376"/>
      <c r="CA37" s="376"/>
      <c r="CB37" s="376"/>
      <c r="CC37" s="376"/>
      <c r="CD37" s="376"/>
      <c r="CE37" s="376"/>
      <c r="CF37" s="376"/>
      <c r="CG37" s="376"/>
      <c r="CH37" s="376"/>
      <c r="CI37" s="376"/>
      <c r="CJ37" s="376"/>
      <c r="CK37" s="376"/>
      <c r="CL37" s="376"/>
      <c r="CM37" s="376"/>
      <c r="CN37" s="376"/>
      <c r="CO37" s="376"/>
      <c r="CP37" s="376"/>
      <c r="CQ37" s="376"/>
      <c r="CR37" s="376"/>
      <c r="CS37" s="376"/>
      <c r="CT37" s="376"/>
      <c r="CU37" s="376"/>
      <c r="CV37" s="376"/>
      <c r="CW37" s="376"/>
      <c r="CX37" s="376"/>
      <c r="CY37" s="376"/>
      <c r="CZ37" s="376"/>
      <c r="DA37" s="376"/>
      <c r="DB37" s="376"/>
      <c r="DC37" s="376"/>
      <c r="DD37" s="376"/>
      <c r="DE37" s="376"/>
      <c r="DF37" s="376"/>
      <c r="DG37" s="376"/>
      <c r="DH37" s="376"/>
      <c r="DI37" s="376"/>
      <c r="DJ37" s="376"/>
      <c r="DK37" s="376"/>
      <c r="DL37" s="376"/>
      <c r="DM37" s="376"/>
      <c r="DN37" s="376"/>
      <c r="DO37" s="376"/>
      <c r="DP37" s="376"/>
      <c r="DQ37" s="376"/>
      <c r="DR37" s="376"/>
      <c r="DS37" s="376"/>
      <c r="DT37" s="376"/>
      <c r="DU37" s="376"/>
      <c r="DV37" s="376"/>
      <c r="DW37" s="376"/>
      <c r="DX37" s="376"/>
      <c r="DY37" s="376"/>
      <c r="DZ37" s="376"/>
      <c r="EA37" s="376"/>
      <c r="EB37" s="376"/>
      <c r="EC37" s="376"/>
      <c r="ED37" s="376"/>
      <c r="EE37" s="376"/>
      <c r="EF37" s="376"/>
      <c r="EG37" s="376"/>
      <c r="EH37" s="376"/>
      <c r="EI37" s="376"/>
      <c r="EJ37" s="376"/>
      <c r="EK37" s="376"/>
      <c r="EL37" s="376"/>
      <c r="EM37" s="376"/>
      <c r="EN37" s="376"/>
      <c r="EO37" s="376"/>
      <c r="EP37" s="376"/>
      <c r="EQ37" s="376"/>
      <c r="ER37" s="376"/>
      <c r="ES37" s="376"/>
      <c r="ET37" s="376"/>
      <c r="EU37" s="376"/>
      <c r="EV37" s="376"/>
      <c r="EW37" s="376"/>
      <c r="EX37" s="376"/>
      <c r="EY37" s="376"/>
      <c r="EZ37" s="376"/>
      <c r="FA37" s="376"/>
      <c r="FB37" s="376"/>
      <c r="FC37" s="376"/>
      <c r="FD37" s="376"/>
      <c r="FE37" s="376"/>
      <c r="FF37" s="376"/>
      <c r="FG37" s="376"/>
      <c r="FH37" s="376"/>
      <c r="FI37" s="376"/>
      <c r="FJ37" s="376"/>
      <c r="FK37" s="376"/>
      <c r="FL37" s="376"/>
      <c r="FM37" s="376"/>
      <c r="FN37" s="376"/>
      <c r="FO37" s="376"/>
      <c r="FP37" s="376"/>
      <c r="FQ37" s="376"/>
      <c r="FR37" s="376"/>
      <c r="FS37" s="376"/>
      <c r="FT37" s="376"/>
      <c r="FU37" s="376"/>
      <c r="FV37" s="376"/>
      <c r="FW37" s="376"/>
      <c r="FX37" s="376"/>
      <c r="FY37" s="376"/>
      <c r="FZ37" s="376"/>
      <c r="GA37" s="376"/>
      <c r="GB37" s="376"/>
      <c r="GC37" s="376"/>
      <c r="GD37" s="376"/>
      <c r="GE37" s="376"/>
      <c r="GF37" s="376"/>
      <c r="GG37" s="376"/>
      <c r="GH37" s="376"/>
      <c r="GI37" s="376"/>
      <c r="GJ37" s="376"/>
      <c r="GK37" s="376"/>
      <c r="GL37" s="376"/>
      <c r="GM37" s="376"/>
      <c r="GN37" s="376"/>
      <c r="GO37" s="376"/>
      <c r="GP37" s="376"/>
      <c r="GQ37" s="376"/>
      <c r="GR37" s="376"/>
      <c r="GS37" s="376"/>
      <c r="GT37" s="376"/>
      <c r="GU37" s="376"/>
      <c r="GV37" s="376"/>
      <c r="GW37" s="376"/>
      <c r="GX37" s="376"/>
      <c r="GY37" s="376"/>
      <c r="GZ37" s="376"/>
      <c r="HA37" s="376"/>
      <c r="HB37" s="376"/>
      <c r="HC37" s="376"/>
      <c r="HD37" s="376"/>
      <c r="HE37" s="376"/>
      <c r="HF37" s="376"/>
      <c r="HG37" s="376"/>
      <c r="HH37" s="376"/>
      <c r="HI37" s="376"/>
      <c r="HJ37" s="376"/>
      <c r="HK37" s="376"/>
      <c r="HL37" s="376"/>
      <c r="HM37" s="376"/>
      <c r="HN37" s="376"/>
      <c r="HO37" s="376"/>
      <c r="HP37" s="376"/>
      <c r="HQ37" s="376"/>
      <c r="HR37" s="376"/>
      <c r="HS37" s="376"/>
      <c r="HT37" s="376"/>
      <c r="HU37" s="376"/>
      <c r="HV37" s="376"/>
      <c r="HW37" s="376"/>
      <c r="HX37" s="376"/>
      <c r="HY37" s="376"/>
      <c r="HZ37" s="376"/>
      <c r="IA37" s="376"/>
      <c r="IB37" s="376"/>
      <c r="IC37" s="376"/>
      <c r="ID37" s="376"/>
      <c r="IE37" s="376"/>
      <c r="IF37" s="376"/>
      <c r="IG37" s="376"/>
      <c r="IH37" s="376"/>
      <c r="II37" s="376"/>
      <c r="IJ37" s="376"/>
      <c r="IK37" s="376"/>
      <c r="IL37" s="376"/>
      <c r="IM37" s="376"/>
      <c r="IN37" s="376"/>
      <c r="IO37" s="376"/>
      <c r="IP37" s="376"/>
      <c r="IQ37" s="376"/>
      <c r="IR37" s="376"/>
      <c r="IS37" s="376"/>
      <c r="IT37" s="376"/>
      <c r="IU37" s="376"/>
      <c r="IV37" s="376"/>
      <c r="IW37" s="376"/>
    </row>
    <row r="38" customFormat="false" ht="12.75" hidden="false" customHeight="false" outlineLevel="0" collapsed="false">
      <c r="A38" s="117" t="s">
        <v>171</v>
      </c>
      <c r="B38" s="32" t="n">
        <f aca="false">Depreciation!C13</f>
        <v>4580.13699146881</v>
      </c>
      <c r="C38" s="32" t="n">
        <f aca="false">Depreciation!D13</f>
        <v>4580.13699146881</v>
      </c>
      <c r="D38" s="32" t="n">
        <f aca="false">Depreciation!E13</f>
        <v>4580.13699146881</v>
      </c>
      <c r="E38" s="32" t="n">
        <f aca="false">Depreciation!F13</f>
        <v>4580.13699146881</v>
      </c>
      <c r="F38" s="32" t="n">
        <f aca="false">Depreciation!G13</f>
        <v>4580.13699146881</v>
      </c>
      <c r="G38" s="32" t="n">
        <f aca="false">Depreciation!H13</f>
        <v>4580.13699146881</v>
      </c>
      <c r="H38" s="32" t="n">
        <f aca="false">Depreciation!I13</f>
        <v>4580.13699146881</v>
      </c>
      <c r="I38" s="32" t="n">
        <f aca="false">Depreciation!J13</f>
        <v>4580.13699146881</v>
      </c>
      <c r="J38" s="32" t="n">
        <f aca="false">Depreciation!K13</f>
        <v>4580.13699146881</v>
      </c>
      <c r="K38" s="32" t="n">
        <f aca="false">Depreciation!L13</f>
        <v>4580.13699146881</v>
      </c>
      <c r="L38" s="32" t="n">
        <f aca="false">Depreciation!M13</f>
        <v>4580.13699146881</v>
      </c>
      <c r="M38" s="32" t="n">
        <f aca="false">Depreciation!N13</f>
        <v>4580.13699146881</v>
      </c>
      <c r="N38" s="32" t="n">
        <f aca="false">Depreciation!O13</f>
        <v>4580.13699146881</v>
      </c>
      <c r="O38" s="32" t="n">
        <f aca="false">Depreciation!P13</f>
        <v>4580.13699146881</v>
      </c>
      <c r="P38" s="32" t="n">
        <f aca="false">Depreciation!Q13</f>
        <v>4580.13699146881</v>
      </c>
      <c r="Q38" s="32" t="n">
        <f aca="false">Depreciation!R13</f>
        <v>4580.13699146881</v>
      </c>
      <c r="R38" s="32" t="n">
        <f aca="false">Depreciation!S13</f>
        <v>4580.13699146881</v>
      </c>
      <c r="S38" s="32" t="n">
        <f aca="false">Depreciation!T13</f>
        <v>4580.13699146881</v>
      </c>
      <c r="T38" s="32" t="n">
        <f aca="false">Depreciation!U13</f>
        <v>4580.13699146881</v>
      </c>
      <c r="U38" s="32" t="n">
        <f aca="false">Depreciation!V13</f>
        <v>4580.13699146881</v>
      </c>
      <c r="W38" s="231" t="n">
        <f aca="false">SUM(B38:U38)</f>
        <v>91602.7398293763</v>
      </c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customFormat="false" ht="7.5" hidden="false" customHeight="true" outlineLevel="0" collapsed="false">
      <c r="A39" s="117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W39" s="23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customFormat="false" ht="12.75" hidden="false" customHeight="false" outlineLevel="0" collapsed="false">
      <c r="A40" s="230" t="s">
        <v>172</v>
      </c>
      <c r="B40" s="404" t="n">
        <f aca="false">B36-B38</f>
        <v>14398.8363172967</v>
      </c>
      <c r="C40" s="404" t="n">
        <f aca="false">C36-C38</f>
        <v>14291.6350514794</v>
      </c>
      <c r="D40" s="404" t="n">
        <f aca="false">D36-D38</f>
        <v>14229.6712564687</v>
      </c>
      <c r="E40" s="404" t="n">
        <f aca="false">E36-E38</f>
        <v>24201.8712089705</v>
      </c>
      <c r="F40" s="404" t="n">
        <f aca="false">F36-F38</f>
        <v>25761.0488018169</v>
      </c>
      <c r="G40" s="404" t="n">
        <f aca="false">G36-G38</f>
        <v>26122.8161162685</v>
      </c>
      <c r="H40" s="404" t="n">
        <f aca="false">H36-H38</f>
        <v>26419.4787933629</v>
      </c>
      <c r="I40" s="404" t="n">
        <f aca="false">I36-I38</f>
        <v>26767.1697818038</v>
      </c>
      <c r="J40" s="404" t="n">
        <f aca="false">J36-J38</f>
        <v>27169.6481037285</v>
      </c>
      <c r="K40" s="404" t="n">
        <f aca="false">K36-K38</f>
        <v>27502.6065541116</v>
      </c>
      <c r="L40" s="404" t="n">
        <f aca="false">L36-L38</f>
        <v>28101.9520699171</v>
      </c>
      <c r="M40" s="404" t="n">
        <f aca="false">M36-M38</f>
        <v>28708.4083902948</v>
      </c>
      <c r="N40" s="404" t="n">
        <f aca="false">N36-N38</f>
        <v>29322.0170487601</v>
      </c>
      <c r="O40" s="404" t="n">
        <f aca="false">O36-O38</f>
        <v>29942.6168749042</v>
      </c>
      <c r="P40" s="404" t="n">
        <f aca="false">P36-P38</f>
        <v>30516.9904735694</v>
      </c>
      <c r="Q40" s="404" t="n">
        <f aca="false">Q36-Q38</f>
        <v>30982.4595990006</v>
      </c>
      <c r="R40" s="404" t="n">
        <f aca="false">R36-R38</f>
        <v>31445.5290150035</v>
      </c>
      <c r="S40" s="404" t="n">
        <f aca="false">S36-S38</f>
        <v>31910.7061623304</v>
      </c>
      <c r="T40" s="404" t="n">
        <f aca="false">T36-T38</f>
        <v>32372.2023906193</v>
      </c>
      <c r="U40" s="404" t="n">
        <f aca="false">U36-U38</f>
        <v>32838.8660631981</v>
      </c>
      <c r="V40" s="376"/>
      <c r="W40" s="231" t="n">
        <f aca="false">SUM(B40:U40)</f>
        <v>533006.530072905</v>
      </c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376"/>
      <c r="BE40" s="376"/>
      <c r="BF40" s="376"/>
      <c r="BG40" s="376"/>
      <c r="BH40" s="376"/>
      <c r="BI40" s="376"/>
      <c r="BJ40" s="376"/>
      <c r="BK40" s="376"/>
      <c r="BL40" s="376"/>
      <c r="BM40" s="376"/>
      <c r="BN40" s="376"/>
      <c r="BO40" s="376"/>
      <c r="BP40" s="376"/>
      <c r="BQ40" s="376"/>
      <c r="BR40" s="376"/>
      <c r="BS40" s="376"/>
      <c r="BT40" s="376"/>
      <c r="BU40" s="376"/>
      <c r="BV40" s="376"/>
      <c r="BW40" s="376"/>
      <c r="BX40" s="376"/>
      <c r="BY40" s="376"/>
      <c r="BZ40" s="376"/>
      <c r="CA40" s="376"/>
      <c r="CB40" s="376"/>
      <c r="CC40" s="376"/>
      <c r="CD40" s="376"/>
      <c r="CE40" s="376"/>
      <c r="CF40" s="376"/>
      <c r="CG40" s="376"/>
      <c r="CH40" s="376"/>
      <c r="CI40" s="376"/>
      <c r="CJ40" s="376"/>
      <c r="CK40" s="376"/>
      <c r="CL40" s="376"/>
      <c r="CM40" s="376"/>
      <c r="CN40" s="376"/>
      <c r="CO40" s="376"/>
      <c r="CP40" s="376"/>
      <c r="CQ40" s="376"/>
      <c r="CR40" s="376"/>
      <c r="CS40" s="376"/>
      <c r="CT40" s="376"/>
      <c r="CU40" s="376"/>
      <c r="CV40" s="376"/>
      <c r="CW40" s="376"/>
      <c r="CX40" s="376"/>
      <c r="CY40" s="376"/>
      <c r="CZ40" s="376"/>
      <c r="DA40" s="376"/>
      <c r="DB40" s="376"/>
      <c r="DC40" s="376"/>
      <c r="DD40" s="376"/>
      <c r="DE40" s="376"/>
      <c r="DF40" s="376"/>
      <c r="DG40" s="376"/>
      <c r="DH40" s="376"/>
      <c r="DI40" s="376"/>
      <c r="DJ40" s="376"/>
      <c r="DK40" s="376"/>
      <c r="DL40" s="376"/>
      <c r="DM40" s="376"/>
      <c r="DN40" s="376"/>
      <c r="DO40" s="376"/>
      <c r="DP40" s="376"/>
      <c r="DQ40" s="376"/>
      <c r="DR40" s="376"/>
      <c r="DS40" s="376"/>
      <c r="DT40" s="376"/>
      <c r="DU40" s="376"/>
      <c r="DV40" s="376"/>
      <c r="DW40" s="376"/>
      <c r="DX40" s="376"/>
      <c r="DY40" s="376"/>
      <c r="DZ40" s="376"/>
      <c r="EA40" s="376"/>
      <c r="EB40" s="376"/>
      <c r="EC40" s="376"/>
      <c r="ED40" s="376"/>
      <c r="EE40" s="376"/>
      <c r="EF40" s="376"/>
      <c r="EG40" s="376"/>
      <c r="EH40" s="376"/>
      <c r="EI40" s="376"/>
      <c r="EJ40" s="376"/>
      <c r="EK40" s="376"/>
      <c r="EL40" s="376"/>
      <c r="EM40" s="376"/>
      <c r="EN40" s="376"/>
      <c r="EO40" s="376"/>
      <c r="EP40" s="376"/>
      <c r="EQ40" s="376"/>
      <c r="ER40" s="376"/>
      <c r="ES40" s="376"/>
      <c r="ET40" s="376"/>
      <c r="EU40" s="376"/>
      <c r="EV40" s="376"/>
      <c r="EW40" s="376"/>
      <c r="EX40" s="376"/>
      <c r="EY40" s="376"/>
      <c r="EZ40" s="376"/>
      <c r="FA40" s="376"/>
      <c r="FB40" s="376"/>
      <c r="FC40" s="376"/>
      <c r="FD40" s="376"/>
      <c r="FE40" s="376"/>
      <c r="FF40" s="376"/>
      <c r="FG40" s="376"/>
      <c r="FH40" s="376"/>
      <c r="FI40" s="376"/>
      <c r="FJ40" s="376"/>
      <c r="FK40" s="376"/>
      <c r="FL40" s="376"/>
      <c r="FM40" s="376"/>
      <c r="FN40" s="376"/>
      <c r="FO40" s="376"/>
      <c r="FP40" s="376"/>
      <c r="FQ40" s="376"/>
      <c r="FR40" s="376"/>
      <c r="FS40" s="376"/>
      <c r="FT40" s="376"/>
      <c r="FU40" s="376"/>
      <c r="FV40" s="376"/>
      <c r="FW40" s="376"/>
      <c r="FX40" s="376"/>
      <c r="FY40" s="376"/>
      <c r="FZ40" s="376"/>
      <c r="GA40" s="376"/>
      <c r="GB40" s="376"/>
      <c r="GC40" s="376"/>
      <c r="GD40" s="376"/>
      <c r="GE40" s="376"/>
      <c r="GF40" s="376"/>
      <c r="GG40" s="376"/>
      <c r="GH40" s="376"/>
      <c r="GI40" s="376"/>
      <c r="GJ40" s="376"/>
      <c r="GK40" s="376"/>
      <c r="GL40" s="376"/>
      <c r="GM40" s="376"/>
      <c r="GN40" s="376"/>
      <c r="GO40" s="376"/>
      <c r="GP40" s="376"/>
      <c r="GQ40" s="376"/>
      <c r="GR40" s="376"/>
      <c r="GS40" s="376"/>
      <c r="GT40" s="376"/>
      <c r="GU40" s="376"/>
      <c r="GV40" s="376"/>
      <c r="GW40" s="376"/>
      <c r="GX40" s="376"/>
      <c r="GY40" s="376"/>
      <c r="GZ40" s="376"/>
      <c r="HA40" s="376"/>
      <c r="HB40" s="376"/>
      <c r="HC40" s="376"/>
      <c r="HD40" s="376"/>
      <c r="HE40" s="376"/>
      <c r="HF40" s="376"/>
      <c r="HG40" s="376"/>
      <c r="HH40" s="376"/>
      <c r="HI40" s="376"/>
      <c r="HJ40" s="376"/>
      <c r="HK40" s="376"/>
      <c r="HL40" s="376"/>
      <c r="HM40" s="376"/>
      <c r="HN40" s="376"/>
      <c r="HO40" s="376"/>
      <c r="HP40" s="376"/>
      <c r="HQ40" s="376"/>
      <c r="HR40" s="376"/>
      <c r="HS40" s="376"/>
      <c r="HT40" s="376"/>
      <c r="HU40" s="376"/>
      <c r="HV40" s="376"/>
      <c r="HW40" s="376"/>
      <c r="HX40" s="376"/>
      <c r="HY40" s="376"/>
      <c r="HZ40" s="376"/>
      <c r="IA40" s="376"/>
      <c r="IB40" s="376"/>
      <c r="IC40" s="376"/>
      <c r="ID40" s="376"/>
      <c r="IE40" s="376"/>
      <c r="IF40" s="376"/>
      <c r="IG40" s="376"/>
      <c r="IH40" s="376"/>
      <c r="II40" s="376"/>
      <c r="IJ40" s="376"/>
      <c r="IK40" s="376"/>
      <c r="IL40" s="376"/>
      <c r="IM40" s="376"/>
      <c r="IN40" s="376"/>
      <c r="IO40" s="376"/>
      <c r="IP40" s="376"/>
      <c r="IQ40" s="376"/>
      <c r="IR40" s="376"/>
      <c r="IS40" s="376"/>
      <c r="IT40" s="376"/>
      <c r="IU40" s="376"/>
      <c r="IV40" s="376"/>
      <c r="IW40" s="376"/>
    </row>
    <row r="41" customFormat="false" ht="12.75" hidden="false" customHeight="false" outlineLevel="0" collapsed="false">
      <c r="A41" s="230"/>
      <c r="B41" s="404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376"/>
      <c r="W41" s="23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376"/>
      <c r="BE41" s="376"/>
      <c r="BF41" s="376"/>
      <c r="BG41" s="376"/>
      <c r="BH41" s="376"/>
      <c r="BI41" s="376"/>
      <c r="BJ41" s="376"/>
      <c r="BK41" s="376"/>
      <c r="BL41" s="376"/>
      <c r="BM41" s="376"/>
      <c r="BN41" s="376"/>
      <c r="BO41" s="376"/>
      <c r="BP41" s="376"/>
      <c r="BQ41" s="376"/>
      <c r="BR41" s="376"/>
      <c r="BS41" s="376"/>
      <c r="BT41" s="376"/>
      <c r="BU41" s="376"/>
      <c r="BV41" s="376"/>
      <c r="BW41" s="376"/>
      <c r="BX41" s="376"/>
      <c r="BY41" s="376"/>
      <c r="BZ41" s="376"/>
      <c r="CA41" s="376"/>
      <c r="CB41" s="376"/>
      <c r="CC41" s="376"/>
      <c r="CD41" s="376"/>
      <c r="CE41" s="376"/>
      <c r="CF41" s="376"/>
      <c r="CG41" s="376"/>
      <c r="CH41" s="376"/>
      <c r="CI41" s="376"/>
      <c r="CJ41" s="376"/>
      <c r="CK41" s="376"/>
      <c r="CL41" s="376"/>
      <c r="CM41" s="376"/>
      <c r="CN41" s="376"/>
      <c r="CO41" s="376"/>
      <c r="CP41" s="376"/>
      <c r="CQ41" s="376"/>
      <c r="CR41" s="376"/>
      <c r="CS41" s="376"/>
      <c r="CT41" s="376"/>
      <c r="CU41" s="376"/>
      <c r="CV41" s="376"/>
      <c r="CW41" s="376"/>
      <c r="CX41" s="376"/>
      <c r="CY41" s="376"/>
      <c r="CZ41" s="376"/>
      <c r="DA41" s="376"/>
      <c r="DB41" s="376"/>
      <c r="DC41" s="376"/>
      <c r="DD41" s="376"/>
      <c r="DE41" s="376"/>
      <c r="DF41" s="376"/>
      <c r="DG41" s="376"/>
      <c r="DH41" s="376"/>
      <c r="DI41" s="376"/>
      <c r="DJ41" s="376"/>
      <c r="DK41" s="376"/>
      <c r="DL41" s="376"/>
      <c r="DM41" s="376"/>
      <c r="DN41" s="376"/>
      <c r="DO41" s="376"/>
      <c r="DP41" s="376"/>
      <c r="DQ41" s="376"/>
      <c r="DR41" s="376"/>
      <c r="DS41" s="376"/>
      <c r="DT41" s="376"/>
      <c r="DU41" s="376"/>
      <c r="DV41" s="376"/>
      <c r="DW41" s="376"/>
      <c r="DX41" s="376"/>
      <c r="DY41" s="376"/>
      <c r="DZ41" s="376"/>
      <c r="EA41" s="376"/>
      <c r="EB41" s="376"/>
      <c r="EC41" s="376"/>
      <c r="ED41" s="376"/>
      <c r="EE41" s="376"/>
      <c r="EF41" s="376"/>
      <c r="EG41" s="376"/>
      <c r="EH41" s="376"/>
      <c r="EI41" s="376"/>
      <c r="EJ41" s="376"/>
      <c r="EK41" s="376"/>
      <c r="EL41" s="376"/>
      <c r="EM41" s="376"/>
      <c r="EN41" s="376"/>
      <c r="EO41" s="376"/>
      <c r="EP41" s="376"/>
      <c r="EQ41" s="376"/>
      <c r="ER41" s="376"/>
      <c r="ES41" s="376"/>
      <c r="ET41" s="376"/>
      <c r="EU41" s="376"/>
      <c r="EV41" s="376"/>
      <c r="EW41" s="376"/>
      <c r="EX41" s="376"/>
      <c r="EY41" s="376"/>
      <c r="EZ41" s="376"/>
      <c r="FA41" s="376"/>
      <c r="FB41" s="376"/>
      <c r="FC41" s="376"/>
      <c r="FD41" s="376"/>
      <c r="FE41" s="376"/>
      <c r="FF41" s="376"/>
      <c r="FG41" s="376"/>
      <c r="FH41" s="376"/>
      <c r="FI41" s="376"/>
      <c r="FJ41" s="376"/>
      <c r="FK41" s="376"/>
      <c r="FL41" s="376"/>
      <c r="FM41" s="376"/>
      <c r="FN41" s="376"/>
      <c r="FO41" s="376"/>
      <c r="FP41" s="376"/>
      <c r="FQ41" s="376"/>
      <c r="FR41" s="376"/>
      <c r="FS41" s="376"/>
      <c r="FT41" s="376"/>
      <c r="FU41" s="376"/>
      <c r="FV41" s="376"/>
      <c r="FW41" s="376"/>
      <c r="FX41" s="376"/>
      <c r="FY41" s="376"/>
      <c r="FZ41" s="376"/>
      <c r="GA41" s="376"/>
      <c r="GB41" s="376"/>
      <c r="GC41" s="376"/>
      <c r="GD41" s="376"/>
      <c r="GE41" s="376"/>
      <c r="GF41" s="376"/>
      <c r="GG41" s="376"/>
      <c r="GH41" s="376"/>
      <c r="GI41" s="376"/>
      <c r="GJ41" s="376"/>
      <c r="GK41" s="376"/>
      <c r="GL41" s="376"/>
      <c r="GM41" s="376"/>
      <c r="GN41" s="376"/>
      <c r="GO41" s="376"/>
      <c r="GP41" s="376"/>
      <c r="GQ41" s="376"/>
      <c r="GR41" s="376"/>
      <c r="GS41" s="376"/>
      <c r="GT41" s="376"/>
      <c r="GU41" s="376"/>
      <c r="GV41" s="376"/>
      <c r="GW41" s="376"/>
      <c r="GX41" s="376"/>
      <c r="GY41" s="376"/>
      <c r="GZ41" s="376"/>
      <c r="HA41" s="376"/>
      <c r="HB41" s="376"/>
      <c r="HC41" s="376"/>
      <c r="HD41" s="376"/>
      <c r="HE41" s="376"/>
      <c r="HF41" s="376"/>
      <c r="HG41" s="376"/>
      <c r="HH41" s="376"/>
      <c r="HI41" s="376"/>
      <c r="HJ41" s="376"/>
      <c r="HK41" s="376"/>
      <c r="HL41" s="376"/>
      <c r="HM41" s="376"/>
      <c r="HN41" s="376"/>
      <c r="HO41" s="376"/>
      <c r="HP41" s="376"/>
      <c r="HQ41" s="376"/>
      <c r="HR41" s="376"/>
      <c r="HS41" s="376"/>
      <c r="HT41" s="376"/>
      <c r="HU41" s="376"/>
      <c r="HV41" s="376"/>
      <c r="HW41" s="376"/>
      <c r="HX41" s="376"/>
      <c r="HY41" s="376"/>
      <c r="HZ41" s="376"/>
      <c r="IA41" s="376"/>
      <c r="IB41" s="376"/>
      <c r="IC41" s="376"/>
      <c r="ID41" s="376"/>
      <c r="IE41" s="376"/>
      <c r="IF41" s="376"/>
      <c r="IG41" s="376"/>
      <c r="IH41" s="376"/>
      <c r="II41" s="376"/>
      <c r="IJ41" s="376"/>
      <c r="IK41" s="376"/>
      <c r="IL41" s="376"/>
      <c r="IM41" s="376"/>
      <c r="IN41" s="376"/>
      <c r="IO41" s="376"/>
      <c r="IP41" s="376"/>
      <c r="IQ41" s="376"/>
      <c r="IR41" s="376"/>
      <c r="IS41" s="376"/>
      <c r="IT41" s="376"/>
      <c r="IU41" s="376"/>
      <c r="IV41" s="376"/>
      <c r="IW41" s="376"/>
    </row>
    <row r="42" customFormat="false" ht="12.75" hidden="false" customHeight="false" outlineLevel="0" collapsed="false">
      <c r="A42" s="5" t="s">
        <v>173</v>
      </c>
      <c r="B42" s="32" t="n">
        <f aca="false">IS!B42*Allocation!$F$7</f>
        <v>9808.41024346955</v>
      </c>
      <c r="C42" s="32" t="n">
        <f aca="false">IS!C42*Allocation!$F$7</f>
        <v>9478.2271863775</v>
      </c>
      <c r="D42" s="32" t="n">
        <f aca="false">IS!D42*Allocation!$F$7</f>
        <v>9094.70165992559</v>
      </c>
      <c r="E42" s="32" t="n">
        <f aca="false">IS!E42*Allocation!$F$7</f>
        <v>8794.22984926107</v>
      </c>
      <c r="F42" s="32" t="n">
        <f aca="false">IS!F42*Allocation!$F$7</f>
        <v>8677.28553539529</v>
      </c>
      <c r="G42" s="32" t="n">
        <f aca="false">IS!G42*Allocation!$F$7</f>
        <v>8531.83355655092</v>
      </c>
      <c r="H42" s="32" t="n">
        <f aca="false">IS!H42*Allocation!$F$7</f>
        <v>8357.34141649532</v>
      </c>
      <c r="I42" s="32" t="n">
        <f aca="false">IS!I42*Allocation!$F$7</f>
        <v>8173.36297720461</v>
      </c>
      <c r="J42" s="32" t="n">
        <f aca="false">IS!J42*Allocation!$F$7</f>
        <v>7907.88984834939</v>
      </c>
      <c r="K42" s="32" t="n">
        <f aca="false">IS!K42*Allocation!$F$7</f>
        <v>7625.03063354735</v>
      </c>
      <c r="L42" s="32" t="n">
        <f aca="false">IS!L42*Allocation!$F$7</f>
        <v>7297.36719020184</v>
      </c>
      <c r="M42" s="32" t="n">
        <f aca="false">IS!M42*Allocation!$F$7</f>
        <v>6923.56440827162</v>
      </c>
      <c r="N42" s="32" t="n">
        <f aca="false">IS!N42*Allocation!$F$7</f>
        <v>6447.30655084373</v>
      </c>
      <c r="O42" s="32" t="n">
        <f aca="false">IS!O42*Allocation!$F$7</f>
        <v>5921.8491629783</v>
      </c>
      <c r="P42" s="32" t="n">
        <f aca="false">IS!P42*Allocation!$F$7</f>
        <v>5320.24289417102</v>
      </c>
      <c r="Q42" s="32" t="n">
        <f aca="false">IS!Q42*Allocation!$F$7</f>
        <v>4648.42107883688</v>
      </c>
      <c r="R42" s="32" t="n">
        <f aca="false">IS!R42*Allocation!$F$7</f>
        <v>3859.49809311676</v>
      </c>
      <c r="S42" s="32" t="n">
        <f aca="false">IS!S42*Allocation!$F$7</f>
        <v>2987.36116813872</v>
      </c>
      <c r="T42" s="32" t="n">
        <f aca="false">IS!T42*Allocation!$F$7</f>
        <v>2007.25946644499</v>
      </c>
      <c r="U42" s="32" t="n">
        <f aca="false">IS!U42*Allocation!$F$7</f>
        <v>909.438721353322</v>
      </c>
      <c r="W42" s="231" t="n">
        <f aca="false">SUM(B42:U42)</f>
        <v>132770.621640934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customFormat="false" ht="6" hidden="false" customHeight="true" outlineLevel="0" collapsed="false"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W43" s="23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customFormat="false" ht="12.75" hidden="false" customHeight="false" outlineLevel="0" collapsed="false">
      <c r="A44" s="230" t="s">
        <v>174</v>
      </c>
      <c r="B44" s="404" t="n">
        <f aca="false">B40-B42</f>
        <v>4590.42607382713</v>
      </c>
      <c r="C44" s="404" t="n">
        <f aca="false">C40-C42</f>
        <v>4813.40786510189</v>
      </c>
      <c r="D44" s="404" t="n">
        <f aca="false">D40-D42</f>
        <v>5134.96959654307</v>
      </c>
      <c r="E44" s="404" t="n">
        <f aca="false">E40-E42</f>
        <v>15407.6413597094</v>
      </c>
      <c r="F44" s="404" t="n">
        <f aca="false">F40-F42</f>
        <v>17083.7632664216</v>
      </c>
      <c r="G44" s="404" t="n">
        <f aca="false">G40-G42</f>
        <v>17590.9825597175</v>
      </c>
      <c r="H44" s="404" t="n">
        <f aca="false">H40-H42</f>
        <v>18062.1373768675</v>
      </c>
      <c r="I44" s="404" t="n">
        <f aca="false">I40-I42</f>
        <v>18593.8068045992</v>
      </c>
      <c r="J44" s="404" t="n">
        <f aca="false">J40-J42</f>
        <v>19261.7582553791</v>
      </c>
      <c r="K44" s="404" t="n">
        <f aca="false">K40-K42</f>
        <v>19877.5759205642</v>
      </c>
      <c r="L44" s="404" t="n">
        <f aca="false">L40-L42</f>
        <v>20804.5848797152</v>
      </c>
      <c r="M44" s="404" t="n">
        <f aca="false">M40-M42</f>
        <v>21784.8439820232</v>
      </c>
      <c r="N44" s="404" t="n">
        <f aca="false">N40-N42</f>
        <v>22874.7104979164</v>
      </c>
      <c r="O44" s="404" t="n">
        <f aca="false">O40-O42</f>
        <v>24020.7677119259</v>
      </c>
      <c r="P44" s="404" t="n">
        <f aca="false">P40-P42</f>
        <v>25196.7475793983</v>
      </c>
      <c r="Q44" s="404" t="n">
        <f aca="false">Q40-Q42</f>
        <v>26334.0385201637</v>
      </c>
      <c r="R44" s="404" t="n">
        <f aca="false">R40-R42</f>
        <v>27586.0309218867</v>
      </c>
      <c r="S44" s="404" t="n">
        <f aca="false">S40-S42</f>
        <v>28923.3449941917</v>
      </c>
      <c r="T44" s="404" t="n">
        <f aca="false">T40-T42</f>
        <v>30364.9429241743</v>
      </c>
      <c r="U44" s="404" t="n">
        <f aca="false">U40-U42</f>
        <v>31929.4273418448</v>
      </c>
      <c r="V44" s="376"/>
      <c r="W44" s="231" t="n">
        <f aca="false">SUM(B44:U44)</f>
        <v>400235.908431971</v>
      </c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false" outlineLevel="0" collapsed="false">
      <c r="A45" s="230"/>
      <c r="B45" s="404"/>
      <c r="C45" s="404"/>
      <c r="D45" s="404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376"/>
      <c r="W45" s="23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376"/>
      <c r="BE45" s="376"/>
      <c r="BF45" s="376"/>
      <c r="BG45" s="376"/>
      <c r="BH45" s="376"/>
      <c r="BI45" s="376"/>
      <c r="BJ45" s="376"/>
      <c r="BK45" s="376"/>
      <c r="BL45" s="376"/>
      <c r="BM45" s="376"/>
      <c r="BN45" s="376"/>
      <c r="BO45" s="376"/>
      <c r="BP45" s="376"/>
      <c r="BQ45" s="376"/>
      <c r="BR45" s="376"/>
      <c r="BS45" s="376"/>
      <c r="BT45" s="376"/>
      <c r="BU45" s="376"/>
      <c r="BV45" s="376"/>
      <c r="BW45" s="376"/>
      <c r="BX45" s="376"/>
      <c r="BY45" s="376"/>
      <c r="BZ45" s="376"/>
      <c r="CA45" s="376"/>
      <c r="CB45" s="376"/>
      <c r="CC45" s="376"/>
      <c r="CD45" s="376"/>
      <c r="CE45" s="376"/>
      <c r="CF45" s="376"/>
      <c r="CG45" s="376"/>
      <c r="CH45" s="376"/>
      <c r="CI45" s="376"/>
      <c r="CJ45" s="376"/>
      <c r="CK45" s="376"/>
      <c r="CL45" s="376"/>
      <c r="CM45" s="376"/>
      <c r="CN45" s="376"/>
      <c r="CO45" s="376"/>
      <c r="CP45" s="376"/>
      <c r="CQ45" s="376"/>
      <c r="CR45" s="376"/>
      <c r="CS45" s="376"/>
      <c r="CT45" s="376"/>
      <c r="CU45" s="376"/>
      <c r="CV45" s="376"/>
      <c r="CW45" s="376"/>
      <c r="CX45" s="376"/>
      <c r="CY45" s="376"/>
      <c r="CZ45" s="376"/>
      <c r="DA45" s="376"/>
      <c r="DB45" s="376"/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6"/>
      <c r="DW45" s="376"/>
      <c r="DX45" s="376"/>
      <c r="DY45" s="376"/>
      <c r="DZ45" s="376"/>
      <c r="EA45" s="376"/>
      <c r="EB45" s="376"/>
      <c r="EC45" s="376"/>
      <c r="ED45" s="376"/>
      <c r="EE45" s="376"/>
      <c r="EF45" s="376"/>
      <c r="EG45" s="376"/>
      <c r="EH45" s="376"/>
      <c r="EI45" s="376"/>
      <c r="EJ45" s="376"/>
      <c r="EK45" s="376"/>
      <c r="EL45" s="376"/>
      <c r="EM45" s="376"/>
      <c r="EN45" s="376"/>
      <c r="EO45" s="376"/>
      <c r="EP45" s="376"/>
      <c r="EQ45" s="376"/>
      <c r="ER45" s="376"/>
      <c r="ES45" s="376"/>
      <c r="ET45" s="376"/>
      <c r="EU45" s="376"/>
      <c r="EV45" s="376"/>
      <c r="EW45" s="376"/>
      <c r="EX45" s="376"/>
      <c r="EY45" s="376"/>
      <c r="EZ45" s="376"/>
      <c r="FA45" s="376"/>
      <c r="FB45" s="376"/>
      <c r="FC45" s="376"/>
      <c r="FD45" s="376"/>
      <c r="FE45" s="376"/>
      <c r="FF45" s="376"/>
      <c r="FG45" s="376"/>
      <c r="FH45" s="376"/>
      <c r="FI45" s="376"/>
      <c r="FJ45" s="376"/>
      <c r="FK45" s="376"/>
      <c r="FL45" s="376"/>
      <c r="FM45" s="376"/>
      <c r="FN45" s="376"/>
      <c r="FO45" s="376"/>
      <c r="FP45" s="376"/>
      <c r="FQ45" s="376"/>
      <c r="FR45" s="376"/>
      <c r="FS45" s="376"/>
      <c r="FT45" s="376"/>
      <c r="FU45" s="376"/>
      <c r="FV45" s="376"/>
      <c r="FW45" s="376"/>
      <c r="FX45" s="376"/>
      <c r="FY45" s="376"/>
      <c r="FZ45" s="376"/>
      <c r="GA45" s="376"/>
      <c r="GB45" s="376"/>
      <c r="GC45" s="376"/>
      <c r="GD45" s="376"/>
      <c r="GE45" s="376"/>
      <c r="GF45" s="376"/>
      <c r="GG45" s="376"/>
      <c r="GH45" s="376"/>
      <c r="GI45" s="376"/>
      <c r="GJ45" s="376"/>
      <c r="GK45" s="376"/>
      <c r="GL45" s="376"/>
      <c r="GM45" s="376"/>
      <c r="GN45" s="376"/>
      <c r="GO45" s="376"/>
      <c r="GP45" s="376"/>
      <c r="GQ45" s="376"/>
      <c r="GR45" s="376"/>
      <c r="GS45" s="376"/>
      <c r="GT45" s="376"/>
      <c r="GU45" s="376"/>
      <c r="GV45" s="376"/>
      <c r="GW45" s="376"/>
      <c r="GX45" s="376"/>
      <c r="GY45" s="376"/>
      <c r="GZ45" s="376"/>
      <c r="HA45" s="376"/>
      <c r="HB45" s="376"/>
      <c r="HC45" s="376"/>
      <c r="HD45" s="376"/>
      <c r="HE45" s="376"/>
      <c r="HF45" s="376"/>
      <c r="HG45" s="376"/>
      <c r="HH45" s="376"/>
      <c r="HI45" s="376"/>
      <c r="HJ45" s="376"/>
      <c r="HK45" s="376"/>
      <c r="HL45" s="376"/>
      <c r="HM45" s="376"/>
      <c r="HN45" s="376"/>
      <c r="HO45" s="376"/>
      <c r="HP45" s="376"/>
      <c r="HQ45" s="376"/>
      <c r="HR45" s="376"/>
      <c r="HS45" s="376"/>
      <c r="HT45" s="376"/>
      <c r="HU45" s="376"/>
      <c r="HV45" s="376"/>
      <c r="HW45" s="376"/>
      <c r="HX45" s="376"/>
      <c r="HY45" s="376"/>
      <c r="HZ45" s="376"/>
      <c r="IA45" s="376"/>
      <c r="IB45" s="376"/>
      <c r="IC45" s="376"/>
      <c r="ID45" s="376"/>
      <c r="IE45" s="376"/>
      <c r="IF45" s="376"/>
      <c r="IG45" s="376"/>
      <c r="IH45" s="376"/>
      <c r="II45" s="376"/>
      <c r="IJ45" s="376"/>
      <c r="IK45" s="376"/>
      <c r="IL45" s="376"/>
      <c r="IM45" s="376"/>
      <c r="IN45" s="376"/>
      <c r="IO45" s="376"/>
      <c r="IP45" s="376"/>
      <c r="IQ45" s="376"/>
      <c r="IR45" s="376"/>
      <c r="IS45" s="376"/>
      <c r="IT45" s="376"/>
      <c r="IU45" s="376"/>
      <c r="IV45" s="376"/>
      <c r="IW45" s="376"/>
    </row>
    <row r="46" customFormat="false" ht="12.75" hidden="false" customHeight="false" outlineLevel="0" collapsed="false">
      <c r="A46" s="117" t="s">
        <v>175</v>
      </c>
      <c r="B46" s="32" t="n">
        <f aca="false">B44*-Summary!$C$37</f>
        <v>-275.425564429628</v>
      </c>
      <c r="C46" s="32" t="n">
        <f aca="false">C44*-Summary!$C$37</f>
        <v>-288.804471906114</v>
      </c>
      <c r="D46" s="32" t="n">
        <f aca="false">D44*-Summary!$C$37</f>
        <v>-308.098175792584</v>
      </c>
      <c r="E46" s="32" t="n">
        <f aca="false">E44*-Summary!$C$37</f>
        <v>-924.458481582565</v>
      </c>
      <c r="F46" s="32" t="n">
        <f aca="false">F44*-Summary!$C$37</f>
        <v>-1025.02579598529</v>
      </c>
      <c r="G46" s="32" t="n">
        <f aca="false">G44*-Summary!$C$37</f>
        <v>-1055.45895358305</v>
      </c>
      <c r="H46" s="32" t="n">
        <f aca="false">H44*-Summary!$C$37</f>
        <v>-1083.72824261205</v>
      </c>
      <c r="I46" s="32" t="n">
        <f aca="false">I44*-Summary!$C$37</f>
        <v>-1115.62840827595</v>
      </c>
      <c r="J46" s="32" t="n">
        <f aca="false">J44*-Summary!$C$37</f>
        <v>-1155.70549532275</v>
      </c>
      <c r="K46" s="32" t="n">
        <f aca="false">K44*-Summary!$C$37</f>
        <v>-1192.65455523385</v>
      </c>
      <c r="L46" s="32" t="n">
        <f aca="false">L44*-Summary!$C$37</f>
        <v>-1248.27509278291</v>
      </c>
      <c r="M46" s="32" t="n">
        <f aca="false">M44*-Summary!$C$37</f>
        <v>-1307.09063892139</v>
      </c>
      <c r="N46" s="32" t="n">
        <f aca="false">N44*-Summary!$C$37</f>
        <v>-1372.48262987498</v>
      </c>
      <c r="O46" s="32" t="n">
        <f aca="false">O44*-Summary!$C$37</f>
        <v>-1441.24606271555</v>
      </c>
      <c r="P46" s="32" t="n">
        <f aca="false">P44*-Summary!$C$37</f>
        <v>-1511.8048547639</v>
      </c>
      <c r="Q46" s="32" t="n">
        <f aca="false">Q44*-Summary!$C$37</f>
        <v>-1580.04231120982</v>
      </c>
      <c r="R46" s="32" t="n">
        <f aca="false">R44*-Summary!$C$37</f>
        <v>-1655.1618553132</v>
      </c>
      <c r="S46" s="32" t="n">
        <f aca="false">S44*-Summary!$C$37</f>
        <v>-1735.4006996515</v>
      </c>
      <c r="T46" s="32" t="n">
        <f aca="false">T44*-Summary!$C$37</f>
        <v>-1821.89657545046</v>
      </c>
      <c r="U46" s="32" t="n">
        <f aca="false">U44*-Summary!$C$37</f>
        <v>-1915.76564051069</v>
      </c>
      <c r="W46" s="231" t="n">
        <f aca="false">SUM(B46:U46)</f>
        <v>-24014.1545059183</v>
      </c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customFormat="false" ht="12.75" hidden="false" customHeight="false" outlineLevel="0" collapsed="false">
      <c r="A47" s="117" t="s">
        <v>176</v>
      </c>
      <c r="B47" s="406" t="n">
        <f aca="false">(B44+B46)*-Summary!$C$36</f>
        <v>-1510.25017828913</v>
      </c>
      <c r="C47" s="406" t="n">
        <f aca="false">(C44+C46)*-Summary!$C$36</f>
        <v>-1583.61118761852</v>
      </c>
      <c r="D47" s="406" t="n">
        <f aca="false">(D44+D46)*-Summary!$C$36</f>
        <v>-1689.40499726267</v>
      </c>
      <c r="E47" s="406" t="n">
        <f aca="false">(E44+E46)*-Summary!$C$36</f>
        <v>-5069.1140073444</v>
      </c>
      <c r="F47" s="406" t="n">
        <f aca="false">(F44+F46)*-Summary!$C$36</f>
        <v>-5620.5581146527</v>
      </c>
      <c r="G47" s="406" t="n">
        <f aca="false">(G44+G46)*-Summary!$C$36</f>
        <v>-5787.43326214707</v>
      </c>
      <c r="H47" s="406" t="n">
        <f aca="false">(H44+H46)*-Summary!$C$36</f>
        <v>-5942.44319698942</v>
      </c>
      <c r="I47" s="406" t="n">
        <f aca="false">(I44+I46)*-Summary!$C$36</f>
        <v>-6117.36243871314</v>
      </c>
      <c r="J47" s="406" t="n">
        <f aca="false">(J44+J46)*-Summary!$C$36</f>
        <v>-6337.11846601973</v>
      </c>
      <c r="K47" s="406" t="n">
        <f aca="false">(K44+K46)*-Summary!$C$36</f>
        <v>-6539.72247786563</v>
      </c>
      <c r="L47" s="406" t="n">
        <f aca="false">(L44+L46)*-Summary!$C$36</f>
        <v>-6844.70842542631</v>
      </c>
      <c r="M47" s="406" t="n">
        <f aca="false">(M44+M46)*-Summary!$C$36</f>
        <v>-7167.21367008562</v>
      </c>
      <c r="N47" s="406" t="n">
        <f aca="false">(N44+N46)*-Summary!$C$36</f>
        <v>-7525.77975381449</v>
      </c>
      <c r="O47" s="406" t="n">
        <f aca="false">(O44+O46)*-Summary!$C$36</f>
        <v>-7902.8325772236</v>
      </c>
      <c r="P47" s="406" t="n">
        <f aca="false">(P44+P46)*-Summary!$C$36</f>
        <v>-8289.72995362206</v>
      </c>
      <c r="Q47" s="406" t="n">
        <f aca="false">(Q44+Q46)*-Summary!$C$36</f>
        <v>-8663.89867313387</v>
      </c>
      <c r="R47" s="406" t="n">
        <f aca="false">(R44+R46)*-Summary!$C$36</f>
        <v>-9075.80417330073</v>
      </c>
      <c r="S47" s="406" t="n">
        <f aca="false">(S44+S46)*-Summary!$C$36</f>
        <v>-9515.78050308906</v>
      </c>
      <c r="T47" s="406" t="n">
        <f aca="false">(T44+T46)*-Summary!$C$36</f>
        <v>-9990.06622205334</v>
      </c>
      <c r="U47" s="406" t="n">
        <f aca="false">(U44+U46)*-Summary!$C$36</f>
        <v>-10504.7815954669</v>
      </c>
      <c r="W47" s="231" t="n">
        <f aca="false">SUM(B47:U47)</f>
        <v>-131677.613874118</v>
      </c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customFormat="false" ht="6" hidden="false" customHeight="true" outlineLevel="0" collapsed="false"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W48" s="23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customFormat="false" ht="15.75" hidden="false" customHeight="false" outlineLevel="0" collapsed="false">
      <c r="A49" s="242" t="s">
        <v>255</v>
      </c>
      <c r="B49" s="407" t="n">
        <f aca="false">SUM(B44:B47)</f>
        <v>2804.75033110838</v>
      </c>
      <c r="C49" s="407" t="n">
        <f aca="false">SUM(C44:C47)</f>
        <v>2940.99220557726</v>
      </c>
      <c r="D49" s="407" t="n">
        <f aca="false">SUM(D44:D47)</f>
        <v>3137.46642348782</v>
      </c>
      <c r="E49" s="407" t="n">
        <f aca="false">SUM(E44:E47)</f>
        <v>9414.06887078246</v>
      </c>
      <c r="F49" s="407" t="n">
        <f aca="false">SUM(F44:F47)</f>
        <v>10438.1793557836</v>
      </c>
      <c r="G49" s="407" t="n">
        <f aca="false">SUM(G44:G47)</f>
        <v>10748.0903439874</v>
      </c>
      <c r="H49" s="407" t="n">
        <f aca="false">SUM(H44:H47)</f>
        <v>11035.9659372661</v>
      </c>
      <c r="I49" s="407" t="n">
        <f aca="false">SUM(I44:I47)</f>
        <v>11360.8159576101</v>
      </c>
      <c r="J49" s="407" t="n">
        <f aca="false">SUM(J44:J47)</f>
        <v>11768.9342940367</v>
      </c>
      <c r="K49" s="407" t="n">
        <f aca="false">SUM(K44:K47)</f>
        <v>12145.1988874647</v>
      </c>
      <c r="L49" s="407" t="n">
        <f aca="false">SUM(L44:L47)</f>
        <v>12711.601361506</v>
      </c>
      <c r="M49" s="407" t="n">
        <f aca="false">SUM(M44:M47)</f>
        <v>13310.5396730162</v>
      </c>
      <c r="N49" s="407" t="n">
        <f aca="false">SUM(N44:N47)</f>
        <v>13976.4481142269</v>
      </c>
      <c r="O49" s="407" t="n">
        <f aca="false">SUM(O44:O47)</f>
        <v>14676.6890719867</v>
      </c>
      <c r="P49" s="407" t="n">
        <f aca="false">SUM(P44:P47)</f>
        <v>15395.2127710124</v>
      </c>
      <c r="Q49" s="407" t="n">
        <f aca="false">SUM(Q44:Q47)</f>
        <v>16090.09753582</v>
      </c>
      <c r="R49" s="407" t="n">
        <f aca="false">SUM(R44:R47)</f>
        <v>16855.0648932728</v>
      </c>
      <c r="S49" s="407" t="n">
        <f aca="false">SUM(S44:S47)</f>
        <v>17672.1637914511</v>
      </c>
      <c r="T49" s="407" t="n">
        <f aca="false">SUM(T44:T47)</f>
        <v>18552.9801266705</v>
      </c>
      <c r="U49" s="407" t="n">
        <f aca="false">SUM(U44:U47)</f>
        <v>19508.8801058672</v>
      </c>
      <c r="V49" s="408"/>
      <c r="W49" s="231" t="n">
        <f aca="false">SUM(B49:U49)</f>
        <v>244544.140051934</v>
      </c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/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/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/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/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/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/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/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08"/>
      <c r="FK49" s="408"/>
      <c r="FL49" s="408"/>
      <c r="FM49" s="408"/>
      <c r="FN49" s="408"/>
      <c r="FO49" s="408"/>
      <c r="FP49" s="408"/>
      <c r="FQ49" s="408"/>
      <c r="FR49" s="408"/>
      <c r="FS49" s="408"/>
      <c r="FT49" s="408"/>
      <c r="FU49" s="408"/>
      <c r="FV49" s="408"/>
      <c r="FW49" s="408"/>
      <c r="FX49" s="408"/>
      <c r="FY49" s="408"/>
      <c r="FZ49" s="408"/>
      <c r="GA49" s="408"/>
      <c r="GB49" s="408"/>
      <c r="GC49" s="408"/>
      <c r="GD49" s="408"/>
      <c r="GE49" s="408"/>
      <c r="GF49" s="408"/>
      <c r="GG49" s="408"/>
      <c r="GH49" s="408"/>
      <c r="GI49" s="408"/>
      <c r="GJ49" s="408"/>
      <c r="GK49" s="408"/>
      <c r="GL49" s="408"/>
      <c r="GM49" s="408"/>
      <c r="GN49" s="408"/>
      <c r="GO49" s="408"/>
      <c r="GP49" s="408"/>
      <c r="GQ49" s="408"/>
      <c r="GR49" s="408"/>
      <c r="GS49" s="408"/>
      <c r="GT49" s="408"/>
      <c r="GU49" s="408"/>
      <c r="GV49" s="408"/>
      <c r="GW49" s="408"/>
      <c r="GX49" s="408"/>
      <c r="GY49" s="408"/>
      <c r="GZ49" s="408"/>
      <c r="HA49" s="408"/>
      <c r="HB49" s="408"/>
      <c r="HC49" s="408"/>
      <c r="HD49" s="408"/>
      <c r="HE49" s="408"/>
      <c r="HF49" s="408"/>
      <c r="HG49" s="408"/>
      <c r="HH49" s="408"/>
      <c r="HI49" s="408"/>
      <c r="HJ49" s="408"/>
      <c r="HK49" s="408"/>
      <c r="HL49" s="408"/>
      <c r="HM49" s="408"/>
      <c r="HN49" s="408"/>
      <c r="HO49" s="408"/>
      <c r="HP49" s="408"/>
      <c r="HQ49" s="408"/>
      <c r="HR49" s="408"/>
      <c r="HS49" s="408"/>
      <c r="HT49" s="408"/>
      <c r="HU49" s="408"/>
      <c r="HV49" s="408"/>
      <c r="HW49" s="408"/>
      <c r="HX49" s="408"/>
      <c r="HY49" s="408"/>
      <c r="HZ49" s="408"/>
      <c r="IA49" s="408"/>
      <c r="IB49" s="408"/>
      <c r="IC49" s="408"/>
      <c r="ID49" s="408"/>
      <c r="IE49" s="408"/>
      <c r="IF49" s="408"/>
      <c r="IG49" s="408"/>
      <c r="IH49" s="408"/>
      <c r="II49" s="408"/>
      <c r="IJ49" s="408"/>
      <c r="IK49" s="408"/>
      <c r="IL49" s="408"/>
      <c r="IM49" s="408"/>
      <c r="IN49" s="408"/>
      <c r="IO49" s="408"/>
      <c r="IP49" s="408"/>
      <c r="IQ49" s="408"/>
      <c r="IR49" s="408"/>
      <c r="IS49" s="408"/>
      <c r="IT49" s="408"/>
      <c r="IU49" s="408"/>
      <c r="IV49" s="408"/>
      <c r="IW49" s="408"/>
    </row>
    <row r="50" customFormat="false" ht="12.75" hidden="false" customHeight="false" outlineLevel="0" collapsed="false">
      <c r="A50" s="401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0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400"/>
      <c r="BE50" s="400"/>
      <c r="BF50" s="400"/>
      <c r="BG50" s="400"/>
      <c r="BH50" s="400"/>
      <c r="BI50" s="400"/>
      <c r="BJ50" s="400"/>
      <c r="BK50" s="400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  <c r="CS50" s="400"/>
      <c r="CT50" s="400"/>
      <c r="CU50" s="400"/>
      <c r="CV50" s="400"/>
      <c r="CW50" s="400"/>
      <c r="CX50" s="400"/>
      <c r="CY50" s="400"/>
      <c r="CZ50" s="400"/>
      <c r="DA50" s="400"/>
      <c r="DB50" s="400"/>
      <c r="DC50" s="400"/>
      <c r="DD50" s="400"/>
      <c r="DE50" s="400"/>
      <c r="DF50" s="400"/>
      <c r="DG50" s="400"/>
      <c r="DH50" s="400"/>
      <c r="DI50" s="400"/>
      <c r="DJ50" s="400"/>
      <c r="DK50" s="400"/>
      <c r="DL50" s="400"/>
      <c r="DM50" s="400"/>
      <c r="DN50" s="400"/>
      <c r="DO50" s="400"/>
      <c r="DP50" s="400"/>
      <c r="DQ50" s="400"/>
      <c r="DR50" s="400"/>
      <c r="DS50" s="400"/>
      <c r="DT50" s="400"/>
      <c r="DU50" s="400"/>
      <c r="DV50" s="400"/>
      <c r="DW50" s="400"/>
      <c r="DX50" s="400"/>
      <c r="DY50" s="400"/>
      <c r="DZ50" s="400"/>
      <c r="EA50" s="400"/>
      <c r="EB50" s="400"/>
      <c r="EC50" s="400"/>
      <c r="ED50" s="400"/>
      <c r="EE50" s="400"/>
      <c r="EF50" s="400"/>
      <c r="EG50" s="400"/>
      <c r="EH50" s="400"/>
      <c r="EI50" s="400"/>
      <c r="EJ50" s="400"/>
      <c r="EK50" s="400"/>
      <c r="EL50" s="400"/>
      <c r="EM50" s="400"/>
      <c r="EN50" s="400"/>
      <c r="EO50" s="400"/>
      <c r="EP50" s="400"/>
      <c r="EQ50" s="400"/>
      <c r="ER50" s="400"/>
      <c r="ES50" s="400"/>
      <c r="ET50" s="400"/>
      <c r="EU50" s="400"/>
      <c r="EV50" s="400"/>
      <c r="EW50" s="400"/>
      <c r="EX50" s="400"/>
      <c r="EY50" s="400"/>
      <c r="EZ50" s="400"/>
      <c r="FA50" s="400"/>
      <c r="FB50" s="400"/>
      <c r="FC50" s="400"/>
      <c r="FD50" s="400"/>
      <c r="FE50" s="400"/>
      <c r="FF50" s="400"/>
      <c r="FG50" s="400"/>
      <c r="FH50" s="400"/>
      <c r="FI50" s="400"/>
      <c r="FJ50" s="400"/>
      <c r="FK50" s="400"/>
      <c r="FL50" s="400"/>
      <c r="FM50" s="400"/>
      <c r="FN50" s="400"/>
      <c r="FO50" s="400"/>
      <c r="FP50" s="400"/>
      <c r="FQ50" s="400"/>
      <c r="FR50" s="400"/>
      <c r="FS50" s="400"/>
      <c r="FT50" s="400"/>
      <c r="FU50" s="400"/>
      <c r="FV50" s="400"/>
      <c r="FW50" s="400"/>
      <c r="FX50" s="400"/>
      <c r="FY50" s="400"/>
      <c r="FZ50" s="400"/>
      <c r="GA50" s="400"/>
      <c r="GB50" s="400"/>
      <c r="GC50" s="400"/>
      <c r="GD50" s="400"/>
      <c r="GE50" s="400"/>
      <c r="GF50" s="400"/>
      <c r="GG50" s="400"/>
      <c r="GH50" s="400"/>
      <c r="GI50" s="400"/>
      <c r="GJ50" s="400"/>
      <c r="GK50" s="400"/>
      <c r="GL50" s="400"/>
      <c r="GM50" s="400"/>
      <c r="GN50" s="400"/>
      <c r="GO50" s="400"/>
      <c r="GP50" s="400"/>
      <c r="GQ50" s="400"/>
      <c r="GR50" s="400"/>
      <c r="GS50" s="400"/>
      <c r="GT50" s="400"/>
      <c r="GU50" s="400"/>
      <c r="GV50" s="400"/>
      <c r="GW50" s="400"/>
      <c r="GX50" s="400"/>
      <c r="GY50" s="400"/>
      <c r="GZ50" s="400"/>
      <c r="HA50" s="400"/>
      <c r="HB50" s="400"/>
      <c r="HC50" s="400"/>
      <c r="HD50" s="400"/>
      <c r="HE50" s="400"/>
      <c r="HF50" s="400"/>
      <c r="HG50" s="400"/>
      <c r="HH50" s="400"/>
      <c r="HI50" s="400"/>
      <c r="HJ50" s="400"/>
      <c r="HK50" s="400"/>
      <c r="HL50" s="400"/>
      <c r="HM50" s="400"/>
      <c r="HN50" s="400"/>
      <c r="HO50" s="400"/>
      <c r="HP50" s="400"/>
      <c r="HQ50" s="400"/>
      <c r="HR50" s="400"/>
      <c r="HS50" s="400"/>
      <c r="HT50" s="400"/>
      <c r="HU50" s="400"/>
      <c r="HV50" s="400"/>
      <c r="HW50" s="400"/>
      <c r="HX50" s="400"/>
      <c r="HY50" s="400"/>
      <c r="HZ50" s="400"/>
      <c r="IA50" s="400"/>
      <c r="IB50" s="400"/>
      <c r="IC50" s="400"/>
      <c r="ID50" s="400"/>
      <c r="IE50" s="400"/>
      <c r="IF50" s="400"/>
      <c r="IG50" s="400"/>
      <c r="IH50" s="400"/>
      <c r="II50" s="400"/>
      <c r="IJ50" s="400"/>
      <c r="IK50" s="400"/>
      <c r="IL50" s="400"/>
      <c r="IM50" s="400"/>
      <c r="IN50" s="400"/>
      <c r="IO50" s="400"/>
      <c r="IP50" s="400"/>
      <c r="IQ50" s="400"/>
      <c r="IR50" s="400"/>
      <c r="IS50" s="400"/>
      <c r="IT50" s="400"/>
      <c r="IU50" s="400"/>
      <c r="IV50" s="400"/>
      <c r="IW50" s="400"/>
    </row>
    <row r="51" customFormat="false" ht="12.75" hidden="false" customHeight="false" outlineLevel="0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customFormat="false" ht="12.75" hidden="false" customHeight="false" outlineLevel="0" collapsed="false">
      <c r="A52" s="339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customFormat="false" ht="18.75" hidden="false" customHeight="false" outlineLevel="0" collapsed="false">
      <c r="A53" s="410" t="s">
        <v>256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customFormat="false" ht="12.75" hidden="false" customHeight="false" outlineLevel="0" collapsed="false">
      <c r="A54" s="230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customFormat="false" ht="12.75" hidden="false" customHeight="true" outlineLevel="0" collapsed="false">
      <c r="A55" s="230" t="s">
        <v>257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true" outlineLevel="0" collapsed="false">
      <c r="A56" s="230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3.5" hidden="false" customHeight="false" outlineLevel="0" collapsed="false">
      <c r="A57" s="224" t="s">
        <v>154</v>
      </c>
      <c r="B57" s="225" t="n">
        <v>2001</v>
      </c>
      <c r="C57" s="225" t="n">
        <f aca="false">B57+1</f>
        <v>2002</v>
      </c>
      <c r="D57" s="225" t="n">
        <f aca="false">C57+1</f>
        <v>2003</v>
      </c>
      <c r="E57" s="225" t="n">
        <f aca="false">D57+1</f>
        <v>2004</v>
      </c>
      <c r="F57" s="225" t="n">
        <f aca="false">E57+1</f>
        <v>2005</v>
      </c>
      <c r="G57" s="225" t="n">
        <f aca="false">F57+1</f>
        <v>2006</v>
      </c>
      <c r="H57" s="225" t="n">
        <f aca="false">G57+1</f>
        <v>2007</v>
      </c>
      <c r="I57" s="225" t="n">
        <f aca="false">H57+1</f>
        <v>2008</v>
      </c>
      <c r="J57" s="225" t="n">
        <f aca="false">I57+1</f>
        <v>2009</v>
      </c>
      <c r="K57" s="225" t="n">
        <f aca="false">J57+1</f>
        <v>2010</v>
      </c>
      <c r="L57" s="225" t="n">
        <f aca="false">K57+1</f>
        <v>2011</v>
      </c>
      <c r="M57" s="225" t="n">
        <f aca="false">L57+1</f>
        <v>2012</v>
      </c>
      <c r="N57" s="225" t="n">
        <f aca="false">M57+1</f>
        <v>2013</v>
      </c>
      <c r="O57" s="225" t="n">
        <f aca="false">N57+1</f>
        <v>2014</v>
      </c>
      <c r="P57" s="225" t="n">
        <f aca="false">O57+1</f>
        <v>2015</v>
      </c>
      <c r="Q57" s="225" t="n">
        <f aca="false">P57+1</f>
        <v>2016</v>
      </c>
      <c r="R57" s="225" t="n">
        <f aca="false">Q57+1</f>
        <v>2017</v>
      </c>
      <c r="S57" s="225" t="n">
        <f aca="false">R57+1</f>
        <v>2018</v>
      </c>
      <c r="T57" s="225" t="n">
        <f aca="false">S57+1</f>
        <v>2019</v>
      </c>
      <c r="U57" s="225" t="n">
        <f aca="false">T57+1</f>
        <v>2020</v>
      </c>
      <c r="W57" s="373" t="s">
        <v>182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3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W58" s="235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customFormat="false" ht="12.75" hidden="false" customHeight="false" outlineLevel="0" collapsed="false">
      <c r="A59" s="339" t="s">
        <v>170</v>
      </c>
      <c r="B59" s="340" t="n">
        <f aca="false">B36</f>
        <v>18978.9733087655</v>
      </c>
      <c r="C59" s="340" t="n">
        <f aca="false">C36</f>
        <v>18871.7720429482</v>
      </c>
      <c r="D59" s="340" t="n">
        <f aca="false">D36</f>
        <v>18809.8082479375</v>
      </c>
      <c r="E59" s="340" t="n">
        <f aca="false">E36</f>
        <v>28782.0082004393</v>
      </c>
      <c r="F59" s="340" t="n">
        <f aca="false">F36</f>
        <v>30341.1857932857</v>
      </c>
      <c r="G59" s="340" t="n">
        <f aca="false">G36</f>
        <v>30702.9531077373</v>
      </c>
      <c r="H59" s="340" t="n">
        <f aca="false">H36</f>
        <v>30999.6157848317</v>
      </c>
      <c r="I59" s="340" t="n">
        <f aca="false">I36</f>
        <v>31347.3067732726</v>
      </c>
      <c r="J59" s="340" t="n">
        <f aca="false">J36</f>
        <v>31749.7850951973</v>
      </c>
      <c r="K59" s="340" t="n">
        <f aca="false">K36</f>
        <v>32082.7435455804</v>
      </c>
      <c r="L59" s="340" t="n">
        <f aca="false">L36</f>
        <v>32682.0890613859</v>
      </c>
      <c r="M59" s="340" t="n">
        <f aca="false">M36</f>
        <v>33288.5453817636</v>
      </c>
      <c r="N59" s="340" t="n">
        <f aca="false">N36</f>
        <v>33902.1540402289</v>
      </c>
      <c r="O59" s="340" t="n">
        <f aca="false">O36</f>
        <v>34522.753866373</v>
      </c>
      <c r="P59" s="340" t="n">
        <f aca="false">P36</f>
        <v>35097.1274650382</v>
      </c>
      <c r="Q59" s="340" t="n">
        <f aca="false">Q36</f>
        <v>35562.5965904694</v>
      </c>
      <c r="R59" s="340" t="n">
        <f aca="false">R36</f>
        <v>36025.6660064723</v>
      </c>
      <c r="S59" s="340" t="n">
        <f aca="false">S36</f>
        <v>36490.8431537992</v>
      </c>
      <c r="T59" s="340" t="n">
        <f aca="false">T36</f>
        <v>36952.3393820881</v>
      </c>
      <c r="U59" s="340" t="n">
        <f aca="false">U36</f>
        <v>37419.0030546669</v>
      </c>
      <c r="W59" s="234" t="n">
        <f aca="false">SUM(B59:U59)</f>
        <v>624609.269902281</v>
      </c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</row>
    <row r="60" customFormat="false" ht="12" hidden="false" customHeight="true" outlineLevel="0" collapsed="false">
      <c r="A60" s="339" t="s">
        <v>205</v>
      </c>
      <c r="B60" s="340" t="n">
        <f aca="false">B28</f>
        <v>325</v>
      </c>
      <c r="C60" s="340" t="n">
        <f aca="false">C28</f>
        <v>375</v>
      </c>
      <c r="D60" s="340" t="n">
        <f aca="false">D28</f>
        <v>375</v>
      </c>
      <c r="E60" s="340" t="n">
        <f aca="false">E28</f>
        <v>375</v>
      </c>
      <c r="F60" s="340" t="n">
        <f aca="false">F28</f>
        <v>375</v>
      </c>
      <c r="G60" s="340" t="n">
        <f aca="false">G28</f>
        <v>375</v>
      </c>
      <c r="H60" s="340" t="n">
        <f aca="false">H28</f>
        <v>375</v>
      </c>
      <c r="I60" s="340" t="n">
        <f aca="false">I28</f>
        <v>375</v>
      </c>
      <c r="J60" s="340" t="n">
        <f aca="false">J28</f>
        <v>375</v>
      </c>
      <c r="K60" s="340" t="n">
        <f aca="false">K28</f>
        <v>375</v>
      </c>
      <c r="L60" s="340" t="n">
        <f aca="false">L28</f>
        <v>375</v>
      </c>
      <c r="M60" s="340" t="n">
        <f aca="false">M28</f>
        <v>375</v>
      </c>
      <c r="N60" s="340" t="n">
        <f aca="false">N28</f>
        <v>375</v>
      </c>
      <c r="O60" s="340" t="n">
        <f aca="false">O28</f>
        <v>375</v>
      </c>
      <c r="P60" s="340" t="n">
        <f aca="false">P28</f>
        <v>427.648301179624</v>
      </c>
      <c r="Q60" s="340" t="n">
        <f aca="false">Q28</f>
        <v>436.201267203216</v>
      </c>
      <c r="R60" s="340" t="n">
        <f aca="false">R28</f>
        <v>444.92529254728</v>
      </c>
      <c r="S60" s="340" t="n">
        <f aca="false">S28</f>
        <v>453.823798398226</v>
      </c>
      <c r="T60" s="340" t="n">
        <f aca="false">T28</f>
        <v>462.900274366191</v>
      </c>
      <c r="U60" s="340" t="n">
        <f aca="false">T60</f>
        <v>462.900274366191</v>
      </c>
      <c r="W60" s="234" t="n">
        <f aca="false">SUM(B60:U60)</f>
        <v>7888.39920806073</v>
      </c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customFormat="false" ht="12.75" hidden="false" customHeight="false" outlineLevel="0" collapsed="false">
      <c r="A61" s="339" t="s">
        <v>206</v>
      </c>
      <c r="B61" s="411" t="n">
        <v>-250</v>
      </c>
      <c r="C61" s="340" t="n">
        <f aca="false">-B60</f>
        <v>-325</v>
      </c>
      <c r="D61" s="340" t="n">
        <f aca="false">-C60</f>
        <v>-375</v>
      </c>
      <c r="E61" s="340" t="n">
        <f aca="false">-D60</f>
        <v>-375</v>
      </c>
      <c r="F61" s="340" t="n">
        <f aca="false">-E60</f>
        <v>-375</v>
      </c>
      <c r="G61" s="340" t="n">
        <f aca="false">-F60</f>
        <v>-375</v>
      </c>
      <c r="H61" s="340" t="n">
        <f aca="false">-G60</f>
        <v>-375</v>
      </c>
      <c r="I61" s="340" t="n">
        <f aca="false">-H60</f>
        <v>-375</v>
      </c>
      <c r="J61" s="340" t="n">
        <f aca="false">-I60</f>
        <v>-375</v>
      </c>
      <c r="K61" s="340" t="n">
        <f aca="false">-J60</f>
        <v>-375</v>
      </c>
      <c r="L61" s="340" t="n">
        <f aca="false">-K60</f>
        <v>-375</v>
      </c>
      <c r="M61" s="340" t="n">
        <f aca="false">-L60</f>
        <v>-375</v>
      </c>
      <c r="N61" s="340" t="n">
        <f aca="false">-M60</f>
        <v>-375</v>
      </c>
      <c r="O61" s="340" t="n">
        <f aca="false">-N60</f>
        <v>-375</v>
      </c>
      <c r="P61" s="340" t="n">
        <f aca="false">-O60</f>
        <v>-375</v>
      </c>
      <c r="Q61" s="340" t="n">
        <f aca="false">-P60</f>
        <v>-427.648301179624</v>
      </c>
      <c r="R61" s="340" t="n">
        <f aca="false">-Q60</f>
        <v>-436.201267203216</v>
      </c>
      <c r="S61" s="340" t="n">
        <f aca="false">-R60</f>
        <v>-444.92529254728</v>
      </c>
      <c r="T61" s="340" t="n">
        <f aca="false">-S60</f>
        <v>-453.823798398226</v>
      </c>
      <c r="U61" s="340" t="n">
        <f aca="false">-T60</f>
        <v>-462.900274366191</v>
      </c>
      <c r="W61" s="234" t="n">
        <f aca="false">SUM(B61:U61)</f>
        <v>-7675.49893369454</v>
      </c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customFormat="false" ht="12.75" hidden="false" customHeight="false" outlineLevel="0" collapsed="false">
      <c r="A62" s="339" t="s">
        <v>187</v>
      </c>
      <c r="B62" s="412" t="n">
        <f aca="false">-Debt!B75*Allocation!$F$7</f>
        <v>-13783.8301222314</v>
      </c>
      <c r="C62" s="412" t="n">
        <f aca="false">-Debt!C75*Allocation!$F$7</f>
        <v>-13747.4307897391</v>
      </c>
      <c r="D62" s="412" t="n">
        <f aca="false">-Debt!D75*Allocation!$F$7</f>
        <v>-13677.3872523618</v>
      </c>
      <c r="E62" s="412" t="n">
        <f aca="false">-Debt!E75*Allocation!$F$7</f>
        <v>-9581.62772463645</v>
      </c>
      <c r="F62" s="412" t="n">
        <f aca="false">-Debt!F75*Allocation!$F$7</f>
        <v>-10071.461280126</v>
      </c>
      <c r="G62" s="412" t="n">
        <f aca="false">-Debt!G75*Allocation!$F$7</f>
        <v>-10213.4984202725</v>
      </c>
      <c r="H62" s="412" t="n">
        <f aca="false">-Debt!H75*Allocation!$F$7</f>
        <v>-10346.4421211582</v>
      </c>
      <c r="I62" s="412" t="n">
        <f aca="false">-Debt!I75*Allocation!$F$7</f>
        <v>-10522.7839247312</v>
      </c>
      <c r="J62" s="412" t="n">
        <f aca="false">-Debt!J75*Allocation!$F$7</f>
        <v>-10660.422247161</v>
      </c>
      <c r="K62" s="412" t="n">
        <f aca="false">-Debt!K75*Allocation!$F$7</f>
        <v>-10764.9284770804</v>
      </c>
      <c r="L62" s="412" t="n">
        <f aca="false">-Debt!L75*Allocation!$F$7</f>
        <v>-10976.9142857506</v>
      </c>
      <c r="M62" s="412" t="n">
        <f aca="false">-Debt!M75*Allocation!$F$7</f>
        <v>-11229.4046179176</v>
      </c>
      <c r="N62" s="412" t="n">
        <f aca="false">-Debt!N75*Allocation!$F$7</f>
        <v>-11396.7419826209</v>
      </c>
      <c r="O62" s="412" t="n">
        <f aca="false">-Debt!O75*Allocation!$F$7</f>
        <v>-11601.5255603826</v>
      </c>
      <c r="P62" s="412" t="n">
        <f aca="false">-Debt!P75*Allocation!$F$7</f>
        <v>-11782.7629411691</v>
      </c>
      <c r="Q62" s="412" t="n">
        <f aca="false">-Debt!Q75*Allocation!$F$7</f>
        <v>-12001.7304588604</v>
      </c>
      <c r="R62" s="412" t="n">
        <f aca="false">-Debt!R75*Allocation!$F$7</f>
        <v>-12119.6269088354</v>
      </c>
      <c r="S62" s="412" t="n">
        <f aca="false">-Debt!S75*Allocation!$F$7</f>
        <v>-12274.0004052098</v>
      </c>
      <c r="T62" s="412" t="n">
        <f aca="false">-Debt!T75*Allocation!$F$7</f>
        <v>-12431.2326444501</v>
      </c>
      <c r="U62" s="412" t="n">
        <f aca="false">-Debt!U75*Allocation!$F$7</f>
        <v>-12613.0714873596</v>
      </c>
      <c r="W62" s="234" t="n">
        <f aca="false">SUM(B62:U62)</f>
        <v>-231796.823652054</v>
      </c>
    </row>
    <row r="63" customFormat="false" ht="12.75" hidden="false" customHeight="false" outlineLevel="0" collapsed="false">
      <c r="A63" s="339"/>
      <c r="B63" s="340"/>
      <c r="C63" s="340"/>
      <c r="D63" s="340"/>
      <c r="E63" s="340"/>
      <c r="F63" s="340"/>
      <c r="G63" s="340"/>
      <c r="H63" s="340"/>
      <c r="I63" s="340"/>
      <c r="J63" s="340"/>
      <c r="K63" s="340"/>
      <c r="L63" s="340"/>
      <c r="M63" s="340"/>
      <c r="N63" s="340"/>
      <c r="O63" s="340"/>
      <c r="P63" s="340"/>
      <c r="Q63" s="340"/>
      <c r="R63" s="340"/>
      <c r="S63" s="340"/>
      <c r="T63" s="340"/>
      <c r="U63" s="340"/>
      <c r="W63" s="333"/>
    </row>
    <row r="64" customFormat="false" ht="12.75" hidden="false" customHeight="false" outlineLevel="0" collapsed="false">
      <c r="A64" s="336" t="s">
        <v>209</v>
      </c>
      <c r="B64" s="413" t="n">
        <f aca="false">SUM(B59:B62)</f>
        <v>5270.14318653414</v>
      </c>
      <c r="C64" s="413" t="n">
        <f aca="false">SUM(C59:C62)</f>
        <v>5174.34125320908</v>
      </c>
      <c r="D64" s="413" t="n">
        <f aca="false">SUM(D59:D62)</f>
        <v>5132.42099557569</v>
      </c>
      <c r="E64" s="413" t="n">
        <f aca="false">SUM(E59:E62)</f>
        <v>19200.3804758029</v>
      </c>
      <c r="F64" s="413" t="n">
        <f aca="false">SUM(F59:F62)</f>
        <v>20269.7245131597</v>
      </c>
      <c r="G64" s="413" t="n">
        <f aca="false">SUM(G59:G62)</f>
        <v>20489.4546874648</v>
      </c>
      <c r="H64" s="413" t="n">
        <f aca="false">SUM(H59:H62)</f>
        <v>20653.1736636735</v>
      </c>
      <c r="I64" s="413" t="n">
        <f aca="false">SUM(I59:I62)</f>
        <v>20824.5228485414</v>
      </c>
      <c r="J64" s="413" t="n">
        <f aca="false">SUM(J59:J62)</f>
        <v>21089.3628480364</v>
      </c>
      <c r="K64" s="413" t="n">
        <f aca="false">SUM(K59:K62)</f>
        <v>21317.8150685</v>
      </c>
      <c r="L64" s="413" t="n">
        <f aca="false">SUM(L59:L62)</f>
        <v>21705.1747756353</v>
      </c>
      <c r="M64" s="413" t="n">
        <f aca="false">SUM(M59:M62)</f>
        <v>22059.140763846</v>
      </c>
      <c r="N64" s="413" t="n">
        <f aca="false">SUM(N59:N62)</f>
        <v>22505.412057608</v>
      </c>
      <c r="O64" s="413" t="n">
        <f aca="false">SUM(O59:O62)</f>
        <v>22921.2283059903</v>
      </c>
      <c r="P64" s="413" t="n">
        <f aca="false">SUM(P59:P62)</f>
        <v>23367.0128250487</v>
      </c>
      <c r="Q64" s="413" t="n">
        <f aca="false">SUM(Q59:Q62)</f>
        <v>23569.4190976327</v>
      </c>
      <c r="R64" s="413" t="n">
        <f aca="false">SUM(R59:R62)</f>
        <v>23914.763122981</v>
      </c>
      <c r="S64" s="413" t="n">
        <f aca="false">SUM(S59:S62)</f>
        <v>24225.7412544404</v>
      </c>
      <c r="T64" s="413" t="n">
        <f aca="false">SUM(T59:T62)</f>
        <v>24530.1832136059</v>
      </c>
      <c r="U64" s="413" t="n">
        <f aca="false">SUM(U59:U62)</f>
        <v>24805.9315673073</v>
      </c>
      <c r="V64" s="376"/>
      <c r="W64" s="234" t="n">
        <f aca="false">SUM(B64:U64)</f>
        <v>393025.346524593</v>
      </c>
      <c r="X64" s="376"/>
      <c r="Y64" s="376"/>
      <c r="Z64" s="376"/>
      <c r="AA64" s="376"/>
      <c r="AB64" s="376"/>
      <c r="AC64" s="376"/>
      <c r="AD64" s="376"/>
      <c r="AE64" s="376"/>
      <c r="AF64" s="376"/>
      <c r="AG64" s="376"/>
      <c r="AH64" s="376"/>
      <c r="AI64" s="376"/>
      <c r="AJ64" s="376"/>
      <c r="AK64" s="376"/>
      <c r="AL64" s="376"/>
      <c r="AM64" s="376"/>
      <c r="AN64" s="376"/>
      <c r="AO64" s="376"/>
      <c r="AP64" s="376"/>
      <c r="AQ64" s="376"/>
      <c r="AR64" s="376"/>
      <c r="AS64" s="376"/>
      <c r="AT64" s="376"/>
      <c r="AU64" s="376"/>
      <c r="AV64" s="376"/>
      <c r="AW64" s="376"/>
      <c r="AX64" s="376"/>
      <c r="AY64" s="376"/>
      <c r="AZ64" s="376"/>
      <c r="BA64" s="376"/>
      <c r="BB64" s="376"/>
      <c r="BC64" s="376"/>
      <c r="BD64" s="376"/>
      <c r="BE64" s="376"/>
      <c r="BF64" s="376"/>
      <c r="BG64" s="376"/>
      <c r="BH64" s="376"/>
      <c r="BI64" s="376"/>
      <c r="BJ64" s="376"/>
      <c r="BK64" s="376"/>
      <c r="BL64" s="376"/>
      <c r="BM64" s="376"/>
      <c r="BN64" s="376"/>
      <c r="BO64" s="376"/>
      <c r="BP64" s="376"/>
      <c r="BQ64" s="376"/>
      <c r="BR64" s="376"/>
      <c r="BS64" s="376"/>
      <c r="BT64" s="376"/>
      <c r="BU64" s="376"/>
      <c r="BV64" s="376"/>
      <c r="BW64" s="376"/>
      <c r="BX64" s="376"/>
      <c r="BY64" s="376"/>
      <c r="BZ64" s="376"/>
      <c r="CA64" s="376"/>
      <c r="CB64" s="376"/>
      <c r="CC64" s="376"/>
      <c r="CD64" s="376"/>
      <c r="CE64" s="376"/>
      <c r="CF64" s="376"/>
      <c r="CG64" s="376"/>
      <c r="CH64" s="376"/>
      <c r="CI64" s="376"/>
      <c r="CJ64" s="376"/>
      <c r="CK64" s="376"/>
      <c r="CL64" s="376"/>
      <c r="CM64" s="376"/>
      <c r="CN64" s="376"/>
      <c r="CO64" s="376"/>
      <c r="CP64" s="376"/>
      <c r="CQ64" s="376"/>
      <c r="CR64" s="376"/>
      <c r="CS64" s="376"/>
      <c r="CT64" s="376"/>
      <c r="CU64" s="376"/>
      <c r="CV64" s="376"/>
      <c r="CW64" s="376"/>
      <c r="CX64" s="376"/>
      <c r="CY64" s="376"/>
      <c r="CZ64" s="376"/>
      <c r="DA64" s="376"/>
      <c r="DB64" s="376"/>
      <c r="DC64" s="376"/>
      <c r="DD64" s="376"/>
      <c r="DE64" s="376"/>
      <c r="DF64" s="376"/>
      <c r="DG64" s="376"/>
      <c r="DH64" s="376"/>
      <c r="DI64" s="376"/>
      <c r="DJ64" s="376"/>
      <c r="DK64" s="376"/>
      <c r="DL64" s="376"/>
      <c r="DM64" s="376"/>
      <c r="DN64" s="376"/>
      <c r="DO64" s="376"/>
      <c r="DP64" s="376"/>
      <c r="DQ64" s="376"/>
      <c r="DR64" s="376"/>
      <c r="DS64" s="376"/>
      <c r="DT64" s="376"/>
      <c r="DU64" s="376"/>
      <c r="DV64" s="376"/>
      <c r="DW64" s="376"/>
      <c r="DX64" s="376"/>
      <c r="DY64" s="376"/>
      <c r="DZ64" s="376"/>
      <c r="EA64" s="376"/>
      <c r="EB64" s="376"/>
      <c r="EC64" s="376"/>
      <c r="ED64" s="376"/>
      <c r="EE64" s="376"/>
      <c r="EF64" s="376"/>
      <c r="EG64" s="376"/>
      <c r="EH64" s="376"/>
      <c r="EI64" s="376"/>
      <c r="EJ64" s="376"/>
      <c r="EK64" s="376"/>
      <c r="EL64" s="376"/>
      <c r="EM64" s="376"/>
      <c r="EN64" s="376"/>
      <c r="EO64" s="376"/>
      <c r="EP64" s="376"/>
      <c r="EQ64" s="376"/>
      <c r="ER64" s="376"/>
      <c r="ES64" s="376"/>
      <c r="ET64" s="376"/>
      <c r="EU64" s="376"/>
      <c r="EV64" s="376"/>
      <c r="EW64" s="376"/>
      <c r="EX64" s="376"/>
      <c r="EY64" s="376"/>
      <c r="EZ64" s="376"/>
      <c r="FA64" s="376"/>
      <c r="FB64" s="376"/>
      <c r="FC64" s="376"/>
      <c r="FD64" s="376"/>
      <c r="FE64" s="376"/>
      <c r="FF64" s="376"/>
      <c r="FG64" s="376"/>
      <c r="FH64" s="376"/>
      <c r="FI64" s="376"/>
      <c r="FJ64" s="376"/>
      <c r="FK64" s="376"/>
      <c r="FL64" s="376"/>
      <c r="FM64" s="376"/>
      <c r="FN64" s="376"/>
      <c r="FO64" s="376"/>
      <c r="FP64" s="376"/>
      <c r="FQ64" s="376"/>
      <c r="FR64" s="376"/>
      <c r="FS64" s="376"/>
      <c r="FT64" s="376"/>
      <c r="FU64" s="376"/>
      <c r="FV64" s="376"/>
      <c r="FW64" s="376"/>
      <c r="FX64" s="376"/>
      <c r="FY64" s="376"/>
      <c r="FZ64" s="376"/>
      <c r="GA64" s="376"/>
      <c r="GB64" s="376"/>
      <c r="GC64" s="376"/>
      <c r="GD64" s="376"/>
      <c r="GE64" s="376"/>
      <c r="GF64" s="376"/>
      <c r="GG64" s="376"/>
      <c r="GH64" s="376"/>
      <c r="GI64" s="376"/>
      <c r="GJ64" s="376"/>
      <c r="GK64" s="376"/>
      <c r="GL64" s="376"/>
      <c r="GM64" s="376"/>
      <c r="GN64" s="376"/>
      <c r="GO64" s="376"/>
      <c r="GP64" s="376"/>
      <c r="GQ64" s="376"/>
      <c r="GR64" s="376"/>
      <c r="GS64" s="376"/>
      <c r="GT64" s="376"/>
      <c r="GU64" s="376"/>
      <c r="GV64" s="376"/>
      <c r="GW64" s="376"/>
      <c r="GX64" s="376"/>
      <c r="GY64" s="376"/>
      <c r="GZ64" s="376"/>
      <c r="HA64" s="376"/>
      <c r="HB64" s="376"/>
      <c r="HC64" s="376"/>
      <c r="HD64" s="376"/>
      <c r="HE64" s="376"/>
      <c r="HF64" s="376"/>
      <c r="HG64" s="376"/>
      <c r="HH64" s="376"/>
      <c r="HI64" s="376"/>
      <c r="HJ64" s="376"/>
      <c r="HK64" s="376"/>
      <c r="HL64" s="376"/>
      <c r="HM64" s="376"/>
      <c r="HN64" s="376"/>
      <c r="HO64" s="376"/>
      <c r="HP64" s="376"/>
      <c r="HQ64" s="376"/>
      <c r="HR64" s="376"/>
      <c r="HS64" s="376"/>
      <c r="HT64" s="376"/>
      <c r="HU64" s="376"/>
      <c r="HV64" s="376"/>
      <c r="HW64" s="376"/>
      <c r="HX64" s="376"/>
      <c r="HY64" s="376"/>
      <c r="HZ64" s="376"/>
      <c r="IA64" s="376"/>
      <c r="IB64" s="376"/>
      <c r="IC64" s="376"/>
      <c r="ID64" s="376"/>
      <c r="IE64" s="376"/>
      <c r="IF64" s="376"/>
      <c r="IG64" s="376"/>
      <c r="IH64" s="376"/>
      <c r="II64" s="376"/>
      <c r="IJ64" s="376"/>
      <c r="IK64" s="376"/>
      <c r="IL64" s="376"/>
      <c r="IM64" s="376"/>
      <c r="IN64" s="376"/>
      <c r="IO64" s="376"/>
      <c r="IP64" s="376"/>
      <c r="IQ64" s="376"/>
      <c r="IR64" s="376"/>
      <c r="IS64" s="376"/>
      <c r="IT64" s="376"/>
      <c r="IU64" s="376"/>
      <c r="IV64" s="376"/>
      <c r="IW64" s="376"/>
    </row>
    <row r="65" customFormat="false" ht="12.75" hidden="false" customHeight="false" outlineLevel="0" collapsed="false">
      <c r="A65" s="336"/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340"/>
      <c r="R65" s="340"/>
      <c r="S65" s="340"/>
      <c r="T65" s="340"/>
      <c r="U65" s="340"/>
      <c r="W65" s="333"/>
    </row>
    <row r="66" customFormat="false" ht="12.75" hidden="false" customHeight="false" outlineLevel="0" collapsed="false">
      <c r="A66" s="339" t="s">
        <v>258</v>
      </c>
      <c r="B66" s="340" t="n">
        <f aca="false">-B112</f>
        <v>-92.2200847708754</v>
      </c>
      <c r="C66" s="340" t="n">
        <f aca="false">-C112</f>
        <v>-0</v>
      </c>
      <c r="D66" s="340" t="n">
        <f aca="false">-D112</f>
        <v>-0</v>
      </c>
      <c r="E66" s="340" t="n">
        <f aca="false">-E112</f>
        <v>-0</v>
      </c>
      <c r="F66" s="340" t="n">
        <f aca="false">-F112</f>
        <v>-652.042265595057</v>
      </c>
      <c r="G66" s="340" t="n">
        <f aca="false">-G112</f>
        <v>-759.582103934167</v>
      </c>
      <c r="H66" s="340" t="n">
        <f aca="false">-H112</f>
        <v>-818.080297106862</v>
      </c>
      <c r="I66" s="340" t="n">
        <f aca="false">-I112</f>
        <v>-849.064435372467</v>
      </c>
      <c r="J66" s="340" t="n">
        <f aca="false">-J112</f>
        <v>-890.057549817557</v>
      </c>
      <c r="K66" s="340" t="n">
        <f aca="false">-K112</f>
        <v>-926.090582330369</v>
      </c>
      <c r="L66" s="340" t="n">
        <f aca="false">-L112</f>
        <v>-982.627147277723</v>
      </c>
      <c r="M66" s="340" t="n">
        <f aca="false">-M112</f>
        <v>-1040.52666601791</v>
      </c>
      <c r="N66" s="340" t="n">
        <f aca="false">-N112</f>
        <v>-1106.83468436979</v>
      </c>
      <c r="O66" s="340" t="n">
        <f aca="false">-O112</f>
        <v>-1174.68208981207</v>
      </c>
      <c r="P66" s="340" t="n">
        <f aca="false">-P112</f>
        <v>-1246.15690925871</v>
      </c>
      <c r="Q66" s="340" t="n">
        <f aca="false">-Q112</f>
        <v>-1584.62244820129</v>
      </c>
      <c r="R66" s="340" t="n">
        <f aca="false">-R112</f>
        <v>-1929.97007480133</v>
      </c>
      <c r="S66" s="340" t="n">
        <f aca="false">-S112</f>
        <v>-2010.20891913963</v>
      </c>
      <c r="T66" s="340" t="n">
        <f aca="false">-T112</f>
        <v>-2096.70479493859</v>
      </c>
      <c r="U66" s="340" t="n">
        <f aca="false">-U112</f>
        <v>-2190.57385999882</v>
      </c>
      <c r="W66" s="234" t="n">
        <f aca="false">SUM(B66:U66)</f>
        <v>-20350.0449127432</v>
      </c>
    </row>
    <row r="67" customFormat="false" ht="12.75" hidden="false" customHeight="false" outlineLevel="0" collapsed="false">
      <c r="A67" s="339" t="s">
        <v>259</v>
      </c>
      <c r="B67" s="414" t="n">
        <f aca="false">-Allocation!$F$7*Tax!B19</f>
        <v>231.050970445493</v>
      </c>
      <c r="C67" s="414" t="n">
        <f aca="false">-Allocation!$F$7*Tax!C19</f>
        <v>3125.32965938659</v>
      </c>
      <c r="D67" s="414" t="n">
        <f aca="false">-Allocation!$F$7*Tax!D19</f>
        <v>2394.01177733929</v>
      </c>
      <c r="E67" s="414" t="n">
        <f aca="false">-Allocation!$F$7*Tax!E19</f>
        <v>-1832.53855263139</v>
      </c>
      <c r="F67" s="414" t="n">
        <f aca="false">-Allocation!$F$7*Tax!F19</f>
        <v>-2874.99371346605</v>
      </c>
      <c r="G67" s="414" t="n">
        <f aca="false">-Allocation!$F$7*Tax!G19</f>
        <v>-3443.57274645765</v>
      </c>
      <c r="H67" s="414" t="n">
        <f aca="false">-Allocation!$F$7*Tax!H19</f>
        <v>-3821.51360722446</v>
      </c>
      <c r="I67" s="414" t="n">
        <f aca="false">-Allocation!$F$7*Tax!I19</f>
        <v>-3971.90566765086</v>
      </c>
      <c r="J67" s="414" t="n">
        <f aca="false">-Allocation!$F$7*Tax!J19</f>
        <v>-4228.55643704915</v>
      </c>
      <c r="K67" s="414" t="n">
        <f aca="false">-Allocation!$F$7*Tax!K19</f>
        <v>-4419.13889952326</v>
      </c>
      <c r="L67" s="414" t="n">
        <f aca="false">-Allocation!$F$7*Tax!L19</f>
        <v>-4739.54978971417</v>
      </c>
      <c r="M67" s="414" t="n">
        <f aca="false">-Allocation!$F$7*Tax!M19</f>
        <v>-5074.57415989322</v>
      </c>
      <c r="N67" s="414" t="n">
        <f aca="false">-Allocation!$F$7*Tax!N19</f>
        <v>-5432.09895940069</v>
      </c>
      <c r="O67" s="414" t="n">
        <f aca="false">-Allocation!$F$7*Tax!O19</f>
        <v>-5799.81424157664</v>
      </c>
      <c r="P67" s="414" t="n">
        <f aca="false">-Allocation!$F$7*Tax!P19</f>
        <v>-6181.72564340557</v>
      </c>
      <c r="Q67" s="414" t="n">
        <f aca="false">-Allocation!$F$7*Tax!Q19</f>
        <v>-8426.61811443156</v>
      </c>
      <c r="R67" s="414" t="n">
        <f aca="false">-Allocation!$F$7*Tax!R19</f>
        <v>-10674.9527839163</v>
      </c>
      <c r="S67" s="414" t="n">
        <f aca="false">-Allocation!$F$7*Tax!S19</f>
        <v>-11112.9647647784</v>
      </c>
      <c r="T67" s="414" t="n">
        <f aca="false">-Allocation!$F$7*Tax!T19</f>
        <v>-11589.1254822689</v>
      </c>
      <c r="U67" s="414" t="n">
        <f aca="false">-Allocation!$F$7*Tax!U19</f>
        <v>-12098.3660583844</v>
      </c>
      <c r="W67" s="234" t="n">
        <f aca="false">SUM(B67:U67)</f>
        <v>-99971.6172146013</v>
      </c>
    </row>
    <row r="68" customFormat="false" ht="12.75" hidden="false" customHeight="false" outlineLevel="0" collapsed="false">
      <c r="A68" s="339"/>
      <c r="B68" s="415"/>
      <c r="C68" s="415"/>
      <c r="D68" s="415"/>
      <c r="E68" s="415"/>
      <c r="F68" s="415"/>
      <c r="G68" s="415"/>
      <c r="H68" s="415"/>
      <c r="I68" s="415"/>
      <c r="J68" s="415"/>
      <c r="K68" s="415"/>
      <c r="L68" s="415"/>
      <c r="M68" s="415"/>
      <c r="N68" s="415"/>
      <c r="O68" s="415"/>
      <c r="P68" s="415"/>
      <c r="Q68" s="415"/>
      <c r="R68" s="415"/>
      <c r="S68" s="415"/>
      <c r="T68" s="415"/>
      <c r="U68" s="415"/>
      <c r="W68" s="333"/>
    </row>
    <row r="69" customFormat="false" ht="15.75" hidden="false" customHeight="false" outlineLevel="0" collapsed="false">
      <c r="A69" s="416" t="s">
        <v>212</v>
      </c>
      <c r="B69" s="417" t="n">
        <f aca="false">B64+B67+B66</f>
        <v>5408.97407220875</v>
      </c>
      <c r="C69" s="417" t="n">
        <f aca="false">C64+C67+C66</f>
        <v>8299.67091259566</v>
      </c>
      <c r="D69" s="417" t="n">
        <f aca="false">D64+D67+D66</f>
        <v>7526.43277291498</v>
      </c>
      <c r="E69" s="417" t="n">
        <f aca="false">E64+E67+E66</f>
        <v>17367.8419231715</v>
      </c>
      <c r="F69" s="417" t="n">
        <f aca="false">F64+F67+F66</f>
        <v>16742.6885340986</v>
      </c>
      <c r="G69" s="417" t="n">
        <f aca="false">G64+G67+G66</f>
        <v>16286.299837073</v>
      </c>
      <c r="H69" s="417" t="n">
        <f aca="false">H64+H67+H66</f>
        <v>16013.5797593422</v>
      </c>
      <c r="I69" s="417" t="n">
        <f aca="false">I64+I67+I66</f>
        <v>16003.5527455181</v>
      </c>
      <c r="J69" s="417" t="n">
        <f aca="false">J64+J67+J66</f>
        <v>15970.7488611697</v>
      </c>
      <c r="K69" s="417" t="n">
        <f aca="false">K64+K67+K66</f>
        <v>15972.5855866464</v>
      </c>
      <c r="L69" s="417" t="n">
        <f aca="false">L64+L67+L66</f>
        <v>15982.9978386434</v>
      </c>
      <c r="M69" s="417" t="n">
        <f aca="false">M64+M67+M66</f>
        <v>15944.0399379349</v>
      </c>
      <c r="N69" s="417" t="n">
        <f aca="false">N64+N67+N66</f>
        <v>15966.4784138375</v>
      </c>
      <c r="O69" s="417" t="n">
        <f aca="false">O64+O67+O66</f>
        <v>15946.7319746016</v>
      </c>
      <c r="P69" s="417" t="n">
        <f aca="false">P64+P67+P66</f>
        <v>15939.1302723845</v>
      </c>
      <c r="Q69" s="417" t="n">
        <f aca="false">Q64+Q67+Q66</f>
        <v>13558.1785349998</v>
      </c>
      <c r="R69" s="417" t="n">
        <f aca="false">R64+R67+R66</f>
        <v>11309.8402642633</v>
      </c>
      <c r="S69" s="417" t="n">
        <f aca="false">S64+S67+S66</f>
        <v>11102.5675705224</v>
      </c>
      <c r="T69" s="417" t="n">
        <f aca="false">T64+T67+T66</f>
        <v>10844.3529363984</v>
      </c>
      <c r="U69" s="417" t="n">
        <f aca="false">U64+U67+U66</f>
        <v>10516.9916489241</v>
      </c>
      <c r="V69" s="408"/>
      <c r="W69" s="234" t="n">
        <f aca="false">SUM(B69:U69)</f>
        <v>272703.684397249</v>
      </c>
      <c r="X69" s="408"/>
      <c r="Y69" s="408"/>
      <c r="Z69" s="408"/>
      <c r="AA69" s="408"/>
      <c r="AB69" s="408"/>
      <c r="AC69" s="408"/>
      <c r="AD69" s="408"/>
      <c r="AE69" s="408"/>
      <c r="AF69" s="408"/>
      <c r="AG69" s="408"/>
      <c r="AH69" s="408"/>
      <c r="AI69" s="408"/>
      <c r="AJ69" s="408"/>
      <c r="AK69" s="408"/>
      <c r="AL69" s="408"/>
      <c r="AM69" s="408"/>
      <c r="AN69" s="408"/>
      <c r="AO69" s="408"/>
      <c r="AP69" s="408"/>
      <c r="AQ69" s="408"/>
      <c r="AR69" s="408"/>
      <c r="AS69" s="408"/>
      <c r="AT69" s="408"/>
      <c r="AU69" s="408"/>
      <c r="AV69" s="408"/>
      <c r="AW69" s="408"/>
      <c r="AX69" s="408"/>
      <c r="AY69" s="408"/>
      <c r="AZ69" s="408"/>
      <c r="BA69" s="408"/>
      <c r="BB69" s="408"/>
      <c r="BC69" s="408"/>
      <c r="BD69" s="408"/>
      <c r="BE69" s="408"/>
      <c r="BF69" s="408"/>
      <c r="BG69" s="408"/>
      <c r="BH69" s="408"/>
      <c r="BI69" s="408"/>
      <c r="BJ69" s="408"/>
      <c r="BK69" s="408"/>
      <c r="BL69" s="408"/>
      <c r="BM69" s="408"/>
      <c r="BN69" s="408"/>
      <c r="BO69" s="408"/>
      <c r="BP69" s="408"/>
      <c r="BQ69" s="408"/>
      <c r="BR69" s="408"/>
      <c r="BS69" s="408"/>
      <c r="BT69" s="408"/>
      <c r="BU69" s="408"/>
      <c r="BV69" s="408"/>
      <c r="BW69" s="408"/>
      <c r="BX69" s="408"/>
      <c r="BY69" s="408"/>
      <c r="BZ69" s="408"/>
      <c r="CA69" s="408"/>
      <c r="CB69" s="408"/>
      <c r="CC69" s="408"/>
      <c r="CD69" s="408"/>
      <c r="CE69" s="408"/>
      <c r="CF69" s="408"/>
      <c r="CG69" s="408"/>
      <c r="CH69" s="408"/>
      <c r="CI69" s="408"/>
      <c r="CJ69" s="408"/>
      <c r="CK69" s="408"/>
      <c r="CL69" s="408"/>
      <c r="CM69" s="408"/>
      <c r="CN69" s="408"/>
      <c r="CO69" s="408"/>
      <c r="CP69" s="408"/>
      <c r="CQ69" s="408"/>
      <c r="CR69" s="408"/>
      <c r="CS69" s="408"/>
      <c r="CT69" s="408"/>
      <c r="CU69" s="408"/>
      <c r="CV69" s="408"/>
      <c r="CW69" s="408"/>
      <c r="CX69" s="408"/>
      <c r="CY69" s="408"/>
      <c r="CZ69" s="408"/>
      <c r="DA69" s="408"/>
      <c r="DB69" s="408"/>
      <c r="DC69" s="408"/>
      <c r="DD69" s="408"/>
      <c r="DE69" s="408"/>
      <c r="DF69" s="408"/>
      <c r="DG69" s="408"/>
      <c r="DH69" s="408"/>
      <c r="DI69" s="408"/>
      <c r="DJ69" s="408"/>
      <c r="DK69" s="408"/>
      <c r="DL69" s="408"/>
      <c r="DM69" s="408"/>
      <c r="DN69" s="408"/>
      <c r="DO69" s="408"/>
      <c r="DP69" s="408"/>
      <c r="DQ69" s="408"/>
      <c r="DR69" s="408"/>
      <c r="DS69" s="408"/>
      <c r="DT69" s="408"/>
      <c r="DU69" s="408"/>
      <c r="DV69" s="408"/>
      <c r="DW69" s="408"/>
      <c r="DX69" s="408"/>
      <c r="DY69" s="408"/>
      <c r="DZ69" s="408"/>
      <c r="EA69" s="408"/>
      <c r="EB69" s="408"/>
      <c r="EC69" s="408"/>
      <c r="ED69" s="408"/>
      <c r="EE69" s="408"/>
      <c r="EF69" s="408"/>
      <c r="EG69" s="408"/>
      <c r="EH69" s="408"/>
      <c r="EI69" s="408"/>
      <c r="EJ69" s="408"/>
      <c r="EK69" s="408"/>
      <c r="EL69" s="408"/>
      <c r="EM69" s="408"/>
      <c r="EN69" s="408"/>
      <c r="EO69" s="408"/>
      <c r="EP69" s="408"/>
      <c r="EQ69" s="408"/>
      <c r="ER69" s="408"/>
      <c r="ES69" s="408"/>
      <c r="ET69" s="408"/>
      <c r="EU69" s="408"/>
      <c r="EV69" s="408"/>
      <c r="EW69" s="408"/>
      <c r="EX69" s="408"/>
      <c r="EY69" s="408"/>
      <c r="EZ69" s="408"/>
      <c r="FA69" s="408"/>
      <c r="FB69" s="408"/>
      <c r="FC69" s="408"/>
      <c r="FD69" s="408"/>
      <c r="FE69" s="408"/>
      <c r="FF69" s="408"/>
      <c r="FG69" s="408"/>
      <c r="FH69" s="408"/>
      <c r="FI69" s="408"/>
      <c r="FJ69" s="408"/>
      <c r="FK69" s="408"/>
      <c r="FL69" s="408"/>
      <c r="FM69" s="408"/>
      <c r="FN69" s="408"/>
      <c r="FO69" s="408"/>
      <c r="FP69" s="408"/>
      <c r="FQ69" s="408"/>
      <c r="FR69" s="408"/>
      <c r="FS69" s="408"/>
      <c r="FT69" s="408"/>
      <c r="FU69" s="408"/>
      <c r="FV69" s="408"/>
      <c r="FW69" s="408"/>
      <c r="FX69" s="408"/>
      <c r="FY69" s="408"/>
      <c r="FZ69" s="408"/>
      <c r="GA69" s="408"/>
      <c r="GB69" s="408"/>
      <c r="GC69" s="408"/>
      <c r="GD69" s="408"/>
      <c r="GE69" s="408"/>
      <c r="GF69" s="408"/>
      <c r="GG69" s="408"/>
      <c r="GH69" s="408"/>
      <c r="GI69" s="408"/>
      <c r="GJ69" s="408"/>
      <c r="GK69" s="408"/>
      <c r="GL69" s="408"/>
      <c r="GM69" s="408"/>
      <c r="GN69" s="408"/>
      <c r="GO69" s="408"/>
      <c r="GP69" s="408"/>
      <c r="GQ69" s="408"/>
      <c r="GR69" s="408"/>
      <c r="GS69" s="408"/>
      <c r="GT69" s="408"/>
      <c r="GU69" s="408"/>
      <c r="GV69" s="408"/>
      <c r="GW69" s="408"/>
      <c r="GX69" s="408"/>
      <c r="GY69" s="408"/>
      <c r="GZ69" s="408"/>
      <c r="HA69" s="408"/>
      <c r="HB69" s="408"/>
      <c r="HC69" s="408"/>
      <c r="HD69" s="408"/>
      <c r="HE69" s="408"/>
      <c r="HF69" s="408"/>
      <c r="HG69" s="408"/>
      <c r="HH69" s="408"/>
      <c r="HI69" s="408"/>
      <c r="HJ69" s="408"/>
      <c r="HK69" s="408"/>
      <c r="HL69" s="408"/>
      <c r="HM69" s="408"/>
      <c r="HN69" s="408"/>
      <c r="HO69" s="408"/>
      <c r="HP69" s="408"/>
      <c r="HQ69" s="408"/>
      <c r="HR69" s="408"/>
      <c r="HS69" s="408"/>
      <c r="HT69" s="408"/>
      <c r="HU69" s="408"/>
      <c r="HV69" s="408"/>
      <c r="HW69" s="408"/>
      <c r="HX69" s="408"/>
      <c r="HY69" s="408"/>
      <c r="HZ69" s="408"/>
      <c r="IA69" s="408"/>
      <c r="IB69" s="408"/>
      <c r="IC69" s="408"/>
      <c r="ID69" s="408"/>
      <c r="IE69" s="408"/>
      <c r="IF69" s="408"/>
      <c r="IG69" s="408"/>
      <c r="IH69" s="408"/>
      <c r="II69" s="408"/>
      <c r="IJ69" s="408"/>
      <c r="IK69" s="408"/>
      <c r="IL69" s="408"/>
      <c r="IM69" s="408"/>
      <c r="IN69" s="408"/>
      <c r="IO69" s="408"/>
      <c r="IP69" s="408"/>
      <c r="IQ69" s="408"/>
      <c r="IR69" s="408"/>
      <c r="IS69" s="408"/>
      <c r="IT69" s="408"/>
      <c r="IU69" s="408"/>
      <c r="IV69" s="408"/>
      <c r="IW69" s="408"/>
    </row>
    <row r="70" customFormat="false" ht="12.75" hidden="false" customHeight="false" outlineLevel="0" collapsed="false">
      <c r="A70" s="418"/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L70" s="340"/>
      <c r="M70" s="340"/>
      <c r="N70" s="340"/>
      <c r="O70" s="340"/>
      <c r="P70" s="340"/>
      <c r="Q70" s="340"/>
      <c r="R70" s="340"/>
      <c r="S70" s="340"/>
      <c r="T70" s="340"/>
      <c r="U70" s="340"/>
    </row>
    <row r="71" customFormat="false" ht="12.75" hidden="false" customHeight="false" outlineLevel="0" collapsed="false">
      <c r="A71" s="419"/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</row>
    <row r="72" customFormat="false" ht="12.75" hidden="false" customHeight="false" outlineLevel="0" collapsed="false">
      <c r="A72" s="419" t="n">
        <v>0</v>
      </c>
      <c r="B72" s="340" t="n">
        <f aca="false">B36</f>
        <v>18978.9733087655</v>
      </c>
      <c r="C72" s="340" t="n">
        <f aca="false">C36</f>
        <v>18871.7720429482</v>
      </c>
      <c r="D72" s="340" t="n">
        <f aca="false">D36</f>
        <v>18809.8082479375</v>
      </c>
      <c r="E72" s="340" t="n">
        <f aca="false">E36</f>
        <v>28782.0082004393</v>
      </c>
      <c r="F72" s="340" t="n">
        <f aca="false">F36</f>
        <v>30341.1857932857</v>
      </c>
      <c r="G72" s="340" t="n">
        <f aca="false">G36</f>
        <v>30702.9531077373</v>
      </c>
      <c r="H72" s="340" t="n">
        <f aca="false">H36</f>
        <v>30999.6157848317</v>
      </c>
      <c r="I72" s="340" t="n">
        <f aca="false">I36</f>
        <v>31347.3067732726</v>
      </c>
      <c r="J72" s="340" t="n">
        <f aca="false">J36</f>
        <v>31749.7850951973</v>
      </c>
      <c r="K72" s="340" t="n">
        <f aca="false">K36</f>
        <v>32082.7435455804</v>
      </c>
      <c r="L72" s="340" t="n">
        <f aca="false">L36</f>
        <v>32682.0890613859</v>
      </c>
      <c r="M72" s="340" t="n">
        <f aca="false">M36</f>
        <v>33288.5453817636</v>
      </c>
      <c r="N72" s="340" t="n">
        <f aca="false">N36</f>
        <v>33902.1540402289</v>
      </c>
      <c r="O72" s="340" t="n">
        <f aca="false">O36</f>
        <v>34522.753866373</v>
      </c>
      <c r="P72" s="340" t="n">
        <f aca="false">P36</f>
        <v>35097.1274650382</v>
      </c>
      <c r="Q72" s="340" t="n">
        <f aca="false">Q36</f>
        <v>35562.5965904694</v>
      </c>
      <c r="R72" s="340" t="n">
        <f aca="false">R36</f>
        <v>36025.6660064723</v>
      </c>
      <c r="S72" s="340" t="n">
        <f aca="false">S36</f>
        <v>36490.8431537992</v>
      </c>
      <c r="T72" s="340" t="n">
        <f aca="false">T36</f>
        <v>36952.3393820881</v>
      </c>
      <c r="U72" s="340" t="n">
        <f aca="false">U36</f>
        <v>37419.0030546669</v>
      </c>
    </row>
    <row r="73" customFormat="false" ht="12.75" hidden="false" customHeight="false" outlineLevel="0" collapsed="false">
      <c r="A73" s="419" t="s">
        <v>260</v>
      </c>
      <c r="B73" s="420" t="n">
        <f aca="false">Assumptions!B39</f>
        <v>0.114434838204214</v>
      </c>
      <c r="C73" s="346" t="e">
        <f aca="false">([7]!xnpv,B73,A72:U72,CF!$B$8:$V$8)</f>
        <v>#VALUE!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</row>
    <row r="74" customFormat="false" ht="12.75" hidden="false" customHeight="false" outlineLevel="0" collapsed="false"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</row>
    <row r="75" customFormat="false" ht="12.75" hidden="false" customHeight="false" outlineLevel="0" collapsed="false">
      <c r="A75" s="421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</row>
    <row r="76" customFormat="false" ht="12.75" hidden="false" customHeight="false" outlineLevel="0" collapsed="false">
      <c r="A76" s="421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</row>
    <row r="77" customFormat="false" ht="18.75" hidden="false" customHeight="false" outlineLevel="0" collapsed="false">
      <c r="A77" s="410" t="s">
        <v>261</v>
      </c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</row>
    <row r="78" customFormat="false" ht="12.75" hidden="false" customHeight="false" outlineLevel="0" collapsed="false">
      <c r="A78" s="376"/>
      <c r="B78" s="377"/>
      <c r="C78" s="377"/>
      <c r="D78" s="377"/>
      <c r="E78" s="377"/>
      <c r="F78" s="377"/>
      <c r="G78" s="378"/>
      <c r="H78" s="377"/>
      <c r="I78" s="377"/>
      <c r="J78" s="377"/>
      <c r="K78" s="377"/>
      <c r="L78" s="377"/>
      <c r="M78" s="378"/>
      <c r="N78" s="377"/>
      <c r="O78" s="377"/>
      <c r="P78" s="377"/>
      <c r="Q78" s="377"/>
      <c r="R78" s="377"/>
      <c r="S78" s="378"/>
      <c r="T78" s="377"/>
      <c r="U78" s="377"/>
    </row>
    <row r="79" customFormat="false" ht="12.75" hidden="false" customHeight="false" outlineLevel="0" collapsed="false">
      <c r="A79" s="330"/>
      <c r="B79" s="380" t="n">
        <v>3</v>
      </c>
      <c r="C79" s="380" t="n">
        <v>4</v>
      </c>
      <c r="D79" s="380" t="n">
        <v>5</v>
      </c>
      <c r="E79" s="381" t="n">
        <v>6</v>
      </c>
      <c r="F79" s="380" t="n">
        <v>7</v>
      </c>
      <c r="G79" s="380" t="n">
        <v>8</v>
      </c>
      <c r="H79" s="380" t="n">
        <v>9</v>
      </c>
      <c r="I79" s="380" t="n">
        <v>10</v>
      </c>
      <c r="J79" s="380" t="n">
        <v>11</v>
      </c>
      <c r="K79" s="381" t="n">
        <v>12</v>
      </c>
      <c r="L79" s="380" t="n">
        <v>13</v>
      </c>
      <c r="M79" s="380" t="n">
        <v>14</v>
      </c>
      <c r="N79" s="380" t="n">
        <v>15</v>
      </c>
      <c r="O79" s="380" t="n">
        <v>16</v>
      </c>
      <c r="P79" s="380" t="n">
        <v>17</v>
      </c>
      <c r="Q79" s="381" t="n">
        <v>18</v>
      </c>
      <c r="R79" s="380" t="n">
        <v>19</v>
      </c>
      <c r="S79" s="380" t="n">
        <v>20</v>
      </c>
      <c r="T79" s="380" t="n">
        <v>21</v>
      </c>
      <c r="U79" s="380" t="n">
        <v>22</v>
      </c>
    </row>
    <row r="80" customFormat="false" ht="13.5" hidden="false" customHeight="false" outlineLevel="0" collapsed="false">
      <c r="A80" s="224" t="s">
        <v>154</v>
      </c>
      <c r="B80" s="225" t="n">
        <v>2001</v>
      </c>
      <c r="C80" s="225" t="n">
        <v>2002</v>
      </c>
      <c r="D80" s="225" t="n">
        <v>2003</v>
      </c>
      <c r="E80" s="225" t="n">
        <v>2004</v>
      </c>
      <c r="F80" s="225" t="n">
        <v>2005</v>
      </c>
      <c r="G80" s="225" t="n">
        <v>2006</v>
      </c>
      <c r="H80" s="225" t="n">
        <v>2007</v>
      </c>
      <c r="I80" s="225" t="n">
        <v>2008</v>
      </c>
      <c r="J80" s="225" t="n">
        <v>2009</v>
      </c>
      <c r="K80" s="225" t="n">
        <v>2010</v>
      </c>
      <c r="L80" s="225" t="n">
        <v>2011</v>
      </c>
      <c r="M80" s="225" t="n">
        <v>2012</v>
      </c>
      <c r="N80" s="225" t="n">
        <v>2013</v>
      </c>
      <c r="O80" s="225" t="n">
        <v>2014</v>
      </c>
      <c r="P80" s="225" t="n">
        <v>2015</v>
      </c>
      <c r="Q80" s="225" t="n">
        <v>2016</v>
      </c>
      <c r="R80" s="225" t="n">
        <v>2017</v>
      </c>
      <c r="S80" s="225" t="n">
        <v>2018</v>
      </c>
      <c r="T80" s="225" t="n">
        <v>2019</v>
      </c>
      <c r="U80" s="225" t="n">
        <v>2020</v>
      </c>
    </row>
    <row r="81" customFormat="false" ht="12.75" hidden="false" customHeight="false" outlineLevel="0" collapsed="false">
      <c r="A81" s="330"/>
      <c r="B81" s="383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</row>
    <row r="82" customFormat="false" ht="12.75" hidden="false" customHeight="false" outlineLevel="0" collapsed="false">
      <c r="A82" s="330"/>
      <c r="B82" s="383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</row>
    <row r="83" customFormat="false" ht="12.75" hidden="false" customHeight="false" outlineLevel="0" collapsed="false">
      <c r="A83" s="384" t="s">
        <v>262</v>
      </c>
      <c r="B83" s="383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</row>
    <row r="84" customFormat="false" ht="12.75" hidden="false" customHeight="false" outlineLevel="0" collapsed="false">
      <c r="A84" s="330"/>
      <c r="B84" s="383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</row>
    <row r="85" customFormat="false" ht="12.75" hidden="false" customHeight="false" outlineLevel="0" collapsed="false">
      <c r="A85" s="376" t="s">
        <v>263</v>
      </c>
      <c r="B85" s="353" t="n">
        <f aca="false">Depreciation!C14</f>
        <v>148091.096057492</v>
      </c>
      <c r="C85" s="353" t="n">
        <f aca="false">Depreciation!D14</f>
        <v>143510.959066023</v>
      </c>
      <c r="D85" s="353" t="n">
        <f aca="false">Depreciation!E14</f>
        <v>138930.822074554</v>
      </c>
      <c r="E85" s="353" t="n">
        <f aca="false">Depreciation!F14</f>
        <v>134350.685083085</v>
      </c>
      <c r="F85" s="353" t="n">
        <f aca="false">Depreciation!G14</f>
        <v>129770.548091616</v>
      </c>
      <c r="G85" s="353" t="n">
        <f aca="false">Depreciation!H14</f>
        <v>125190.411100148</v>
      </c>
      <c r="H85" s="353" t="n">
        <f aca="false">Depreciation!I14</f>
        <v>120610.274108679</v>
      </c>
      <c r="I85" s="353" t="n">
        <f aca="false">Depreciation!J14</f>
        <v>116030.13711721</v>
      </c>
      <c r="J85" s="353" t="n">
        <f aca="false">Depreciation!K14</f>
        <v>111450.000125741</v>
      </c>
      <c r="K85" s="353" t="n">
        <f aca="false">Depreciation!L14</f>
        <v>106869.863134272</v>
      </c>
      <c r="L85" s="353" t="n">
        <f aca="false">Depreciation!M14</f>
        <v>102289.726142804</v>
      </c>
      <c r="M85" s="353" t="n">
        <f aca="false">Depreciation!N14</f>
        <v>97709.5891513347</v>
      </c>
      <c r="N85" s="353" t="n">
        <f aca="false">Depreciation!O14</f>
        <v>93129.4521598659</v>
      </c>
      <c r="O85" s="353" t="n">
        <f aca="false">Depreciation!P14</f>
        <v>88549.3151683971</v>
      </c>
      <c r="P85" s="353" t="n">
        <f aca="false">Depreciation!Q14</f>
        <v>83969.1781769283</v>
      </c>
      <c r="Q85" s="353" t="n">
        <f aca="false">Depreciation!R14</f>
        <v>79389.0411854594</v>
      </c>
      <c r="R85" s="353" t="n">
        <f aca="false">Depreciation!S14</f>
        <v>74808.9041939906</v>
      </c>
      <c r="S85" s="353" t="n">
        <f aca="false">Depreciation!T14</f>
        <v>70228.7672025218</v>
      </c>
      <c r="T85" s="353" t="n">
        <f aca="false">Depreciation!U14</f>
        <v>65648.630211053</v>
      </c>
      <c r="U85" s="353" t="n">
        <f aca="false">Depreciation!V14</f>
        <v>61068.4932195842</v>
      </c>
      <c r="W85" s="422" t="n">
        <f aca="false">SUM(B85:U85)</f>
        <v>2091595.89277076</v>
      </c>
    </row>
    <row r="86" customFormat="false" ht="12.75" hidden="false" customHeight="false" outlineLevel="0" collapsed="false">
      <c r="A86" s="142" t="s">
        <v>264</v>
      </c>
      <c r="B86" s="353" t="n">
        <f aca="false">Depreciation!$B$12*Assumptions!$B$8</f>
        <v>72778.262611469</v>
      </c>
      <c r="C86" s="353" t="n">
        <f aca="false">Depreciation!$B$12*Assumptions!$B$8</f>
        <v>72778.262611469</v>
      </c>
      <c r="D86" s="353" t="n">
        <f aca="false">Depreciation!$B$12*Assumptions!$B$8</f>
        <v>72778.262611469</v>
      </c>
      <c r="E86" s="353" t="n">
        <f aca="false">Depreciation!$B$12*Assumptions!$B$8</f>
        <v>72778.262611469</v>
      </c>
      <c r="F86" s="353" t="n">
        <f aca="false">Depreciation!$B$12*Assumptions!$B$8</f>
        <v>72778.262611469</v>
      </c>
      <c r="G86" s="353" t="n">
        <f aca="false">Depreciation!$B$12*Assumptions!$B$8</f>
        <v>72778.262611469</v>
      </c>
      <c r="H86" s="353" t="n">
        <f aca="false">Depreciation!$B$12*Assumptions!$B$8</f>
        <v>72778.262611469</v>
      </c>
      <c r="I86" s="353" t="n">
        <f aca="false">Depreciation!$B$12*Assumptions!$B$8</f>
        <v>72778.262611469</v>
      </c>
      <c r="J86" s="353" t="n">
        <f aca="false">Depreciation!$B$12*Assumptions!$B$8</f>
        <v>72778.262611469</v>
      </c>
      <c r="K86" s="353" t="n">
        <f aca="false">Depreciation!$B$12*Assumptions!$B$8</f>
        <v>72778.262611469</v>
      </c>
      <c r="L86" s="353" t="n">
        <f aca="false">Depreciation!$B$12*Assumptions!$B$8</f>
        <v>72778.262611469</v>
      </c>
      <c r="M86" s="353" t="n">
        <f aca="false">Depreciation!$B$12*Assumptions!$B$8</f>
        <v>72778.262611469</v>
      </c>
      <c r="N86" s="353" t="n">
        <f aca="false">Depreciation!$B$12*Assumptions!$B$8</f>
        <v>72778.262611469</v>
      </c>
      <c r="O86" s="353" t="n">
        <f aca="false">Depreciation!$B$12*Assumptions!$B$8</f>
        <v>72778.262611469</v>
      </c>
      <c r="P86" s="353" t="n">
        <f aca="false">Depreciation!$B$12*Assumptions!$B$8</f>
        <v>72778.262611469</v>
      </c>
      <c r="Q86" s="353" t="n">
        <f aca="false">Depreciation!$B$12*Assumptions!$B$8</f>
        <v>72778.262611469</v>
      </c>
      <c r="R86" s="353" t="n">
        <f aca="false">Depreciation!$B$12*Assumptions!$B$8</f>
        <v>72778.262611469</v>
      </c>
      <c r="S86" s="353" t="n">
        <f aca="false">Depreciation!$B$12*Assumptions!$B$8</f>
        <v>72778.262611469</v>
      </c>
      <c r="T86" s="353" t="n">
        <f aca="false">Depreciation!$B$12*Assumptions!$B$8</f>
        <v>72778.262611469</v>
      </c>
      <c r="U86" s="353" t="n">
        <f aca="false">Depreciation!$B$12*Assumptions!$B$8</f>
        <v>72778.262611469</v>
      </c>
      <c r="W86" s="422" t="n">
        <f aca="false">SUM(B86:U86)</f>
        <v>1455565.25222938</v>
      </c>
    </row>
    <row r="87" customFormat="false" ht="12.75" hidden="false" customHeight="false" outlineLevel="0" collapsed="false">
      <c r="A87" s="423" t="s">
        <v>265</v>
      </c>
      <c r="B87" s="424" t="n">
        <f aca="false">B49-B69</f>
        <v>-2604.22374110038</v>
      </c>
      <c r="C87" s="424" t="n">
        <f aca="false">C49-C69</f>
        <v>-5358.67870701841</v>
      </c>
      <c r="D87" s="424" t="n">
        <f aca="false">D49-D69</f>
        <v>-4388.96634942716</v>
      </c>
      <c r="E87" s="424" t="n">
        <f aca="false">E49-E69</f>
        <v>-7953.77305238902</v>
      </c>
      <c r="F87" s="424" t="n">
        <f aca="false">F49-F69</f>
        <v>-6304.50917831498</v>
      </c>
      <c r="G87" s="424" t="n">
        <f aca="false">G49-G69</f>
        <v>-5538.20949308555</v>
      </c>
      <c r="H87" s="424" t="n">
        <f aca="false">H49-H69</f>
        <v>-4977.61382207609</v>
      </c>
      <c r="I87" s="424" t="n">
        <f aca="false">I49-I69</f>
        <v>-4642.73678790798</v>
      </c>
      <c r="J87" s="424" t="n">
        <f aca="false">J49-J69</f>
        <v>-4201.81456713302</v>
      </c>
      <c r="K87" s="424" t="n">
        <f aca="false">K49-K69</f>
        <v>-3827.38669918165</v>
      </c>
      <c r="L87" s="424" t="n">
        <f aca="false">L49-L69</f>
        <v>-3271.39647713737</v>
      </c>
      <c r="M87" s="424" t="n">
        <f aca="false">M49-M69</f>
        <v>-2633.50026491876</v>
      </c>
      <c r="N87" s="424" t="n">
        <f aca="false">N49-N69</f>
        <v>-1990.03029961059</v>
      </c>
      <c r="O87" s="424" t="n">
        <f aca="false">O49-O69</f>
        <v>-1270.04290261494</v>
      </c>
      <c r="P87" s="424" t="n">
        <f aca="false">P49-P69</f>
        <v>-543.917501372063</v>
      </c>
      <c r="Q87" s="424" t="n">
        <f aca="false">Q49-Q69</f>
        <v>2531.91900082025</v>
      </c>
      <c r="R87" s="424" t="n">
        <f aca="false">R49-R69</f>
        <v>5545.22462900948</v>
      </c>
      <c r="S87" s="424" t="n">
        <f aca="false">S49-S69</f>
        <v>6569.59622092874</v>
      </c>
      <c r="T87" s="424" t="n">
        <f aca="false">T49-T69</f>
        <v>7708.6271902721</v>
      </c>
      <c r="U87" s="424" t="n">
        <f aca="false">U49-U69</f>
        <v>8991.88845694303</v>
      </c>
      <c r="W87" s="422" t="n">
        <f aca="false">SUM(B87:U87)</f>
        <v>-28159.5443453144</v>
      </c>
    </row>
    <row r="88" customFormat="false" ht="12.75" hidden="false" customHeight="false" outlineLevel="0" collapsed="false">
      <c r="A88" s="423" t="s">
        <v>266</v>
      </c>
      <c r="B88" s="425" t="n">
        <f aca="false">Debt!B70*Allocation!$F$7</f>
        <v>72104.7025581989</v>
      </c>
      <c r="C88" s="425" t="n">
        <f aca="false">Debt!C70*Allocation!$F$7</f>
        <v>72104.7025581989</v>
      </c>
      <c r="D88" s="425" t="n">
        <f aca="false">Debt!D70*Allocation!$F$7</f>
        <v>72104.7025581989</v>
      </c>
      <c r="E88" s="425" t="n">
        <f aca="false">Debt!E70*Allocation!$F$7</f>
        <v>72104.7025581989</v>
      </c>
      <c r="F88" s="425" t="n">
        <f aca="false">Debt!F70*Allocation!$F$7</f>
        <v>72104.7025581989</v>
      </c>
      <c r="G88" s="425" t="n">
        <f aca="false">Debt!G70*Allocation!$F$7</f>
        <v>72104.7025581989</v>
      </c>
      <c r="H88" s="425" t="n">
        <f aca="false">Debt!H70*Allocation!$F$7</f>
        <v>72104.7025581989</v>
      </c>
      <c r="I88" s="425" t="n">
        <f aca="false">Debt!I70*Allocation!$F$7</f>
        <v>72104.7025581989</v>
      </c>
      <c r="J88" s="425" t="n">
        <f aca="false">Debt!J70*Allocation!$F$7</f>
        <v>72104.7025581989</v>
      </c>
      <c r="K88" s="425" t="n">
        <f aca="false">Debt!K70*Allocation!$F$7</f>
        <v>72104.7025581989</v>
      </c>
      <c r="L88" s="425" t="n">
        <f aca="false">Debt!L70*Allocation!$F$7</f>
        <v>68425.1554626501</v>
      </c>
      <c r="M88" s="425" t="n">
        <f aca="false">Debt!M70*Allocation!$F$7</f>
        <v>64119.3152530042</v>
      </c>
      <c r="N88" s="425" t="n">
        <f aca="false">Debt!N70*Allocation!$F$7</f>
        <v>59169.879821227</v>
      </c>
      <c r="O88" s="425" t="n">
        <f aca="false">Debt!O70*Allocation!$F$7</f>
        <v>53490.2034238226</v>
      </c>
      <c r="P88" s="425" t="n">
        <f aca="false">Debt!P70*Allocation!$F$7</f>
        <v>47027.6833768246</v>
      </c>
      <c r="Q88" s="425" t="n">
        <f aca="false">Debt!Q70*Allocation!$F$7</f>
        <v>39674.3739968011</v>
      </c>
      <c r="R88" s="425" t="n">
        <f aca="false">Debt!R70*Allocation!$F$7</f>
        <v>31414.2451810825</v>
      </c>
      <c r="S88" s="425" t="n">
        <f aca="false">Debt!S70*Allocation!$F$7</f>
        <v>22127.6059440114</v>
      </c>
      <c r="T88" s="425" t="n">
        <f aca="false">Debt!T70*Allocation!$F$7</f>
        <v>11703.6327660063</v>
      </c>
      <c r="U88" s="425" t="n">
        <f aca="false">Debt!U70*Allocation!$F$7</f>
        <v>0</v>
      </c>
      <c r="W88" s="422" t="n">
        <f aca="false">SUM(B88:U88)</f>
        <v>1118199.12080742</v>
      </c>
    </row>
    <row r="89" customFormat="false" ht="12.75" hidden="false" customHeight="false" outlineLevel="0" collapsed="false">
      <c r="A89" s="376" t="s">
        <v>267</v>
      </c>
      <c r="B89" s="426" t="n">
        <f aca="false">SUM(B86:B88)</f>
        <v>142278.741428567</v>
      </c>
      <c r="C89" s="426" t="n">
        <f aca="false">SUM(C86:C88)</f>
        <v>139524.286462649</v>
      </c>
      <c r="D89" s="426" t="n">
        <f aca="false">SUM(D86:D88)</f>
        <v>140493.998820241</v>
      </c>
      <c r="E89" s="426" t="n">
        <f aca="false">SUM(E86:E88)</f>
        <v>136929.192117279</v>
      </c>
      <c r="F89" s="426" t="n">
        <f aca="false">SUM(F86:F88)</f>
        <v>138578.455991353</v>
      </c>
      <c r="G89" s="426" t="n">
        <f aca="false">SUM(G86:G88)</f>
        <v>139344.755676582</v>
      </c>
      <c r="H89" s="426" t="n">
        <f aca="false">SUM(H86:H88)</f>
        <v>139905.351347592</v>
      </c>
      <c r="I89" s="426" t="n">
        <f aca="false">SUM(I86:I88)</f>
        <v>140240.22838176</v>
      </c>
      <c r="J89" s="426" t="n">
        <f aca="false">SUM(J86:J88)</f>
        <v>140681.150602535</v>
      </c>
      <c r="K89" s="426" t="n">
        <f aca="false">SUM(K86:K88)</f>
        <v>141055.578470486</v>
      </c>
      <c r="L89" s="426" t="n">
        <f aca="false">SUM(L86:L88)</f>
        <v>137932.021596982</v>
      </c>
      <c r="M89" s="426" t="n">
        <f aca="false">SUM(M86:M88)</f>
        <v>134264.077599554</v>
      </c>
      <c r="N89" s="426" t="n">
        <f aca="false">SUM(N86:N88)</f>
        <v>129958.112133085</v>
      </c>
      <c r="O89" s="426" t="n">
        <f aca="false">SUM(O86:O88)</f>
        <v>124998.423132677</v>
      </c>
      <c r="P89" s="426" t="n">
        <f aca="false">SUM(P86:P88)</f>
        <v>119262.028486921</v>
      </c>
      <c r="Q89" s="426" t="n">
        <f aca="false">SUM(Q86:Q88)</f>
        <v>114984.55560909</v>
      </c>
      <c r="R89" s="426" t="n">
        <f aca="false">SUM(R86:R88)</f>
        <v>109737.732421561</v>
      </c>
      <c r="S89" s="426" t="n">
        <f aca="false">SUM(S86:S88)</f>
        <v>101475.464776409</v>
      </c>
      <c r="T89" s="426" t="n">
        <f aca="false">SUM(T86:T88)</f>
        <v>92190.5225677473</v>
      </c>
      <c r="U89" s="426" t="n">
        <f aca="false">SUM(U86:U88)</f>
        <v>81770.151068412</v>
      </c>
      <c r="W89" s="422" t="n">
        <f aca="false">SUM(B89:U89)</f>
        <v>2545604.82869148</v>
      </c>
    </row>
    <row r="90" customFormat="false" ht="12.75" hidden="false" customHeight="false" outlineLevel="0" collapsed="false">
      <c r="A90" s="330"/>
      <c r="B90" s="426"/>
      <c r="C90" s="426"/>
      <c r="D90" s="426"/>
      <c r="E90" s="426"/>
      <c r="F90" s="426"/>
      <c r="G90" s="426"/>
      <c r="H90" s="426"/>
      <c r="I90" s="426"/>
      <c r="J90" s="426"/>
      <c r="K90" s="426"/>
      <c r="L90" s="426"/>
      <c r="M90" s="426"/>
      <c r="N90" s="426"/>
      <c r="O90" s="426"/>
      <c r="P90" s="426"/>
      <c r="Q90" s="426"/>
      <c r="R90" s="426"/>
      <c r="S90" s="426"/>
      <c r="T90" s="426"/>
      <c r="U90" s="426"/>
      <c r="W90" s="422" t="n">
        <f aca="false">SUM(B90:U90)</f>
        <v>0</v>
      </c>
    </row>
    <row r="91" customFormat="false" ht="12.75" hidden="false" customHeight="false" outlineLevel="0" collapsed="false">
      <c r="A91" s="376" t="s">
        <v>268</v>
      </c>
      <c r="B91" s="426" t="n">
        <f aca="false">MAX(B89,B85)</f>
        <v>148091.096057492</v>
      </c>
      <c r="C91" s="426" t="n">
        <f aca="false">MAX(C89,C85)</f>
        <v>143510.959066023</v>
      </c>
      <c r="D91" s="426" t="n">
        <f aca="false">MAX(D89,D85)</f>
        <v>140493.998820241</v>
      </c>
      <c r="E91" s="426" t="n">
        <f aca="false">MAX(E89,E85)</f>
        <v>136929.192117279</v>
      </c>
      <c r="F91" s="426" t="n">
        <f aca="false">MAX(F89,F85)</f>
        <v>138578.455991353</v>
      </c>
      <c r="G91" s="426" t="n">
        <f aca="false">MAX(G89,G85)</f>
        <v>139344.755676582</v>
      </c>
      <c r="H91" s="426" t="n">
        <f aca="false">MAX(H89,H85)</f>
        <v>139905.351347592</v>
      </c>
      <c r="I91" s="426" t="n">
        <f aca="false">MAX(I89,I85)</f>
        <v>140240.22838176</v>
      </c>
      <c r="J91" s="426" t="n">
        <f aca="false">MAX(J89,J85)</f>
        <v>140681.150602535</v>
      </c>
      <c r="K91" s="426" t="n">
        <f aca="false">MAX(K89,K85)</f>
        <v>141055.578470486</v>
      </c>
      <c r="L91" s="426" t="n">
        <f aca="false">MAX(L89,L85)</f>
        <v>137932.021596982</v>
      </c>
      <c r="M91" s="426" t="n">
        <f aca="false">MAX(M89,M85)</f>
        <v>134264.077599554</v>
      </c>
      <c r="N91" s="426" t="n">
        <f aca="false">MAX(N89,N85)</f>
        <v>129958.112133085</v>
      </c>
      <c r="O91" s="426" t="n">
        <f aca="false">MAX(O89,O85)</f>
        <v>124998.423132677</v>
      </c>
      <c r="P91" s="426" t="n">
        <f aca="false">MAX(P89,P85)</f>
        <v>119262.028486921</v>
      </c>
      <c r="Q91" s="426" t="n">
        <f aca="false">MAX(Q89,Q85)</f>
        <v>114984.55560909</v>
      </c>
      <c r="R91" s="426" t="n">
        <f aca="false">MAX(R89,R85)</f>
        <v>109737.732421561</v>
      </c>
      <c r="S91" s="426" t="n">
        <f aca="false">MAX(S89,S85)</f>
        <v>101475.464776409</v>
      </c>
      <c r="T91" s="426" t="n">
        <f aca="false">MAX(T89,T85)</f>
        <v>92190.5225677473</v>
      </c>
      <c r="U91" s="426" t="n">
        <f aca="false">MAX(U89,U85)</f>
        <v>81770.151068412</v>
      </c>
      <c r="W91" s="422" t="n">
        <f aca="false">SUM(B91:U91)</f>
        <v>2555403.85592378</v>
      </c>
    </row>
    <row r="92" customFormat="false" ht="12.75" hidden="false" customHeight="false" outlineLevel="0" collapsed="false">
      <c r="A92" s="423" t="s">
        <v>269</v>
      </c>
      <c r="B92" s="427" t="n">
        <f aca="false">Summary!$C$40</f>
        <v>0.0025</v>
      </c>
      <c r="C92" s="427" t="n">
        <f aca="false">Summary!$C$41</f>
        <v>0.0025</v>
      </c>
      <c r="D92" s="427" t="n">
        <f aca="false">Summary!$C$41</f>
        <v>0.0025</v>
      </c>
      <c r="E92" s="427" t="n">
        <f aca="false">Summary!$C$41</f>
        <v>0.0025</v>
      </c>
      <c r="F92" s="427" t="n">
        <f aca="false">Summary!$C$41</f>
        <v>0.0025</v>
      </c>
      <c r="G92" s="427" t="n">
        <f aca="false">Summary!$C$41</f>
        <v>0.0025</v>
      </c>
      <c r="H92" s="427" t="n">
        <f aca="false">Summary!$C$41</f>
        <v>0.0025</v>
      </c>
      <c r="I92" s="427" t="n">
        <f aca="false">Summary!$C$41</f>
        <v>0.0025</v>
      </c>
      <c r="J92" s="427" t="n">
        <f aca="false">Summary!$C$41</f>
        <v>0.0025</v>
      </c>
      <c r="K92" s="427" t="n">
        <f aca="false">Summary!$C$41</f>
        <v>0.0025</v>
      </c>
      <c r="L92" s="427" t="n">
        <f aca="false">Summary!$C$41</f>
        <v>0.0025</v>
      </c>
      <c r="M92" s="427" t="n">
        <f aca="false">Summary!$C$41</f>
        <v>0.0025</v>
      </c>
      <c r="N92" s="427" t="n">
        <f aca="false">Summary!$C$41</f>
        <v>0.0025</v>
      </c>
      <c r="O92" s="427" t="n">
        <f aca="false">Summary!$C$41</f>
        <v>0.0025</v>
      </c>
      <c r="P92" s="427" t="n">
        <f aca="false">Summary!$C$41</f>
        <v>0.0025</v>
      </c>
      <c r="Q92" s="427" t="n">
        <f aca="false">Summary!$C$41</f>
        <v>0.0025</v>
      </c>
      <c r="R92" s="427" t="n">
        <f aca="false">Summary!$C$41</f>
        <v>0.0025</v>
      </c>
      <c r="S92" s="427" t="n">
        <f aca="false">Summary!$C$41</f>
        <v>0.0025</v>
      </c>
      <c r="T92" s="427" t="n">
        <f aca="false">Summary!$C$41</f>
        <v>0.0025</v>
      </c>
      <c r="U92" s="427" t="n">
        <f aca="false">Summary!$C$41</f>
        <v>0.0025</v>
      </c>
      <c r="W92" s="422"/>
    </row>
    <row r="93" customFormat="false" ht="12.75" hidden="false" customHeight="false" outlineLevel="0" collapsed="false">
      <c r="A93" s="330" t="s">
        <v>270</v>
      </c>
      <c r="B93" s="428" t="n">
        <v>370.140550596872</v>
      </c>
      <c r="C93" s="428" t="n">
        <v>358.692904702123</v>
      </c>
      <c r="D93" s="428" t="n">
        <v>351.156427733976</v>
      </c>
      <c r="E93" s="428" t="n">
        <v>342.303645358126</v>
      </c>
      <c r="F93" s="428" t="n">
        <v>346.309762219178</v>
      </c>
      <c r="G93" s="428" t="n">
        <v>348.264366401763</v>
      </c>
      <c r="H93" s="428" t="n">
        <v>349.676764568379</v>
      </c>
      <c r="I93" s="428" t="n">
        <v>350.517615441241</v>
      </c>
      <c r="J93" s="428" t="n">
        <v>351.608550625172</v>
      </c>
      <c r="K93" s="428" t="n">
        <v>352.550160030139</v>
      </c>
      <c r="L93" s="428" t="n">
        <v>344.743630349138</v>
      </c>
      <c r="M93" s="428" t="n">
        <v>335.573813474762</v>
      </c>
      <c r="N93" s="428" t="n">
        <v>324.813546738208</v>
      </c>
      <c r="O93" s="428" t="n">
        <v>312.419606605985</v>
      </c>
      <c r="P93" s="428" t="n">
        <v>298.0846075132</v>
      </c>
      <c r="Q93" s="428" t="n">
        <v>287.39522779673</v>
      </c>
      <c r="R93" s="428" t="n">
        <v>274.293576200642</v>
      </c>
      <c r="S93" s="428" t="n">
        <v>253.635932884699</v>
      </c>
      <c r="T93" s="428" t="n">
        <v>230.410328310718</v>
      </c>
      <c r="U93" s="428" t="n">
        <v>204.367648711161</v>
      </c>
      <c r="W93" s="422" t="n">
        <f aca="false">SUM(B93:U93)</f>
        <v>6386.95866626221</v>
      </c>
      <c r="Y93" s="428" t="n">
        <f aca="false">Y91*Y92</f>
        <v>0</v>
      </c>
      <c r="Z93" s="428" t="n">
        <f aca="false">Z91*Z92</f>
        <v>0</v>
      </c>
      <c r="AA93" s="428" t="n">
        <f aca="false">AA91*AA92</f>
        <v>0</v>
      </c>
      <c r="AB93" s="428" t="n">
        <f aca="false">AB91*AB92</f>
        <v>0</v>
      </c>
      <c r="AC93" s="428" t="n">
        <f aca="false">AC91*AC92</f>
        <v>0</v>
      </c>
      <c r="AD93" s="428" t="n">
        <f aca="false">AD91*AD92</f>
        <v>0</v>
      </c>
      <c r="AE93" s="428" t="n">
        <f aca="false">AE91*AE92</f>
        <v>0</v>
      </c>
      <c r="AF93" s="428" t="n">
        <f aca="false">AF91*AF92</f>
        <v>0</v>
      </c>
      <c r="AG93" s="428" t="n">
        <f aca="false">AG91*AG92</f>
        <v>0</v>
      </c>
      <c r="AH93" s="428" t="n">
        <f aca="false">AH91*AH92</f>
        <v>0</v>
      </c>
      <c r="AI93" s="428" t="n">
        <f aca="false">AI91*AI92</f>
        <v>0</v>
      </c>
      <c r="AJ93" s="428" t="n">
        <f aca="false">AJ91*AJ92</f>
        <v>0</v>
      </c>
      <c r="AK93" s="428" t="n">
        <f aca="false">AK91*AK92</f>
        <v>0</v>
      </c>
      <c r="AL93" s="428" t="n">
        <f aca="false">AL91*AL92</f>
        <v>0</v>
      </c>
      <c r="AM93" s="428" t="n">
        <f aca="false">AM91*AM92</f>
        <v>0</v>
      </c>
      <c r="AN93" s="428" t="n">
        <f aca="false">AN91*AN92</f>
        <v>0</v>
      </c>
      <c r="AO93" s="428" t="n">
        <f aca="false">AO91*AO92</f>
        <v>0</v>
      </c>
      <c r="AP93" s="428" t="n">
        <f aca="false">AP91*AP92</f>
        <v>0</v>
      </c>
      <c r="AQ93" s="428" t="n">
        <f aca="false">AQ91*AQ92</f>
        <v>0</v>
      </c>
      <c r="AR93" s="428" t="n">
        <f aca="false">AR91*AR92</f>
        <v>0</v>
      </c>
    </row>
    <row r="94" customFormat="false" ht="12.75" hidden="false" customHeight="false" outlineLevel="0" collapsed="false">
      <c r="A94" s="423"/>
      <c r="B94" s="429"/>
      <c r="C94" s="429"/>
      <c r="D94" s="429"/>
      <c r="E94" s="429"/>
      <c r="F94" s="429"/>
      <c r="G94" s="429"/>
      <c r="H94" s="429"/>
      <c r="I94" s="429"/>
      <c r="J94" s="429"/>
      <c r="K94" s="429"/>
      <c r="L94" s="429"/>
      <c r="M94" s="429"/>
      <c r="N94" s="429"/>
      <c r="O94" s="429"/>
      <c r="P94" s="429"/>
      <c r="Q94" s="429"/>
      <c r="R94" s="429"/>
      <c r="S94" s="429"/>
      <c r="T94" s="429"/>
      <c r="U94" s="429"/>
    </row>
    <row r="95" customFormat="false" ht="12.75" hidden="false" customHeight="false" outlineLevel="0" collapsed="false">
      <c r="A95" s="330"/>
      <c r="B95" s="383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</row>
    <row r="96" customFormat="false" ht="12.75" hidden="false" customHeight="false" outlineLevel="0" collapsed="false">
      <c r="A96" s="384" t="s">
        <v>240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</row>
    <row r="97" customFormat="false" ht="12.75" hidden="false" customHeight="false" outlineLevel="0" collapsed="false">
      <c r="A97" s="384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</row>
    <row r="98" customFormat="false" ht="12.75" hidden="false" customHeight="false" outlineLevel="0" collapsed="false">
      <c r="A98" s="356" t="s">
        <v>243</v>
      </c>
      <c r="B98" s="26" t="n">
        <f aca="false">B44</f>
        <v>4590.42607382713</v>
      </c>
      <c r="C98" s="26" t="n">
        <f aca="false">C44</f>
        <v>4813.40786510189</v>
      </c>
      <c r="D98" s="26" t="n">
        <f aca="false">D44</f>
        <v>5134.96959654307</v>
      </c>
      <c r="E98" s="26" t="n">
        <f aca="false">E44</f>
        <v>15407.6413597094</v>
      </c>
      <c r="F98" s="26" t="n">
        <f aca="false">F44</f>
        <v>17083.7632664216</v>
      </c>
      <c r="G98" s="26" t="n">
        <f aca="false">G44</f>
        <v>17590.9825597175</v>
      </c>
      <c r="H98" s="26" t="n">
        <f aca="false">H44</f>
        <v>18062.1373768675</v>
      </c>
      <c r="I98" s="26" t="n">
        <f aca="false">I44</f>
        <v>18593.8068045992</v>
      </c>
      <c r="J98" s="26" t="n">
        <f aca="false">J44</f>
        <v>19261.7582553791</v>
      </c>
      <c r="K98" s="26" t="n">
        <f aca="false">K44</f>
        <v>19877.5759205642</v>
      </c>
      <c r="L98" s="26" t="n">
        <f aca="false">L44</f>
        <v>20804.5848797152</v>
      </c>
      <c r="M98" s="26" t="n">
        <f aca="false">M44</f>
        <v>21784.8439820232</v>
      </c>
      <c r="N98" s="26" t="n">
        <f aca="false">N44</f>
        <v>22874.7104979164</v>
      </c>
      <c r="O98" s="26" t="n">
        <f aca="false">O44</f>
        <v>24020.7677119259</v>
      </c>
      <c r="P98" s="26" t="n">
        <f aca="false">P44</f>
        <v>25196.7475793983</v>
      </c>
      <c r="Q98" s="26" t="n">
        <f aca="false">Q44</f>
        <v>26334.0385201637</v>
      </c>
      <c r="R98" s="26" t="n">
        <f aca="false">R44</f>
        <v>27586.0309218867</v>
      </c>
      <c r="S98" s="26" t="n">
        <f aca="false">S44</f>
        <v>28923.3449941917</v>
      </c>
      <c r="T98" s="26" t="n">
        <f aca="false">T44</f>
        <v>30364.9429241743</v>
      </c>
      <c r="U98" s="26" t="n">
        <f aca="false">U44</f>
        <v>31929.4273418448</v>
      </c>
      <c r="W98" s="422" t="n">
        <f aca="false">SUM(B98:U98)</f>
        <v>400235.908431971</v>
      </c>
    </row>
    <row r="99" customFormat="false" ht="12.75" hidden="false" customHeight="false" outlineLevel="0" collapsed="false">
      <c r="A99" s="356" t="s">
        <v>244</v>
      </c>
      <c r="B99" s="26" t="n">
        <f aca="false">B38</f>
        <v>4580.13699146881</v>
      </c>
      <c r="C99" s="26" t="n">
        <f aca="false">C38</f>
        <v>4580.13699146881</v>
      </c>
      <c r="D99" s="26" t="n">
        <f aca="false">D38</f>
        <v>4580.13699146881</v>
      </c>
      <c r="E99" s="26" t="n">
        <f aca="false">E38</f>
        <v>4580.13699146881</v>
      </c>
      <c r="F99" s="26" t="n">
        <f aca="false">F38</f>
        <v>4580.13699146881</v>
      </c>
      <c r="G99" s="26" t="n">
        <f aca="false">G38</f>
        <v>4580.13699146881</v>
      </c>
      <c r="H99" s="26" t="n">
        <f aca="false">H38</f>
        <v>4580.13699146881</v>
      </c>
      <c r="I99" s="26" t="n">
        <f aca="false">I38</f>
        <v>4580.13699146881</v>
      </c>
      <c r="J99" s="26" t="n">
        <f aca="false">J38</f>
        <v>4580.13699146881</v>
      </c>
      <c r="K99" s="26" t="n">
        <f aca="false">K38</f>
        <v>4580.13699146881</v>
      </c>
      <c r="L99" s="26" t="n">
        <f aca="false">L38</f>
        <v>4580.13699146881</v>
      </c>
      <c r="M99" s="26" t="n">
        <f aca="false">M38</f>
        <v>4580.13699146881</v>
      </c>
      <c r="N99" s="26" t="n">
        <f aca="false">N38</f>
        <v>4580.13699146881</v>
      </c>
      <c r="O99" s="26" t="n">
        <f aca="false">O38</f>
        <v>4580.13699146881</v>
      </c>
      <c r="P99" s="26" t="n">
        <f aca="false">P38</f>
        <v>4580.13699146881</v>
      </c>
      <c r="Q99" s="26" t="n">
        <f aca="false">Q38</f>
        <v>4580.13699146881</v>
      </c>
      <c r="R99" s="26" t="n">
        <f aca="false">R38</f>
        <v>4580.13699146881</v>
      </c>
      <c r="S99" s="26" t="n">
        <f aca="false">S38</f>
        <v>4580.13699146881</v>
      </c>
      <c r="T99" s="26" t="n">
        <f aca="false">T38</f>
        <v>4580.13699146881</v>
      </c>
      <c r="U99" s="26" t="n">
        <f aca="false">U38</f>
        <v>4580.13699146881</v>
      </c>
      <c r="W99" s="422" t="n">
        <f aca="false">SUM(B99:U99)</f>
        <v>91602.7398293763</v>
      </c>
    </row>
    <row r="100" customFormat="false" ht="15" hidden="false" customHeight="false" outlineLevel="0" collapsed="false">
      <c r="A100" s="356" t="s">
        <v>271</v>
      </c>
      <c r="B100" s="277" t="n">
        <f aca="false">-Depreciation!C69-Depreciation!C112*Allocation!$F$7</f>
        <v>-7633.56165244802</v>
      </c>
      <c r="C100" s="277" t="n">
        <f aca="false">-Depreciation!D69-Depreciation!D112*Allocation!$F$7</f>
        <v>-14503.7671396512</v>
      </c>
      <c r="D100" s="277" t="n">
        <f aca="false">-Depreciation!E69-Depreciation!E112*Allocation!$F$7</f>
        <v>-13053.3904256861</v>
      </c>
      <c r="E100" s="277" t="n">
        <f aca="false">-Depreciation!F69-Depreciation!F112*Allocation!$F$7</f>
        <v>-11755.68494477</v>
      </c>
      <c r="F100" s="277" t="n">
        <f aca="false">-Depreciation!G69-Depreciation!G112*Allocation!$F$7</f>
        <v>-10580.116450293</v>
      </c>
      <c r="G100" s="277" t="n">
        <f aca="false">-Depreciation!H69-Depreciation!H112*Allocation!$F$7</f>
        <v>-9511.41781895024</v>
      </c>
      <c r="H100" s="277" t="n">
        <f aca="false">-Depreciation!I69-Depreciation!I112*Allocation!$F$7</f>
        <v>-9007.60274988867</v>
      </c>
      <c r="I100" s="277" t="n">
        <f aca="false">-Depreciation!J69-Depreciation!J112*Allocation!$F$7</f>
        <v>-9022.86987319356</v>
      </c>
      <c r="J100" s="277" t="n">
        <f aca="false">-Depreciation!K69-Depreciation!K112*Allocation!$F$7</f>
        <v>-9007.60274988867</v>
      </c>
      <c r="K100" s="277" t="n">
        <f aca="false">-Depreciation!L69-Depreciation!L112*Allocation!$F$7</f>
        <v>-9022.86987319356</v>
      </c>
      <c r="L100" s="277" t="n">
        <f aca="false">-Depreciation!M69-Depreciation!M112*Allocation!$F$7</f>
        <v>-9007.60274988867</v>
      </c>
      <c r="M100" s="277" t="n">
        <f aca="false">-Depreciation!N69-Depreciation!N112*Allocation!$F$7</f>
        <v>-9022.86987319356</v>
      </c>
      <c r="N100" s="277" t="n">
        <f aca="false">-Depreciation!O69-Depreciation!O112*Allocation!$F$7</f>
        <v>-9007.60274988867</v>
      </c>
      <c r="O100" s="277" t="n">
        <f aca="false">-Depreciation!P69-Depreciation!P112*Allocation!$F$7</f>
        <v>-9022.86987319356</v>
      </c>
      <c r="P100" s="277" t="n">
        <f aca="false">-Depreciation!Q69-Depreciation!Q112*Allocation!$F$7</f>
        <v>-9007.60274988867</v>
      </c>
      <c r="Q100" s="277" t="n">
        <f aca="false">-Depreciation!R69-Depreciation!R112*Allocation!$F$7</f>
        <v>-4503.80137494433</v>
      </c>
      <c r="R100" s="277" t="n">
        <f aca="false">-Depreciation!S69-Depreciation!S112*Allocation!$F$7</f>
        <v>-0</v>
      </c>
      <c r="S100" s="277" t="n">
        <f aca="false">-Depreciation!T69-Depreciation!T112*Allocation!$F$7</f>
        <v>-0</v>
      </c>
      <c r="T100" s="277" t="n">
        <f aca="false">-Depreciation!U69-Depreciation!U112*Allocation!$F$7</f>
        <v>-0</v>
      </c>
      <c r="U100" s="277" t="n">
        <f aca="false">-Depreciation!V69-Depreciation!V112*Allocation!$F$7</f>
        <v>-0</v>
      </c>
      <c r="W100" s="430" t="n">
        <f aca="false">SUM(B100:U100)</f>
        <v>-152671.23304896</v>
      </c>
    </row>
    <row r="101" customFormat="false" ht="12.75" hidden="false" customHeight="false" outlineLevel="0" collapsed="false">
      <c r="A101" s="390" t="s">
        <v>272</v>
      </c>
      <c r="B101" s="26" t="n">
        <f aca="false">SUM(B98:B100)</f>
        <v>1537.00141284792</v>
      </c>
      <c r="C101" s="26" t="n">
        <f aca="false">SUM(C98:C100)</f>
        <v>-5110.22228308054</v>
      </c>
      <c r="D101" s="26" t="n">
        <f aca="false">SUM(D98:D100)</f>
        <v>-3338.28383767423</v>
      </c>
      <c r="E101" s="26" t="n">
        <f aca="false">SUM(E98:E100)</f>
        <v>8232.09340640828</v>
      </c>
      <c r="F101" s="26" t="n">
        <f aca="false">SUM(F98:F100)</f>
        <v>11083.7838075974</v>
      </c>
      <c r="G101" s="26" t="n">
        <f aca="false">SUM(G98:G100)</f>
        <v>12659.7017322361</v>
      </c>
      <c r="H101" s="26" t="n">
        <f aca="false">SUM(H98:H100)</f>
        <v>13634.6716184477</v>
      </c>
      <c r="I101" s="26" t="n">
        <f aca="false">SUM(I98:I100)</f>
        <v>14151.0739228745</v>
      </c>
      <c r="J101" s="26" t="n">
        <f aca="false">SUM(J98:J100)</f>
        <v>14834.2924969593</v>
      </c>
      <c r="K101" s="26" t="n">
        <f aca="false">SUM(K98:K100)</f>
        <v>15434.8430388395</v>
      </c>
      <c r="L101" s="26" t="n">
        <f aca="false">SUM(L98:L100)</f>
        <v>16377.1191212954</v>
      </c>
      <c r="M101" s="26" t="n">
        <f aca="false">SUM(M98:M100)</f>
        <v>17342.1111002984</v>
      </c>
      <c r="N101" s="26" t="n">
        <f aca="false">SUM(N98:N100)</f>
        <v>18447.2447394965</v>
      </c>
      <c r="O101" s="26" t="n">
        <f aca="false">SUM(O98:O100)</f>
        <v>19578.0348302011</v>
      </c>
      <c r="P101" s="26" t="n">
        <f aca="false">SUM(P98:P100)</f>
        <v>20769.2818209785</v>
      </c>
      <c r="Q101" s="26" t="n">
        <f aca="false">SUM(Q98:Q100)</f>
        <v>26410.3741366882</v>
      </c>
      <c r="R101" s="26" t="n">
        <f aca="false">SUM(R98:R100)</f>
        <v>32166.1679133555</v>
      </c>
      <c r="S101" s="26" t="n">
        <f aca="false">SUM(S98:S100)</f>
        <v>33503.4819856605</v>
      </c>
      <c r="T101" s="26" t="n">
        <f aca="false">SUM(T98:T100)</f>
        <v>34945.0799156431</v>
      </c>
      <c r="U101" s="26" t="n">
        <f aca="false">SUM(U98:U100)</f>
        <v>36509.5643333136</v>
      </c>
      <c r="W101" s="422" t="n">
        <f aca="false">SUM(B101:U101)</f>
        <v>339167.415212387</v>
      </c>
    </row>
    <row r="102" customFormat="false" ht="12.75" hidden="false" customHeight="false" outlineLevel="0" collapsed="false">
      <c r="A102" s="35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0" collapsed="false">
      <c r="A103" s="356" t="s">
        <v>109</v>
      </c>
      <c r="B103" s="431" t="n">
        <f aca="false">Summary!$C$37</f>
        <v>0.06</v>
      </c>
      <c r="C103" s="431" t="n">
        <f aca="false">Summary!$C$37</f>
        <v>0.06</v>
      </c>
      <c r="D103" s="431" t="n">
        <f aca="false">Summary!$C$37</f>
        <v>0.06</v>
      </c>
      <c r="E103" s="431" t="n">
        <f aca="false">Summary!$C$37</f>
        <v>0.06</v>
      </c>
      <c r="F103" s="431" t="n">
        <f aca="false">Summary!$C$37</f>
        <v>0.06</v>
      </c>
      <c r="G103" s="431" t="n">
        <f aca="false">Summary!$C$37</f>
        <v>0.06</v>
      </c>
      <c r="H103" s="431" t="n">
        <f aca="false">Summary!$C$37</f>
        <v>0.06</v>
      </c>
      <c r="I103" s="431" t="n">
        <f aca="false">Summary!$C$37</f>
        <v>0.06</v>
      </c>
      <c r="J103" s="431" t="n">
        <f aca="false">Summary!$C$37</f>
        <v>0.06</v>
      </c>
      <c r="K103" s="431" t="n">
        <f aca="false">Summary!$C$37</f>
        <v>0.06</v>
      </c>
      <c r="L103" s="431" t="n">
        <f aca="false">Summary!$C$37</f>
        <v>0.06</v>
      </c>
      <c r="M103" s="431" t="n">
        <f aca="false">Summary!$C$37</f>
        <v>0.06</v>
      </c>
      <c r="N103" s="431" t="n">
        <f aca="false">Summary!$C$37</f>
        <v>0.06</v>
      </c>
      <c r="O103" s="431" t="n">
        <f aca="false">Summary!$C$37</f>
        <v>0.06</v>
      </c>
      <c r="P103" s="431" t="n">
        <f aca="false">Summary!$C$37</f>
        <v>0.06</v>
      </c>
      <c r="Q103" s="431" t="n">
        <f aca="false">Summary!$C$37</f>
        <v>0.06</v>
      </c>
      <c r="R103" s="431" t="n">
        <f aca="false">Summary!$C$37</f>
        <v>0.06</v>
      </c>
      <c r="S103" s="431" t="n">
        <f aca="false">Summary!$C$37</f>
        <v>0.06</v>
      </c>
      <c r="T103" s="431" t="n">
        <f aca="false">Summary!$C$37</f>
        <v>0.06</v>
      </c>
      <c r="U103" s="431" t="n">
        <f aca="false">Summary!$C$37</f>
        <v>0.06</v>
      </c>
    </row>
    <row r="104" customFormat="false" ht="12.75" hidden="false" customHeight="false" outlineLevel="0" collapsed="false">
      <c r="A104" s="356" t="s">
        <v>273</v>
      </c>
      <c r="B104" s="26" t="n">
        <f aca="false">B101*B103</f>
        <v>92.2200847708754</v>
      </c>
      <c r="C104" s="26" t="n">
        <f aca="false">C101*C103</f>
        <v>-306.613336984832</v>
      </c>
      <c r="D104" s="26" t="n">
        <f aca="false">D101*D103</f>
        <v>-200.297030260454</v>
      </c>
      <c r="E104" s="26" t="n">
        <f aca="false">E101*E103</f>
        <v>493.925604384497</v>
      </c>
      <c r="F104" s="26" t="n">
        <f aca="false">F101*F103</f>
        <v>665.027028455846</v>
      </c>
      <c r="G104" s="26" t="n">
        <f aca="false">G101*G103</f>
        <v>759.582103934167</v>
      </c>
      <c r="H104" s="26" t="n">
        <f aca="false">H101*H103</f>
        <v>818.080297106862</v>
      </c>
      <c r="I104" s="26" t="n">
        <f aca="false">I101*I103</f>
        <v>849.064435372467</v>
      </c>
      <c r="J104" s="26" t="n">
        <f aca="false">J101*J103</f>
        <v>890.057549817557</v>
      </c>
      <c r="K104" s="26" t="n">
        <f aca="false">K101*K103</f>
        <v>926.090582330369</v>
      </c>
      <c r="L104" s="26" t="n">
        <f aca="false">L101*L103</f>
        <v>982.627147277723</v>
      </c>
      <c r="M104" s="26" t="n">
        <f aca="false">M101*M103</f>
        <v>1040.52666601791</v>
      </c>
      <c r="N104" s="26" t="n">
        <f aca="false">N101*N103</f>
        <v>1106.83468436979</v>
      </c>
      <c r="O104" s="26" t="n">
        <f aca="false">O101*O103</f>
        <v>1174.68208981207</v>
      </c>
      <c r="P104" s="26" t="n">
        <f aca="false">P101*P103</f>
        <v>1246.15690925871</v>
      </c>
      <c r="Q104" s="26" t="n">
        <f aca="false">Q101*Q103</f>
        <v>1584.62244820129</v>
      </c>
      <c r="R104" s="26" t="n">
        <f aca="false">R101*R103</f>
        <v>1929.97007480133</v>
      </c>
      <c r="S104" s="26" t="n">
        <f aca="false">S101*S103</f>
        <v>2010.20891913963</v>
      </c>
      <c r="T104" s="26" t="n">
        <f aca="false">T101*T103</f>
        <v>2096.70479493859</v>
      </c>
      <c r="U104" s="26" t="n">
        <f aca="false">U101*U103</f>
        <v>2190.57385999882</v>
      </c>
    </row>
    <row r="105" customFormat="false" ht="12.75" hidden="false" customHeight="false" outlineLevel="0" collapsed="false">
      <c r="A105" s="35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0" collapsed="false">
      <c r="A106" s="356" t="s">
        <v>274</v>
      </c>
      <c r="B106" s="26" t="n">
        <v>0</v>
      </c>
      <c r="C106" s="26" t="n">
        <f aca="false">B110</f>
        <v>0</v>
      </c>
      <c r="D106" s="26" t="n">
        <f aca="false">C110</f>
        <v>306.613336984832</v>
      </c>
      <c r="E106" s="26" t="n">
        <f aca="false">D110</f>
        <v>506.910367245286</v>
      </c>
      <c r="F106" s="26" t="n">
        <f aca="false">E110</f>
        <v>12.984762860789</v>
      </c>
      <c r="G106" s="26" t="n">
        <f aca="false">F110</f>
        <v>0</v>
      </c>
      <c r="H106" s="26" t="n">
        <f aca="false">G110</f>
        <v>0</v>
      </c>
      <c r="I106" s="26" t="n">
        <f aca="false">H110</f>
        <v>0</v>
      </c>
      <c r="J106" s="26" t="n">
        <f aca="false">I110</f>
        <v>0</v>
      </c>
      <c r="K106" s="26" t="n">
        <f aca="false">J110</f>
        <v>0</v>
      </c>
      <c r="L106" s="26" t="n">
        <f aca="false">K110</f>
        <v>0</v>
      </c>
      <c r="M106" s="26" t="n">
        <f aca="false">L110</f>
        <v>0</v>
      </c>
      <c r="N106" s="26" t="n">
        <f aca="false">M110</f>
        <v>0</v>
      </c>
      <c r="O106" s="26" t="n">
        <f aca="false">N110</f>
        <v>0</v>
      </c>
      <c r="P106" s="26" t="n">
        <f aca="false">O110</f>
        <v>0</v>
      </c>
      <c r="Q106" s="26" t="n">
        <f aca="false">P110</f>
        <v>0</v>
      </c>
      <c r="R106" s="26" t="n">
        <v>0</v>
      </c>
      <c r="S106" s="26" t="n">
        <f aca="false">R110</f>
        <v>0</v>
      </c>
      <c r="T106" s="26" t="n">
        <f aca="false">S110</f>
        <v>0</v>
      </c>
      <c r="U106" s="26" t="n">
        <f aca="false">T110</f>
        <v>0</v>
      </c>
    </row>
    <row r="107" customFormat="false" ht="12.75" hidden="false" customHeight="false" outlineLevel="0" collapsed="false">
      <c r="A107" s="356" t="s">
        <v>275</v>
      </c>
      <c r="B107" s="26" t="n">
        <f aca="false">IF(B77&gt;2020,0,IF(B104&lt;0,-B104,0))</f>
        <v>0</v>
      </c>
      <c r="C107" s="26" t="n">
        <f aca="false">IF(C77&gt;2020,0,IF(C104&lt;0,-C104,0))</f>
        <v>306.613336984832</v>
      </c>
      <c r="D107" s="26" t="n">
        <f aca="false">IF(D77&gt;2020,0,IF(D104&lt;0,-D104,0))</f>
        <v>200.297030260454</v>
      </c>
      <c r="E107" s="26" t="n">
        <f aca="false">IF(E77&gt;2020,0,IF(E104&lt;0,-E104,0))</f>
        <v>0</v>
      </c>
      <c r="F107" s="26" t="n">
        <f aca="false">IF(F77&gt;2020,0,IF(F104&lt;0,-F104,0))</f>
        <v>0</v>
      </c>
      <c r="G107" s="26" t="n">
        <f aca="false">IF(G77&gt;2020,0,IF(G104&lt;0,-G104,0))</f>
        <v>0</v>
      </c>
      <c r="H107" s="26" t="n">
        <f aca="false">IF(H77&gt;2020,0,IF(H104&lt;0,-H104,0))</f>
        <v>0</v>
      </c>
      <c r="I107" s="26" t="n">
        <f aca="false">IF(I77&gt;2020,0,IF(I104&lt;0,-I104,0))</f>
        <v>0</v>
      </c>
      <c r="J107" s="26" t="n">
        <f aca="false">IF(J77&gt;2020,0,IF(J104&lt;0,-J104,0))</f>
        <v>0</v>
      </c>
      <c r="K107" s="26" t="n">
        <f aca="false">IF(K77&gt;2020,0,IF(K104&lt;0,-K104,0))</f>
        <v>0</v>
      </c>
      <c r="L107" s="26" t="n">
        <f aca="false">IF(L77&gt;2020,0,IF(L104&lt;0,-L104,0))</f>
        <v>0</v>
      </c>
      <c r="M107" s="26" t="n">
        <f aca="false">IF(M77&gt;2020,0,IF(M104&lt;0,-M104,0))</f>
        <v>0</v>
      </c>
      <c r="N107" s="26" t="n">
        <f aca="false">IF(N77&gt;2020,0,IF(N104&lt;0,-N104,0))</f>
        <v>0</v>
      </c>
      <c r="O107" s="26" t="n">
        <f aca="false">IF(O77&gt;2020,0,IF(O104&lt;0,-O104,0))</f>
        <v>0</v>
      </c>
      <c r="P107" s="26" t="n">
        <f aca="false">IF(P77&gt;2020,0,IF(P104&lt;0,-P104,0))</f>
        <v>0</v>
      </c>
      <c r="Q107" s="26" t="n">
        <f aca="false">IF(Q77&gt;2020,0,IF(Q104&lt;0,-Q104,0))</f>
        <v>0</v>
      </c>
      <c r="R107" s="26" t="n">
        <f aca="false">IF(R77&gt;2020,0,IF(R104&lt;0,-R104,0))</f>
        <v>0</v>
      </c>
      <c r="S107" s="26" t="n">
        <f aca="false">IF(S77&gt;2020,0,IF(S104&lt;0,-S104,0))</f>
        <v>0</v>
      </c>
      <c r="T107" s="26" t="n">
        <f aca="false">IF(T77&gt;2020,0,IF(T104&lt;0,-T104,0))</f>
        <v>0</v>
      </c>
      <c r="U107" s="26" t="n">
        <f aca="false">IF(U77&gt;2020,0,IF(U104&lt;0,-U104,0))</f>
        <v>0</v>
      </c>
    </row>
    <row r="108" customFormat="false" ht="12.75" hidden="false" customHeight="false" outlineLevel="0" collapsed="false">
      <c r="A108" s="356" t="s">
        <v>276</v>
      </c>
      <c r="B108" s="432" t="n">
        <v>0</v>
      </c>
      <c r="C108" s="432" t="n">
        <v>0</v>
      </c>
      <c r="D108" s="432" t="n">
        <v>0</v>
      </c>
      <c r="E108" s="432" t="n">
        <v>0</v>
      </c>
      <c r="F108" s="432" t="n">
        <v>0</v>
      </c>
      <c r="G108" s="432" t="n">
        <v>0</v>
      </c>
      <c r="H108" s="432" t="n">
        <v>0</v>
      </c>
      <c r="I108" s="432" t="n">
        <v>0</v>
      </c>
      <c r="J108" s="432" t="n">
        <v>0</v>
      </c>
      <c r="K108" s="432" t="n">
        <v>0</v>
      </c>
      <c r="L108" s="432" t="n">
        <v>0</v>
      </c>
      <c r="M108" s="432" t="n">
        <v>0</v>
      </c>
      <c r="N108" s="432" t="n">
        <v>0</v>
      </c>
      <c r="O108" s="432" t="n">
        <v>0</v>
      </c>
      <c r="P108" s="432" t="n">
        <v>0</v>
      </c>
      <c r="Q108" s="432" t="n">
        <v>0</v>
      </c>
      <c r="R108" s="432" t="n">
        <v>0</v>
      </c>
      <c r="S108" s="432" t="n">
        <v>0</v>
      </c>
      <c r="T108" s="26" t="n">
        <f aca="false">IF(L107&gt;(SUM(M109:S109)+SUM(L108:S108))*-1,L107-(SUM(L109:S109)+SUM(L108:S108))*-1,0)</f>
        <v>0</v>
      </c>
      <c r="U108" s="26" t="n">
        <f aca="false">IF(M107&gt;(SUM(N109:T109)+SUM(M108:T108))*-1,M107-(SUM(M109:T109)+SUM(M108:T108))*-1,0)</f>
        <v>0</v>
      </c>
    </row>
    <row r="109" customFormat="false" ht="12.75" hidden="false" customHeight="false" outlineLevel="0" collapsed="false">
      <c r="A109" s="46" t="s">
        <v>251</v>
      </c>
      <c r="B109" s="277" t="n">
        <f aca="false">IF(B104&lt;0,0,IF(B106&gt;B104,-B104,-B106))</f>
        <v>-0</v>
      </c>
      <c r="C109" s="277" t="n">
        <f aca="false">IF(C104&lt;0,0,IF(C106&gt;C104,-C104,-C106))</f>
        <v>0</v>
      </c>
      <c r="D109" s="277" t="n">
        <f aca="false">IF(D104&lt;0,0,IF(D106&gt;D104,-D104,-D106))</f>
        <v>0</v>
      </c>
      <c r="E109" s="277" t="n">
        <f aca="false">IF(E104&lt;0,0,IF(E106&gt;E104,-E104,-E106))</f>
        <v>-493.925604384497</v>
      </c>
      <c r="F109" s="277" t="n">
        <f aca="false">IF(F104&lt;0,0,IF(F106&gt;F104,-F104,-F106))</f>
        <v>-12.984762860789</v>
      </c>
      <c r="G109" s="277" t="n">
        <f aca="false">IF(G104&lt;0,0,IF(G106&gt;G104,-G104,-G106))</f>
        <v>-0</v>
      </c>
      <c r="H109" s="277" t="n">
        <f aca="false">IF(H104&lt;0,0,IF(H106&gt;H104,-H104,-H106))</f>
        <v>-0</v>
      </c>
      <c r="I109" s="277" t="n">
        <f aca="false">IF(I104&lt;0,0,IF(I106&gt;I104,-I104,-I106))</f>
        <v>-0</v>
      </c>
      <c r="J109" s="277" t="n">
        <f aca="false">IF(J104&lt;0,0,IF(J106&gt;J104,-J104,-J106))</f>
        <v>-0</v>
      </c>
      <c r="K109" s="277" t="n">
        <f aca="false">IF(K104&lt;0,0,IF(K106&gt;K104,-K104,-K106))</f>
        <v>-0</v>
      </c>
      <c r="L109" s="277" t="n">
        <f aca="false">IF(L104&lt;0,0,IF(L106&gt;L104,-L104,-L106))</f>
        <v>-0</v>
      </c>
      <c r="M109" s="277" t="n">
        <f aca="false">IF(M104&lt;0,0,IF(M106&gt;M104,-M104,-M106))</f>
        <v>-0</v>
      </c>
      <c r="N109" s="277" t="n">
        <f aca="false">IF(N104&lt;0,0,IF(N106&gt;N104,-N104,-N106))</f>
        <v>-0</v>
      </c>
      <c r="O109" s="277" t="n">
        <f aca="false">IF(O104&lt;0,0,IF(O106&gt;O104,-O104,-O106))</f>
        <v>-0</v>
      </c>
      <c r="P109" s="277" t="n">
        <f aca="false">IF(P104&lt;0,0,IF(P106&gt;P104,-P104,-P106))</f>
        <v>-0</v>
      </c>
      <c r="Q109" s="277" t="n">
        <f aca="false">IF(Q104&lt;0,0,IF(Q106&gt;Q104,-Q104,-Q106))</f>
        <v>-0</v>
      </c>
      <c r="R109" s="277" t="n">
        <f aca="false">IF(R104&lt;0,0,IF(R106&gt;R104,-R104,-R106))</f>
        <v>-0</v>
      </c>
      <c r="S109" s="277" t="n">
        <f aca="false">IF(S104&lt;0,0,IF(S106&gt;S104,-S104,-S106))</f>
        <v>-0</v>
      </c>
      <c r="T109" s="277" t="n">
        <f aca="false">IF(T104&lt;0,0,IF(T106&gt;T104,-T104,-T106))</f>
        <v>-0</v>
      </c>
      <c r="U109" s="277" t="n">
        <f aca="false">IF(U104&lt;0,0,IF(U106&gt;U104,-U104,-U106))</f>
        <v>-0</v>
      </c>
    </row>
    <row r="110" customFormat="false" ht="12.75" hidden="false" customHeight="false" outlineLevel="0" collapsed="false">
      <c r="A110" s="46" t="s">
        <v>277</v>
      </c>
      <c r="B110" s="277" t="n">
        <f aca="false">SUM(B106:B109)</f>
        <v>0</v>
      </c>
      <c r="C110" s="277" t="n">
        <f aca="false">SUM(C106:C109)</f>
        <v>306.613336984832</v>
      </c>
      <c r="D110" s="277" t="n">
        <f aca="false">SUM(D106:D109)</f>
        <v>506.910367245286</v>
      </c>
      <c r="E110" s="277" t="n">
        <f aca="false">SUM(E106:E109)</f>
        <v>12.984762860789</v>
      </c>
      <c r="F110" s="277" t="n">
        <f aca="false">SUM(F106:F109)</f>
        <v>0</v>
      </c>
      <c r="G110" s="277" t="n">
        <f aca="false">SUM(G106:G109)</f>
        <v>0</v>
      </c>
      <c r="H110" s="277" t="n">
        <f aca="false">SUM(H106:H109)</f>
        <v>0</v>
      </c>
      <c r="I110" s="277" t="n">
        <f aca="false">SUM(I106:I109)</f>
        <v>0</v>
      </c>
      <c r="J110" s="277" t="n">
        <f aca="false">SUM(J106:J109)</f>
        <v>0</v>
      </c>
      <c r="K110" s="277" t="n">
        <f aca="false">SUM(K106:K109)</f>
        <v>0</v>
      </c>
      <c r="L110" s="277" t="n">
        <f aca="false">SUM(L106:L109)</f>
        <v>0</v>
      </c>
      <c r="M110" s="277" t="n">
        <f aca="false">SUM(M106:M109)</f>
        <v>0</v>
      </c>
      <c r="N110" s="277" t="n">
        <f aca="false">SUM(N106:N109)</f>
        <v>0</v>
      </c>
      <c r="O110" s="277" t="n">
        <f aca="false">SUM(O106:O109)</f>
        <v>0</v>
      </c>
      <c r="P110" s="277" t="n">
        <f aca="false">SUM(P106:P109)</f>
        <v>0</v>
      </c>
      <c r="Q110" s="277" t="n">
        <f aca="false">SUM(Q106:Q109)</f>
        <v>0</v>
      </c>
      <c r="R110" s="277" t="n">
        <f aca="false">SUM(R106:R109)</f>
        <v>0</v>
      </c>
      <c r="S110" s="277" t="n">
        <f aca="false">SUM(S106:S109)</f>
        <v>0</v>
      </c>
      <c r="T110" s="277" t="n">
        <f aca="false">SUM(T106:T109)</f>
        <v>0</v>
      </c>
      <c r="U110" s="277" t="n">
        <f aca="false">SUM(U106:U109)</f>
        <v>0</v>
      </c>
    </row>
    <row r="111" customFormat="false" ht="12.75" hidden="false" customHeight="false" outlineLevel="0" collapsed="false">
      <c r="A111" s="4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3.5" hidden="false" customHeight="false" outlineLevel="0" collapsed="false">
      <c r="A112" s="60" t="s">
        <v>241</v>
      </c>
      <c r="B112" s="386" t="n">
        <f aca="false">IF(B104&lt;0,0,B104+B109)</f>
        <v>92.2200847708754</v>
      </c>
      <c r="C112" s="386" t="n">
        <f aca="false">IF(C104&lt;0,0,C104+C109)</f>
        <v>0</v>
      </c>
      <c r="D112" s="386" t="n">
        <f aca="false">IF(D104&lt;0,0,D104+D109)</f>
        <v>0</v>
      </c>
      <c r="E112" s="386" t="n">
        <f aca="false">IF(E104&lt;0,0,E104+E109)</f>
        <v>0</v>
      </c>
      <c r="F112" s="386" t="n">
        <f aca="false">IF(F104&lt;0,0,F104+F109)</f>
        <v>652.042265595057</v>
      </c>
      <c r="G112" s="386" t="n">
        <f aca="false">IF(G104&lt;0,0,G104+G109)</f>
        <v>759.582103934167</v>
      </c>
      <c r="H112" s="386" t="n">
        <f aca="false">IF(H104&lt;0,0,H104+H109)</f>
        <v>818.080297106862</v>
      </c>
      <c r="I112" s="386" t="n">
        <f aca="false">IF(I104&lt;0,0,I104+I109)</f>
        <v>849.064435372467</v>
      </c>
      <c r="J112" s="386" t="n">
        <f aca="false">IF(J104&lt;0,0,J104+J109)</f>
        <v>890.057549817557</v>
      </c>
      <c r="K112" s="386" t="n">
        <f aca="false">IF(K104&lt;0,0,K104+K109)</f>
        <v>926.090582330369</v>
      </c>
      <c r="L112" s="386" t="n">
        <f aca="false">IF(L104&lt;0,0,L104+L109)</f>
        <v>982.627147277723</v>
      </c>
      <c r="M112" s="386" t="n">
        <f aca="false">IF(M104&lt;0,0,M104+M109)</f>
        <v>1040.52666601791</v>
      </c>
      <c r="N112" s="386" t="n">
        <f aca="false">IF(N104&lt;0,0,N104+N109)</f>
        <v>1106.83468436979</v>
      </c>
      <c r="O112" s="386" t="n">
        <f aca="false">IF(O104&lt;0,0,O104+O109)</f>
        <v>1174.68208981207</v>
      </c>
      <c r="P112" s="386" t="n">
        <f aca="false">IF(P104&lt;0,0,P104+P109)</f>
        <v>1246.15690925871</v>
      </c>
      <c r="Q112" s="386" t="n">
        <f aca="false">IF(Q104&lt;0,0,Q104+Q109)</f>
        <v>1584.62244820129</v>
      </c>
      <c r="R112" s="386" t="n">
        <f aca="false">IF(R104&lt;0,0,R104+R109)</f>
        <v>1929.97007480133</v>
      </c>
      <c r="S112" s="386" t="n">
        <f aca="false">IF(S104&lt;0,0,S104+S109)</f>
        <v>2010.20891913963</v>
      </c>
      <c r="T112" s="386" t="n">
        <f aca="false">IF(T104&lt;0,0,T104+T109)</f>
        <v>2096.70479493859</v>
      </c>
      <c r="U112" s="386" t="n">
        <f aca="false">IF(U104&lt;0,0,U104+U109)</f>
        <v>2190.57385999882</v>
      </c>
      <c r="W112" s="422" t="n">
        <f aca="false">SUM(B112:U112)</f>
        <v>20350.0449127432</v>
      </c>
    </row>
    <row r="113" customFormat="false" ht="12.75" hidden="false" customHeight="false" outlineLevel="0" collapsed="false">
      <c r="A113" s="142"/>
      <c r="B113" s="433"/>
      <c r="C113" s="433"/>
      <c r="D113" s="433"/>
      <c r="E113" s="433"/>
      <c r="F113" s="433"/>
      <c r="G113" s="433"/>
      <c r="H113" s="433"/>
      <c r="I113" s="433"/>
      <c r="J113" s="433"/>
      <c r="K113" s="433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0" collapsed="false">
      <c r="A114" s="142"/>
      <c r="B114" s="433"/>
      <c r="C114" s="433"/>
      <c r="D114" s="433"/>
      <c r="E114" s="433"/>
      <c r="F114" s="433"/>
      <c r="G114" s="433"/>
      <c r="H114" s="433"/>
      <c r="I114" s="433"/>
      <c r="J114" s="433"/>
      <c r="K114" s="433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4.25" hidden="false" customHeight="false" outlineLevel="0" collapsed="false">
      <c r="A115" s="434"/>
      <c r="B115" s="435"/>
      <c r="C115" s="435"/>
      <c r="D115" s="435"/>
      <c r="E115" s="435"/>
      <c r="F115" s="435"/>
      <c r="G115" s="435"/>
      <c r="H115" s="435"/>
      <c r="I115" s="435"/>
      <c r="J115" s="435"/>
      <c r="K115" s="435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0" collapsed="false">
      <c r="A116" s="33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0" collapsed="false">
      <c r="A117" s="339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0" collapsed="false">
      <c r="A118" s="339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0" collapsed="false">
      <c r="A119" s="339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0" collapsed="false">
      <c r="A120" s="339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0" collapsed="false">
      <c r="A121" s="339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0" collapsed="false">
      <c r="A122" s="33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0" collapsed="false">
      <c r="A123" s="339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0" collapsed="false">
      <c r="A124" s="41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0" collapsed="false">
      <c r="A125" s="418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0" collapsed="false">
      <c r="A126" s="339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0" collapsed="false">
      <c r="A127" s="339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0" collapsed="false">
      <c r="A128" s="43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0" collapsed="false">
      <c r="A129" s="43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0" collapsed="false">
      <c r="A130" s="339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0" collapsed="false">
      <c r="A131" s="43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0" collapsed="false">
      <c r="A132" s="339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0" collapsed="false">
      <c r="A133" s="339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0" collapsed="false">
      <c r="A134" s="339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0" collapsed="false">
      <c r="A135" s="43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0" collapsed="false">
      <c r="A136" s="33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0" collapsed="false">
      <c r="A137" s="419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0" collapsed="false">
      <c r="A138" s="419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5" hidden="false" customHeight="true" outlineLevel="0" collapsed="false">
      <c r="A139" s="419"/>
      <c r="B139" s="324"/>
      <c r="C139" s="324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0" collapsed="false">
      <c r="A140" s="419"/>
      <c r="B140" s="324"/>
      <c r="C140" s="324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4.25" hidden="false" customHeight="true" outlineLevel="0" collapsed="false">
      <c r="A141" s="419"/>
      <c r="B141" s="324"/>
      <c r="C141" s="324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0" collapsed="false">
      <c r="A142" s="419"/>
      <c r="B142" s="324"/>
      <c r="C142" s="324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0" collapsed="false">
      <c r="A143" s="419"/>
      <c r="B143" s="324"/>
      <c r="C143" s="324"/>
      <c r="D143" s="324"/>
      <c r="E143" s="324"/>
      <c r="F143" s="324"/>
      <c r="G143" s="324"/>
      <c r="H143" s="324"/>
      <c r="I143" s="324"/>
      <c r="J143" s="324"/>
      <c r="K143" s="324"/>
      <c r="L143" s="324"/>
      <c r="M143" s="324"/>
      <c r="N143" s="324"/>
      <c r="O143" s="324"/>
      <c r="P143" s="324"/>
      <c r="Q143" s="324"/>
      <c r="R143" s="324"/>
      <c r="S143" s="324"/>
      <c r="T143" s="324"/>
      <c r="U143" s="324"/>
    </row>
    <row r="144" customFormat="false" ht="12.75" hidden="false" customHeight="false" outlineLevel="0" collapsed="false">
      <c r="A144" s="421"/>
      <c r="B144" s="324"/>
      <c r="C144" s="324"/>
      <c r="D144" s="324"/>
      <c r="E144" s="324"/>
      <c r="F144" s="324"/>
      <c r="G144" s="324"/>
      <c r="H144" s="324"/>
      <c r="I144" s="324"/>
      <c r="J144" s="324"/>
      <c r="K144" s="324"/>
      <c r="L144" s="324"/>
      <c r="M144" s="324"/>
      <c r="N144" s="324"/>
      <c r="O144" s="324"/>
      <c r="P144" s="324"/>
      <c r="Q144" s="324"/>
      <c r="R144" s="324"/>
      <c r="S144" s="324"/>
      <c r="T144" s="324"/>
      <c r="U144" s="324"/>
    </row>
    <row r="145" customFormat="false" ht="12.75" hidden="false" customHeight="false" outlineLevel="0" collapsed="false">
      <c r="A145" s="421"/>
      <c r="B145" s="324"/>
      <c r="C145" s="324"/>
      <c r="D145" s="324"/>
      <c r="E145" s="324"/>
      <c r="F145" s="324"/>
      <c r="G145" s="324"/>
      <c r="H145" s="324"/>
      <c r="I145" s="324"/>
      <c r="J145" s="324"/>
      <c r="K145" s="324"/>
      <c r="L145" s="324"/>
      <c r="M145" s="324"/>
      <c r="N145" s="324"/>
      <c r="O145" s="324"/>
      <c r="P145" s="324"/>
      <c r="Q145" s="324"/>
      <c r="R145" s="324"/>
      <c r="S145" s="324"/>
      <c r="T145" s="324"/>
      <c r="U145" s="324"/>
    </row>
    <row r="146" customFormat="false" ht="12.75" hidden="false" customHeight="false" outlineLevel="0" collapsed="false">
      <c r="A146" s="421"/>
      <c r="B146" s="324"/>
      <c r="C146" s="324"/>
      <c r="D146" s="324"/>
      <c r="E146" s="324"/>
      <c r="F146" s="324"/>
      <c r="G146" s="324"/>
      <c r="H146" s="324"/>
      <c r="I146" s="324"/>
      <c r="J146" s="324"/>
      <c r="K146" s="324"/>
      <c r="L146" s="324"/>
      <c r="M146" s="324"/>
      <c r="N146" s="324"/>
      <c r="O146" s="324"/>
      <c r="P146" s="324"/>
      <c r="Q146" s="324"/>
      <c r="R146" s="324"/>
      <c r="S146" s="324"/>
      <c r="T146" s="324"/>
      <c r="U146" s="324"/>
    </row>
    <row r="147" customFormat="false" ht="12.75" hidden="false" customHeight="false" outlineLevel="0" collapsed="false">
      <c r="A147" s="324"/>
      <c r="B147" s="324"/>
      <c r="C147" s="324"/>
      <c r="D147" s="324"/>
      <c r="E147" s="324"/>
      <c r="F147" s="324"/>
      <c r="G147" s="324"/>
      <c r="H147" s="324"/>
      <c r="I147" s="324"/>
      <c r="J147" s="324"/>
      <c r="K147" s="324"/>
      <c r="L147" s="324"/>
      <c r="M147" s="324"/>
      <c r="N147" s="324"/>
      <c r="O147" s="324"/>
      <c r="P147" s="324"/>
      <c r="Q147" s="324"/>
      <c r="R147" s="324"/>
      <c r="S147" s="324"/>
      <c r="T147" s="324"/>
      <c r="U147" s="324"/>
    </row>
    <row r="148" customFormat="false" ht="12.75" hidden="false" customHeight="false" outlineLevel="0" collapsed="false">
      <c r="A148" s="142"/>
      <c r="B148" s="324"/>
      <c r="C148" s="324"/>
      <c r="D148" s="324"/>
      <c r="E148" s="324"/>
      <c r="F148" s="324"/>
      <c r="G148" s="324"/>
      <c r="H148" s="324"/>
      <c r="I148" s="324"/>
      <c r="J148" s="324"/>
      <c r="K148" s="324"/>
      <c r="L148" s="324"/>
      <c r="M148" s="324"/>
      <c r="N148" s="324"/>
      <c r="O148" s="324"/>
      <c r="P148" s="324"/>
      <c r="Q148" s="324"/>
      <c r="R148" s="324"/>
      <c r="S148" s="324"/>
      <c r="T148" s="324"/>
      <c r="U148" s="324"/>
    </row>
    <row r="149" customFormat="false" ht="12.75" hidden="false" customHeight="false" outlineLevel="0" collapsed="false">
      <c r="A149" s="142"/>
      <c r="B149" s="324"/>
      <c r="C149" s="324"/>
      <c r="D149" s="324"/>
      <c r="E149" s="324"/>
      <c r="F149" s="324"/>
      <c r="G149" s="324"/>
      <c r="H149" s="324"/>
      <c r="I149" s="324"/>
      <c r="J149" s="324"/>
      <c r="K149" s="324"/>
      <c r="L149" s="324"/>
      <c r="M149" s="324"/>
      <c r="N149" s="324"/>
      <c r="O149" s="324"/>
      <c r="P149" s="324"/>
      <c r="Q149" s="324"/>
      <c r="R149" s="324"/>
      <c r="S149" s="324"/>
      <c r="T149" s="324"/>
      <c r="U149" s="324"/>
    </row>
    <row r="150" customFormat="false" ht="12.75" hidden="false" customHeight="false" outlineLevel="0" collapsed="false">
      <c r="A150" s="142"/>
      <c r="B150" s="324"/>
      <c r="C150" s="324"/>
      <c r="D150" s="324"/>
      <c r="E150" s="324"/>
      <c r="F150" s="324"/>
      <c r="G150" s="324"/>
      <c r="H150" s="324"/>
      <c r="I150" s="324"/>
      <c r="J150" s="324"/>
      <c r="K150" s="324"/>
      <c r="L150" s="324"/>
      <c r="M150" s="324"/>
      <c r="N150" s="324"/>
      <c r="O150" s="324"/>
      <c r="P150" s="324"/>
      <c r="Q150" s="324"/>
      <c r="R150" s="324"/>
      <c r="S150" s="324"/>
      <c r="T150" s="324"/>
      <c r="U150" s="324"/>
    </row>
    <row r="151" customFormat="false" ht="18.75" hidden="false" customHeight="false" outlineLevel="0" collapsed="false">
      <c r="A151" s="437"/>
      <c r="B151" s="324"/>
      <c r="C151" s="324"/>
      <c r="D151" s="324"/>
      <c r="E151" s="324"/>
      <c r="F151" s="324"/>
      <c r="G151" s="324"/>
      <c r="H151" s="324"/>
      <c r="I151" s="324"/>
      <c r="J151" s="324"/>
      <c r="K151" s="324"/>
      <c r="L151" s="324"/>
      <c r="M151" s="324"/>
      <c r="N151" s="324"/>
      <c r="O151" s="324"/>
      <c r="P151" s="324"/>
      <c r="Q151" s="324"/>
      <c r="R151" s="324"/>
      <c r="S151" s="324"/>
      <c r="T151" s="324"/>
      <c r="U151" s="324"/>
    </row>
    <row r="152" customFormat="false" ht="12.75" hidden="false" customHeight="false" outlineLevel="0" collapsed="false">
      <c r="A152" s="376"/>
      <c r="B152" s="324"/>
      <c r="C152" s="324"/>
      <c r="D152" s="324"/>
      <c r="E152" s="324"/>
      <c r="F152" s="324"/>
      <c r="G152" s="324"/>
      <c r="H152" s="324"/>
      <c r="I152" s="324"/>
      <c r="J152" s="324"/>
      <c r="K152" s="324"/>
      <c r="L152" s="324"/>
      <c r="M152" s="324"/>
      <c r="N152" s="324"/>
      <c r="O152" s="324"/>
      <c r="P152" s="324"/>
      <c r="Q152" s="324"/>
      <c r="R152" s="324"/>
      <c r="S152" s="324"/>
      <c r="T152" s="324"/>
      <c r="U152" s="324"/>
    </row>
    <row r="153" customFormat="false" ht="12.75" hidden="false" customHeight="false" outlineLevel="0" collapsed="false">
      <c r="A153" s="376"/>
      <c r="B153" s="324"/>
      <c r="C153" s="324"/>
      <c r="D153" s="324"/>
      <c r="E153" s="324"/>
      <c r="F153" s="324"/>
      <c r="G153" s="324"/>
      <c r="H153" s="324"/>
      <c r="I153" s="324"/>
      <c r="J153" s="324"/>
      <c r="K153" s="324"/>
      <c r="L153" s="324"/>
      <c r="M153" s="324"/>
      <c r="N153" s="324"/>
      <c r="O153" s="324"/>
      <c r="P153" s="324"/>
      <c r="Q153" s="324"/>
      <c r="R153" s="324"/>
      <c r="S153" s="324"/>
      <c r="T153" s="324"/>
      <c r="U153" s="324"/>
    </row>
    <row r="154" customFormat="false" ht="12.75" hidden="false" customHeight="false" outlineLevel="0" collapsed="false">
      <c r="A154" s="142"/>
      <c r="B154" s="324"/>
      <c r="C154" s="324"/>
      <c r="D154" s="324"/>
      <c r="E154" s="324"/>
      <c r="F154" s="324"/>
      <c r="G154" s="324"/>
      <c r="H154" s="324"/>
      <c r="I154" s="324"/>
      <c r="J154" s="324"/>
      <c r="K154" s="324"/>
      <c r="L154" s="324"/>
      <c r="M154" s="324"/>
      <c r="N154" s="324"/>
      <c r="O154" s="324"/>
      <c r="P154" s="324"/>
      <c r="Q154" s="324"/>
      <c r="R154" s="324"/>
      <c r="S154" s="324"/>
      <c r="T154" s="324"/>
      <c r="U154" s="324"/>
    </row>
    <row r="155" customFormat="false" ht="12.75" hidden="false" customHeight="false" outlineLevel="0" collapsed="false">
      <c r="A155" s="142"/>
      <c r="B155" s="324"/>
      <c r="C155" s="324"/>
      <c r="D155" s="324"/>
      <c r="E155" s="324"/>
      <c r="F155" s="324"/>
      <c r="G155" s="324"/>
      <c r="H155" s="324"/>
      <c r="I155" s="324"/>
      <c r="J155" s="324"/>
      <c r="K155" s="324"/>
      <c r="L155" s="324"/>
      <c r="M155" s="324"/>
      <c r="N155" s="324"/>
      <c r="O155" s="324"/>
      <c r="P155" s="324"/>
      <c r="Q155" s="324"/>
      <c r="R155" s="324"/>
      <c r="S155" s="324"/>
      <c r="T155" s="324"/>
      <c r="U155" s="324"/>
    </row>
    <row r="156" customFormat="false" ht="12.75" hidden="false" customHeight="false" outlineLevel="0" collapsed="false">
      <c r="A156" s="227"/>
      <c r="B156" s="226"/>
      <c r="C156" s="226"/>
      <c r="D156" s="226"/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</row>
    <row r="157" customFormat="false" ht="12.75" hidden="false" customHeight="false" outlineLevel="0" collapsed="false">
      <c r="A157" s="419"/>
      <c r="B157" s="324"/>
      <c r="C157" s="32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0" collapsed="false">
      <c r="A158" s="339"/>
      <c r="B158" s="324"/>
      <c r="C158" s="32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0" collapsed="false">
      <c r="A159" s="339"/>
      <c r="B159" s="324"/>
      <c r="C159" s="32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0" collapsed="false">
      <c r="A160" s="336"/>
      <c r="B160" s="324"/>
      <c r="C160" s="32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0" collapsed="false">
      <c r="A161" s="324"/>
      <c r="B161" s="324"/>
      <c r="C161" s="32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0" collapsed="false">
      <c r="A162" s="419"/>
      <c r="B162" s="324"/>
      <c r="C162" s="32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0" collapsed="false">
      <c r="A163" s="339"/>
      <c r="B163" s="324"/>
      <c r="C163" s="32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0" collapsed="false">
      <c r="A164" s="339"/>
      <c r="B164" s="324"/>
      <c r="C164" s="32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0" collapsed="false">
      <c r="A165" s="339"/>
      <c r="B165" s="324"/>
      <c r="C165" s="32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0" collapsed="false">
      <c r="A166" s="339"/>
      <c r="B166" s="324"/>
      <c r="C166" s="32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0" collapsed="false">
      <c r="A167" s="324"/>
      <c r="B167" s="324"/>
      <c r="C167" s="32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0" collapsed="false">
      <c r="A168" s="419"/>
      <c r="B168" s="324"/>
      <c r="C168" s="32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0" collapsed="false">
      <c r="A169" s="324"/>
      <c r="B169" s="324"/>
      <c r="C169" s="32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0" collapsed="false">
      <c r="A170" s="419"/>
      <c r="B170" s="324"/>
      <c r="C170" s="32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0" collapsed="false">
      <c r="A171" s="339"/>
      <c r="B171" s="324"/>
      <c r="C171" s="32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0" collapsed="false">
      <c r="A172" s="419"/>
      <c r="B172" s="324"/>
      <c r="C172" s="32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0" collapsed="false">
      <c r="A173" s="436"/>
      <c r="B173" s="324"/>
      <c r="C173" s="32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0" collapsed="false">
      <c r="A174" s="339"/>
      <c r="B174" s="324"/>
      <c r="C174" s="32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0" collapsed="false">
      <c r="A175" s="336"/>
      <c r="B175" s="324"/>
      <c r="C175" s="32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0" collapsed="false">
      <c r="A176" s="339"/>
      <c r="B176" s="324"/>
      <c r="C176" s="32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0" collapsed="false">
      <c r="A177" s="336"/>
      <c r="B177" s="324"/>
      <c r="C177" s="32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0" collapsed="false">
      <c r="A178" s="339"/>
      <c r="B178" s="324"/>
      <c r="C178" s="32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0" collapsed="false">
      <c r="A179" s="339"/>
      <c r="B179" s="324"/>
      <c r="C179" s="32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0" collapsed="false">
      <c r="A180" s="339"/>
      <c r="B180" s="324"/>
      <c r="C180" s="32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0" collapsed="false">
      <c r="A181" s="339"/>
      <c r="B181" s="324"/>
      <c r="C181" s="32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0" collapsed="false">
      <c r="A182" s="339"/>
      <c r="B182" s="324"/>
      <c r="C182" s="32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0" collapsed="false">
      <c r="A183" s="339"/>
      <c r="B183" s="324"/>
      <c r="C183" s="32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0" collapsed="false">
      <c r="A184" s="419"/>
      <c r="B184" s="324"/>
      <c r="C184" s="32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0" collapsed="false">
      <c r="A185" s="418"/>
      <c r="B185" s="324"/>
      <c r="C185" s="32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0" collapsed="false">
      <c r="A186" s="339"/>
      <c r="B186" s="324"/>
      <c r="C186" s="32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0" collapsed="false">
      <c r="A187" s="436"/>
      <c r="B187" s="324"/>
      <c r="C187" s="324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0" collapsed="false">
      <c r="A188" s="436"/>
      <c r="B188" s="324"/>
      <c r="C188" s="324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0" collapsed="false">
      <c r="A189" s="339"/>
      <c r="B189" s="324"/>
      <c r="C189" s="324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0" collapsed="false">
      <c r="A190" s="339"/>
      <c r="B190" s="324"/>
      <c r="C190" s="324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0" collapsed="false">
      <c r="A191" s="336"/>
      <c r="B191" s="324"/>
      <c r="C191" s="324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0" collapsed="false">
      <c r="A192" s="419"/>
      <c r="B192" s="324"/>
      <c r="C192" s="324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0" collapsed="false">
      <c r="A193" s="419"/>
      <c r="B193" s="324"/>
      <c r="C193" s="324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0" collapsed="false">
      <c r="A194" s="419"/>
      <c r="B194" s="324"/>
      <c r="C194" s="324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0" collapsed="false">
      <c r="A195" s="419"/>
      <c r="B195" s="324"/>
      <c r="C195" s="324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0" collapsed="false">
      <c r="A196" s="419"/>
      <c r="B196" s="324"/>
      <c r="C196" s="324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0" collapsed="false">
      <c r="A197" s="419"/>
      <c r="B197" s="324"/>
      <c r="C197" s="324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0" collapsed="false">
      <c r="A198" s="419"/>
      <c r="B198" s="324"/>
      <c r="C198" s="324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</row>
    <row r="199" customFormat="false" ht="12.75" hidden="false" customHeight="false" outlineLevel="0" collapsed="false">
      <c r="A199" s="142"/>
      <c r="B199" s="324"/>
      <c r="C199" s="324"/>
      <c r="D199" s="324"/>
      <c r="E199" s="324"/>
      <c r="F199" s="324"/>
      <c r="G199" s="324"/>
      <c r="H199" s="324"/>
      <c r="I199" s="324"/>
      <c r="J199" s="324"/>
      <c r="K199" s="324"/>
      <c r="L199" s="324"/>
      <c r="M199" s="324"/>
      <c r="N199" s="324"/>
      <c r="O199" s="324"/>
      <c r="P199" s="324"/>
      <c r="Q199" s="324"/>
      <c r="R199" s="324"/>
      <c r="S199" s="324"/>
      <c r="T199" s="324"/>
      <c r="U199" s="324"/>
    </row>
    <row r="200" customFormat="false" ht="12.75" hidden="false" customHeight="false" outlineLevel="0" collapsed="false">
      <c r="A200" s="142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  <c r="O200" s="324"/>
      <c r="P200" s="324"/>
      <c r="Q200" s="324"/>
      <c r="R200" s="324"/>
      <c r="S200" s="324"/>
      <c r="T200" s="324"/>
      <c r="U200" s="324"/>
    </row>
    <row r="201" customFormat="false" ht="12.75" hidden="false" customHeight="false" outlineLevel="0" collapsed="false">
      <c r="A201" s="142"/>
      <c r="B201" s="142"/>
      <c r="C201" s="142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324"/>
      <c r="R201" s="324"/>
      <c r="S201" s="324"/>
      <c r="T201" s="324"/>
      <c r="U201" s="324"/>
    </row>
    <row r="202" customFormat="false" ht="18.75" hidden="false" customHeight="false" outlineLevel="0" collapsed="false">
      <c r="A202" s="438"/>
      <c r="B202" s="142"/>
      <c r="C202" s="142"/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</row>
    <row r="203" customFormat="false" ht="12.75" hidden="false" customHeight="false" outlineLevel="0" collapsed="false">
      <c r="A203" s="376"/>
      <c r="B203" s="142"/>
      <c r="C203" s="142"/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</row>
    <row r="204" customFormat="false" ht="12.75" hidden="false" customHeight="false" outlineLevel="0" collapsed="false">
      <c r="A204" s="376"/>
      <c r="B204" s="142"/>
      <c r="C204" s="142"/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</row>
    <row r="205" customFormat="false" ht="12.75" hidden="false" customHeight="false" outlineLevel="0" collapsed="false">
      <c r="A205" s="142"/>
      <c r="B205" s="142"/>
      <c r="C205" s="142"/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142"/>
      <c r="U205" s="142"/>
    </row>
    <row r="206" customFormat="false" ht="12.75" hidden="false" customHeight="false" outlineLevel="0" collapsed="false">
      <c r="A206" s="227"/>
      <c r="B206" s="226"/>
      <c r="C206" s="226"/>
      <c r="D206" s="226"/>
      <c r="E206" s="226"/>
      <c r="F206" s="226"/>
      <c r="G206" s="226"/>
      <c r="H206" s="226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142"/>
      <c r="U206" s="142"/>
    </row>
    <row r="207" customFormat="false" ht="12.75" hidden="false" customHeight="false" outlineLevel="0" collapsed="false">
      <c r="A207" s="376"/>
      <c r="B207" s="142"/>
      <c r="C207" s="142"/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</row>
    <row r="208" customFormat="false" ht="12.75" hidden="false" customHeight="false" outlineLevel="0" collapsed="false">
      <c r="A208" s="188"/>
      <c r="B208" s="439"/>
      <c r="C208" s="439"/>
      <c r="D208" s="439"/>
      <c r="E208" s="439"/>
      <c r="F208" s="439"/>
      <c r="G208" s="439"/>
      <c r="H208" s="439"/>
      <c r="I208" s="142"/>
      <c r="J208" s="439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</row>
    <row r="209" customFormat="false" ht="12.75" hidden="false" customHeight="false" outlineLevel="0" collapsed="false">
      <c r="A209" s="188"/>
      <c r="B209" s="439"/>
      <c r="C209" s="439"/>
      <c r="D209" s="439"/>
      <c r="E209" s="439"/>
      <c r="F209" s="439"/>
      <c r="G209" s="439"/>
      <c r="H209" s="439"/>
      <c r="I209" s="142"/>
      <c r="J209" s="439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</row>
    <row r="210" customFormat="false" ht="12.75" hidden="false" customHeight="false" outlineLevel="0" collapsed="false">
      <c r="A210" s="188"/>
      <c r="B210" s="439"/>
      <c r="C210" s="439"/>
      <c r="D210" s="439"/>
      <c r="E210" s="439"/>
      <c r="F210" s="439"/>
      <c r="G210" s="439"/>
      <c r="H210" s="439"/>
      <c r="I210" s="142"/>
      <c r="J210" s="439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</row>
    <row r="211" customFormat="false" ht="12.75" hidden="false" customHeight="false" outlineLevel="0" collapsed="false">
      <c r="A211" s="188"/>
      <c r="B211" s="439"/>
      <c r="C211" s="439"/>
      <c r="D211" s="439"/>
      <c r="E211" s="439"/>
      <c r="F211" s="439"/>
      <c r="G211" s="439"/>
      <c r="H211" s="439"/>
      <c r="I211" s="142"/>
      <c r="J211" s="439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</row>
    <row r="212" customFormat="false" ht="12.75" hidden="false" customHeight="false" outlineLevel="0" collapsed="false">
      <c r="A212" s="188"/>
      <c r="B212" s="439"/>
      <c r="C212" s="439"/>
      <c r="D212" s="439"/>
      <c r="E212" s="439"/>
      <c r="F212" s="439"/>
      <c r="G212" s="439"/>
      <c r="H212" s="439"/>
      <c r="I212" s="142"/>
      <c r="J212" s="439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</row>
    <row r="213" customFormat="false" ht="12.75" hidden="false" customHeight="false" outlineLevel="0" collapsed="false">
      <c r="A213" s="142"/>
      <c r="B213" s="439"/>
      <c r="C213" s="439"/>
      <c r="D213" s="439"/>
      <c r="E213" s="439"/>
      <c r="F213" s="439"/>
      <c r="G213" s="439"/>
      <c r="H213" s="439"/>
      <c r="I213" s="142"/>
      <c r="J213" s="439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</row>
    <row r="214" customFormat="false" ht="12.75" hidden="false" customHeight="false" outlineLevel="0" collapsed="false">
      <c r="A214" s="376"/>
      <c r="B214" s="439"/>
      <c r="C214" s="439"/>
      <c r="D214" s="439"/>
      <c r="E214" s="439"/>
      <c r="F214" s="439"/>
      <c r="G214" s="439"/>
      <c r="H214" s="439"/>
      <c r="I214" s="142"/>
      <c r="J214" s="439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</row>
    <row r="215" customFormat="false" ht="12.75" hidden="false" customHeight="false" outlineLevel="0" collapsed="false">
      <c r="A215" s="188"/>
      <c r="B215" s="439"/>
      <c r="C215" s="439"/>
      <c r="D215" s="439"/>
      <c r="E215" s="439"/>
      <c r="F215" s="439"/>
      <c r="G215" s="439"/>
      <c r="H215" s="439"/>
      <c r="I215" s="142"/>
      <c r="J215" s="439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</row>
    <row r="216" customFormat="false" ht="12.75" hidden="false" customHeight="false" outlineLevel="0" collapsed="false">
      <c r="A216" s="188"/>
      <c r="B216" s="439"/>
      <c r="C216" s="439"/>
      <c r="D216" s="439"/>
      <c r="E216" s="439"/>
      <c r="F216" s="439"/>
      <c r="G216" s="439"/>
      <c r="H216" s="439"/>
      <c r="I216" s="142"/>
      <c r="J216" s="439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</row>
    <row r="217" customFormat="false" ht="12.75" hidden="false" customHeight="false" outlineLevel="0" collapsed="false">
      <c r="A217" s="188"/>
      <c r="B217" s="439"/>
      <c r="C217" s="439"/>
      <c r="D217" s="439"/>
      <c r="E217" s="439"/>
      <c r="F217" s="439"/>
      <c r="G217" s="439"/>
      <c r="H217" s="439"/>
      <c r="I217" s="142"/>
      <c r="J217" s="439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</row>
    <row r="218" customFormat="false" ht="12.75" hidden="false" customHeight="false" outlineLevel="0" collapsed="false">
      <c r="A218" s="188"/>
      <c r="B218" s="439"/>
      <c r="C218" s="439"/>
      <c r="D218" s="439"/>
      <c r="E218" s="439"/>
      <c r="F218" s="439"/>
      <c r="G218" s="439"/>
      <c r="H218" s="439"/>
      <c r="I218" s="142"/>
      <c r="J218" s="439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</row>
    <row r="219" customFormat="false" ht="12.75" hidden="false" customHeight="false" outlineLevel="0" collapsed="false">
      <c r="A219" s="188"/>
      <c r="B219" s="439"/>
      <c r="C219" s="439"/>
      <c r="D219" s="439"/>
      <c r="E219" s="439"/>
      <c r="F219" s="439"/>
      <c r="G219" s="439"/>
      <c r="H219" s="439"/>
      <c r="I219" s="142"/>
      <c r="J219" s="439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</row>
    <row r="220" customFormat="false" ht="12.75" hidden="false" customHeight="false" outlineLevel="0" collapsed="false">
      <c r="A220" s="188"/>
      <c r="B220" s="439"/>
      <c r="C220" s="439"/>
      <c r="D220" s="439"/>
      <c r="E220" s="439"/>
      <c r="F220" s="439"/>
      <c r="G220" s="439"/>
      <c r="H220" s="439"/>
      <c r="I220" s="142"/>
      <c r="J220" s="439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</row>
    <row r="221" customFormat="false" ht="12.75" hidden="false" customHeight="false" outlineLevel="0" collapsed="false">
      <c r="A221" s="188"/>
      <c r="B221" s="439"/>
      <c r="C221" s="439"/>
      <c r="D221" s="439"/>
      <c r="E221" s="439"/>
      <c r="F221" s="439"/>
      <c r="G221" s="439"/>
      <c r="H221" s="439"/>
      <c r="I221" s="142"/>
      <c r="J221" s="439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</row>
    <row r="222" customFormat="false" ht="12.75" hidden="false" customHeight="false" outlineLevel="0" collapsed="false">
      <c r="A222" s="188"/>
      <c r="B222" s="439"/>
      <c r="C222" s="439"/>
      <c r="D222" s="439"/>
      <c r="E222" s="439"/>
      <c r="F222" s="439"/>
      <c r="G222" s="439"/>
      <c r="H222" s="439"/>
      <c r="I222" s="142"/>
      <c r="J222" s="439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</row>
    <row r="223" customFormat="false" ht="12.75" hidden="false" customHeight="false" outlineLevel="0" collapsed="false">
      <c r="A223" s="188"/>
      <c r="B223" s="439"/>
      <c r="C223" s="439"/>
      <c r="D223" s="439"/>
      <c r="E223" s="439"/>
      <c r="F223" s="439"/>
      <c r="G223" s="439"/>
      <c r="H223" s="439"/>
      <c r="I223" s="142"/>
      <c r="J223" s="439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</row>
    <row r="224" customFormat="false" ht="12.75" hidden="false" customHeight="false" outlineLevel="0" collapsed="false">
      <c r="A224" s="188"/>
      <c r="B224" s="439"/>
      <c r="C224" s="439"/>
      <c r="D224" s="439"/>
      <c r="E224" s="439"/>
      <c r="F224" s="439"/>
      <c r="G224" s="439"/>
      <c r="H224" s="439"/>
      <c r="I224" s="142"/>
      <c r="J224" s="439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</row>
    <row r="225" customFormat="false" ht="12.75" hidden="false" customHeight="false" outlineLevel="0" collapsed="false">
      <c r="A225" s="188"/>
      <c r="B225" s="439"/>
      <c r="C225" s="439"/>
      <c r="D225" s="439"/>
      <c r="E225" s="439"/>
      <c r="F225" s="439"/>
      <c r="G225" s="439"/>
      <c r="H225" s="439"/>
      <c r="I225" s="142"/>
      <c r="J225" s="439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</row>
    <row r="226" customFormat="false" ht="12.75" hidden="false" customHeight="false" outlineLevel="0" collapsed="false">
      <c r="A226" s="376"/>
      <c r="B226" s="439"/>
      <c r="C226" s="439"/>
      <c r="D226" s="439"/>
      <c r="E226" s="439"/>
      <c r="F226" s="439"/>
      <c r="G226" s="439"/>
      <c r="H226" s="439"/>
      <c r="I226" s="142"/>
      <c r="J226" s="439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</row>
    <row r="227" customFormat="false" ht="12.75" hidden="false" customHeight="false" outlineLevel="0" collapsed="false">
      <c r="A227" s="188"/>
      <c r="B227" s="439"/>
      <c r="C227" s="439"/>
      <c r="D227" s="439"/>
      <c r="E227" s="439"/>
      <c r="F227" s="439"/>
      <c r="G227" s="439"/>
      <c r="H227" s="439"/>
      <c r="I227" s="142"/>
      <c r="J227" s="439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</row>
    <row r="228" customFormat="false" ht="12.75" hidden="false" customHeight="false" outlineLevel="0" collapsed="false">
      <c r="A228" s="188"/>
      <c r="B228" s="439"/>
      <c r="C228" s="439"/>
      <c r="D228" s="439"/>
      <c r="E228" s="439"/>
      <c r="F228" s="439"/>
      <c r="G228" s="439"/>
      <c r="H228" s="439"/>
      <c r="I228" s="142"/>
      <c r="J228" s="439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</row>
    <row r="229" customFormat="false" ht="12.75" hidden="false" customHeight="false" outlineLevel="0" collapsed="false">
      <c r="A229" s="376"/>
      <c r="B229" s="439"/>
      <c r="C229" s="439"/>
      <c r="D229" s="439"/>
      <c r="E229" s="439"/>
      <c r="F229" s="439"/>
      <c r="G229" s="439"/>
      <c r="H229" s="439"/>
      <c r="I229" s="142"/>
      <c r="J229" s="439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</row>
    <row r="230" customFormat="false" ht="12.75" hidden="false" customHeight="false" outlineLevel="0" collapsed="false">
      <c r="A230" s="376"/>
      <c r="B230" s="439"/>
      <c r="C230" s="439"/>
      <c r="D230" s="439"/>
      <c r="E230" s="439"/>
      <c r="F230" s="439"/>
      <c r="G230" s="439"/>
      <c r="H230" s="439"/>
      <c r="I230" s="142"/>
      <c r="J230" s="439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</row>
    <row r="231" customFormat="false" ht="12.75" hidden="false" customHeight="false" outlineLevel="0" collapsed="false">
      <c r="A231" s="142"/>
      <c r="B231" s="439"/>
      <c r="C231" s="439"/>
      <c r="D231" s="439"/>
      <c r="E231" s="439"/>
      <c r="F231" s="439"/>
      <c r="G231" s="439"/>
      <c r="H231" s="439"/>
      <c r="I231" s="142"/>
      <c r="J231" s="439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</row>
    <row r="232" customFormat="false" ht="12.75" hidden="false" customHeight="false" outlineLevel="0" collapsed="false">
      <c r="A232" s="142"/>
      <c r="B232" s="439"/>
      <c r="C232" s="439"/>
      <c r="D232" s="439"/>
      <c r="E232" s="439"/>
      <c r="F232" s="439"/>
      <c r="G232" s="439"/>
      <c r="H232" s="439"/>
      <c r="I232" s="142"/>
      <c r="J232" s="439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</row>
    <row r="233" customFormat="false" ht="12.75" hidden="false" customHeight="false" outlineLevel="0" collapsed="false">
      <c r="A233" s="376"/>
      <c r="B233" s="439"/>
      <c r="C233" s="439"/>
      <c r="D233" s="439"/>
      <c r="E233" s="439"/>
      <c r="F233" s="439"/>
      <c r="G233" s="439"/>
      <c r="H233" s="439"/>
      <c r="I233" s="142"/>
      <c r="J233" s="439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</row>
    <row r="234" customFormat="false" ht="12.75" hidden="false" customHeight="false" outlineLevel="0" collapsed="false">
      <c r="A234" s="188"/>
      <c r="B234" s="439"/>
      <c r="C234" s="439"/>
      <c r="D234" s="439"/>
      <c r="E234" s="439"/>
      <c r="F234" s="439"/>
      <c r="G234" s="439"/>
      <c r="H234" s="439"/>
      <c r="I234" s="142"/>
      <c r="J234" s="439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</row>
    <row r="235" customFormat="false" ht="12.75" hidden="false" customHeight="false" outlineLevel="0" collapsed="false">
      <c r="A235" s="376"/>
      <c r="B235" s="439"/>
      <c r="C235" s="439"/>
      <c r="D235" s="439"/>
      <c r="E235" s="439"/>
      <c r="F235" s="439"/>
      <c r="G235" s="439"/>
      <c r="H235" s="439"/>
      <c r="I235" s="142"/>
      <c r="J235" s="439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</row>
    <row r="236" customFormat="false" ht="12.75" hidden="false" customHeight="false" outlineLevel="0" collapsed="false">
      <c r="A236" s="142"/>
      <c r="B236" s="439"/>
      <c r="C236" s="439"/>
      <c r="D236" s="439"/>
      <c r="E236" s="439"/>
      <c r="F236" s="439"/>
      <c r="G236" s="439"/>
      <c r="H236" s="439"/>
      <c r="I236" s="142"/>
      <c r="J236" s="439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</row>
    <row r="237" customFormat="false" ht="12.75" hidden="false" customHeight="false" outlineLevel="0" collapsed="false">
      <c r="A237" s="376"/>
      <c r="B237" s="439"/>
      <c r="C237" s="439"/>
      <c r="D237" s="439"/>
      <c r="E237" s="439"/>
      <c r="F237" s="439"/>
      <c r="G237" s="439"/>
      <c r="H237" s="439"/>
      <c r="I237" s="142"/>
      <c r="J237" s="439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</row>
    <row r="238" customFormat="false" ht="12.75" hidden="false" customHeight="false" outlineLevel="0" collapsed="false">
      <c r="A238" s="188"/>
      <c r="B238" s="439"/>
      <c r="C238" s="439"/>
      <c r="D238" s="439"/>
      <c r="E238" s="439"/>
      <c r="F238" s="439"/>
      <c r="G238" s="439"/>
      <c r="H238" s="439"/>
      <c r="I238" s="142"/>
      <c r="J238" s="439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</row>
    <row r="239" customFormat="false" ht="12.75" hidden="false" customHeight="false" outlineLevel="0" collapsed="false">
      <c r="A239" s="188"/>
      <c r="B239" s="439"/>
      <c r="C239" s="439"/>
      <c r="D239" s="439"/>
      <c r="E239" s="439"/>
      <c r="F239" s="439"/>
      <c r="G239" s="439"/>
      <c r="H239" s="439"/>
      <c r="I239" s="142"/>
      <c r="J239" s="439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</row>
    <row r="240" customFormat="false" ht="12.75" hidden="false" customHeight="false" outlineLevel="0" collapsed="false">
      <c r="A240" s="188"/>
      <c r="B240" s="439"/>
      <c r="C240" s="439"/>
      <c r="D240" s="439"/>
      <c r="E240" s="439"/>
      <c r="F240" s="439"/>
      <c r="G240" s="439"/>
      <c r="H240" s="439"/>
      <c r="I240" s="142"/>
      <c r="J240" s="439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</row>
    <row r="241" customFormat="false" ht="12.75" hidden="false" customHeight="false" outlineLevel="0" collapsed="false">
      <c r="A241" s="188"/>
      <c r="B241" s="439"/>
      <c r="C241" s="439"/>
      <c r="D241" s="439"/>
      <c r="E241" s="439"/>
      <c r="F241" s="439"/>
      <c r="G241" s="439"/>
      <c r="H241" s="439"/>
      <c r="I241" s="142"/>
      <c r="J241" s="439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</row>
    <row r="242" customFormat="false" ht="12.75" hidden="false" customHeight="false" outlineLevel="0" collapsed="false">
      <c r="A242" s="188"/>
      <c r="B242" s="439"/>
      <c r="C242" s="439"/>
      <c r="D242" s="439"/>
      <c r="E242" s="439"/>
      <c r="F242" s="439"/>
      <c r="G242" s="439"/>
      <c r="H242" s="439"/>
      <c r="I242" s="142"/>
      <c r="J242" s="439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</row>
    <row r="243" customFormat="false" ht="12.75" hidden="false" customHeight="false" outlineLevel="0" collapsed="false">
      <c r="A243" s="188"/>
      <c r="B243" s="439"/>
      <c r="C243" s="439"/>
      <c r="D243" s="439"/>
      <c r="E243" s="439"/>
      <c r="F243" s="439"/>
      <c r="G243" s="439"/>
      <c r="H243" s="439"/>
      <c r="I243" s="142"/>
      <c r="J243" s="439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</row>
    <row r="244" customFormat="false" ht="12.75" hidden="false" customHeight="false" outlineLevel="0" collapsed="false">
      <c r="A244" s="376"/>
      <c r="B244" s="439"/>
      <c r="C244" s="439"/>
      <c r="D244" s="439"/>
      <c r="E244" s="439"/>
      <c r="F244" s="439"/>
      <c r="G244" s="439"/>
      <c r="H244" s="439"/>
      <c r="I244" s="142"/>
      <c r="J244" s="439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</row>
    <row r="245" customFormat="false" ht="12.75" hidden="false" customHeight="false" outlineLevel="0" collapsed="false">
      <c r="A245" s="376"/>
      <c r="B245" s="439"/>
      <c r="C245" s="439"/>
      <c r="D245" s="439"/>
      <c r="E245" s="439"/>
      <c r="F245" s="439"/>
      <c r="G245" s="439"/>
      <c r="H245" s="439"/>
      <c r="I245" s="142"/>
      <c r="J245" s="439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</row>
    <row r="246" customFormat="false" ht="12.75" hidden="false" customHeight="false" outlineLevel="0" collapsed="false">
      <c r="A246" s="142"/>
      <c r="B246" s="439"/>
      <c r="C246" s="439"/>
      <c r="D246" s="439"/>
      <c r="E246" s="439"/>
      <c r="F246" s="439"/>
      <c r="G246" s="439"/>
      <c r="H246" s="439"/>
      <c r="I246" s="142"/>
      <c r="J246" s="439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</row>
    <row r="247" customFormat="false" ht="12.75" hidden="false" customHeight="false" outlineLevel="0" collapsed="false">
      <c r="A247" s="376"/>
      <c r="B247" s="439"/>
      <c r="C247" s="439"/>
      <c r="D247" s="439"/>
      <c r="E247" s="439"/>
      <c r="F247" s="439"/>
      <c r="G247" s="439"/>
      <c r="H247" s="439"/>
      <c r="I247" s="142"/>
      <c r="J247" s="439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</row>
    <row r="248" customFormat="false" ht="12.75" hidden="false" customHeight="false" outlineLevel="0" collapsed="false">
      <c r="A248" s="376"/>
      <c r="B248" s="439"/>
      <c r="C248" s="439"/>
      <c r="D248" s="439"/>
      <c r="E248" s="439"/>
      <c r="F248" s="439"/>
      <c r="G248" s="439"/>
      <c r="H248" s="439"/>
      <c r="I248" s="142"/>
      <c r="J248" s="439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</row>
    <row r="249" customFormat="false" ht="12.75" hidden="false" customHeight="false" outlineLevel="0" collapsed="false">
      <c r="A249" s="142"/>
      <c r="B249" s="142"/>
      <c r="C249" s="142"/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</row>
    <row r="250" customFormat="false" ht="12.75" hidden="false" customHeight="false" outlineLevel="0" collapsed="false">
      <c r="A250" s="376"/>
      <c r="B250" s="142"/>
      <c r="C250" s="26"/>
      <c r="D250" s="26"/>
      <c r="E250" s="26"/>
      <c r="F250" s="26"/>
      <c r="G250" s="26"/>
      <c r="H250" s="26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</row>
    <row r="251" customFormat="false" ht="12.75" hidden="false" customHeight="false" outlineLevel="0" collapsed="false">
      <c r="A251" s="376"/>
      <c r="B251" s="142"/>
      <c r="C251" s="26"/>
      <c r="D251" s="26"/>
      <c r="E251" s="26"/>
      <c r="F251" s="26"/>
      <c r="G251" s="26"/>
      <c r="H251" s="26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</row>
    <row r="252" customFormat="false" ht="12.75" hidden="false" customHeight="false" outlineLevel="0" collapsed="false">
      <c r="A252" s="376"/>
      <c r="B252" s="142"/>
      <c r="C252" s="26"/>
      <c r="D252" s="26"/>
      <c r="E252" s="26"/>
      <c r="F252" s="26"/>
      <c r="G252" s="26"/>
      <c r="H252" s="26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</row>
    <row r="253" customFormat="false" ht="12.75" hidden="false" customHeight="false" outlineLevel="0" collapsed="false">
      <c r="A253" s="376"/>
      <c r="B253" s="142"/>
      <c r="C253" s="26"/>
      <c r="D253" s="26"/>
      <c r="E253" s="26"/>
      <c r="F253" s="26"/>
      <c r="G253" s="26"/>
      <c r="H253" s="26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</row>
    <row r="254" customFormat="false" ht="12.75" hidden="false" customHeight="false" outlineLevel="0" collapsed="false">
      <c r="A254" s="142"/>
      <c r="B254" s="142"/>
      <c r="C254" s="142"/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</row>
    <row r="255" customFormat="false" ht="18.75" hidden="false" customHeight="false" outlineLevel="0" collapsed="false">
      <c r="A255" s="437"/>
      <c r="B255" s="142"/>
      <c r="C255" s="142"/>
      <c r="D255" s="142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142"/>
      <c r="U255" s="142"/>
    </row>
    <row r="256" customFormat="false" ht="12.75" hidden="false" customHeight="false" outlineLevel="0" collapsed="false">
      <c r="A256" s="376"/>
      <c r="B256" s="142"/>
      <c r="C256" s="142"/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</row>
    <row r="257" customFormat="false" ht="12.75" hidden="false" customHeight="false" outlineLevel="0" collapsed="false">
      <c r="A257" s="142"/>
      <c r="B257" s="142"/>
      <c r="C257" s="142"/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</row>
    <row r="258" customFormat="false" ht="12.75" hidden="false" customHeight="false" outlineLevel="0" collapsed="false">
      <c r="A258" s="142"/>
      <c r="B258" s="142"/>
      <c r="C258" s="142"/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</row>
    <row r="259" customFormat="false" ht="12.75" hidden="false" customHeight="false" outlineLevel="0" collapsed="false">
      <c r="A259" s="440"/>
      <c r="B259" s="441"/>
      <c r="C259" s="441"/>
      <c r="D259" s="441"/>
      <c r="E259" s="441"/>
      <c r="F259" s="441"/>
      <c r="G259" s="441"/>
      <c r="H259" s="441"/>
      <c r="I259" s="441"/>
      <c r="J259" s="441"/>
      <c r="K259" s="441"/>
      <c r="L259" s="441"/>
      <c r="M259" s="441"/>
      <c r="N259" s="441"/>
      <c r="O259" s="441"/>
      <c r="P259" s="441"/>
      <c r="Q259" s="441"/>
      <c r="R259" s="441"/>
      <c r="S259" s="441"/>
      <c r="T259" s="441"/>
      <c r="U259" s="441"/>
      <c r="V259" s="441"/>
      <c r="W259" s="441"/>
      <c r="X259" s="441"/>
      <c r="Y259" s="441"/>
      <c r="Z259" s="441"/>
      <c r="AA259" s="441"/>
      <c r="AB259" s="441"/>
      <c r="AC259" s="441"/>
      <c r="AD259" s="441"/>
      <c r="AE259" s="441"/>
      <c r="AF259" s="441"/>
      <c r="AG259" s="441"/>
      <c r="AH259" s="441"/>
      <c r="AI259" s="441"/>
      <c r="AJ259" s="441"/>
      <c r="AK259" s="441"/>
      <c r="AL259" s="441"/>
      <c r="AM259" s="441"/>
      <c r="AN259" s="441"/>
      <c r="AO259" s="441"/>
      <c r="AP259" s="441"/>
      <c r="AQ259" s="441"/>
      <c r="AR259" s="441"/>
      <c r="AS259" s="441"/>
      <c r="AT259" s="441"/>
      <c r="AU259" s="441"/>
      <c r="AV259" s="441"/>
      <c r="AW259" s="441"/>
      <c r="AX259" s="441"/>
      <c r="AY259" s="441"/>
      <c r="AZ259" s="441"/>
      <c r="BA259" s="441"/>
      <c r="BB259" s="441"/>
      <c r="BC259" s="441"/>
      <c r="BD259" s="441"/>
      <c r="BE259" s="441"/>
      <c r="BF259" s="441"/>
      <c r="BG259" s="441"/>
      <c r="BH259" s="441"/>
      <c r="BI259" s="441"/>
      <c r="BJ259" s="441"/>
      <c r="BK259" s="441"/>
      <c r="BL259" s="441"/>
      <c r="BM259" s="441"/>
      <c r="BN259" s="441"/>
      <c r="BO259" s="441"/>
      <c r="BP259" s="441"/>
      <c r="BQ259" s="441"/>
      <c r="BR259" s="441"/>
      <c r="BS259" s="441"/>
      <c r="BT259" s="441"/>
      <c r="BU259" s="441"/>
      <c r="BV259" s="441"/>
      <c r="BW259" s="441"/>
      <c r="BX259" s="441"/>
      <c r="BY259" s="441"/>
      <c r="BZ259" s="441"/>
      <c r="CA259" s="441"/>
      <c r="CB259" s="441"/>
      <c r="CC259" s="441"/>
      <c r="CD259" s="441"/>
      <c r="CE259" s="441"/>
      <c r="CF259" s="441"/>
      <c r="CG259" s="441"/>
      <c r="CH259" s="441"/>
      <c r="CI259" s="441"/>
      <c r="CJ259" s="441"/>
      <c r="CK259" s="441"/>
      <c r="CL259" s="441"/>
      <c r="CM259" s="441"/>
      <c r="CN259" s="441"/>
      <c r="CO259" s="441"/>
      <c r="CP259" s="441"/>
      <c r="CQ259" s="441"/>
      <c r="CR259" s="441"/>
      <c r="CS259" s="441"/>
      <c r="CT259" s="441"/>
      <c r="CU259" s="441"/>
      <c r="CV259" s="441"/>
      <c r="CW259" s="441"/>
      <c r="CX259" s="441"/>
      <c r="CY259" s="441"/>
      <c r="CZ259" s="441"/>
      <c r="DA259" s="441"/>
      <c r="DB259" s="441"/>
      <c r="DC259" s="441"/>
      <c r="DD259" s="441"/>
      <c r="DE259" s="441"/>
      <c r="DF259" s="441"/>
      <c r="DG259" s="441"/>
      <c r="DH259" s="441"/>
      <c r="DI259" s="441"/>
      <c r="DJ259" s="441"/>
      <c r="DK259" s="441"/>
      <c r="DL259" s="441"/>
      <c r="DM259" s="441"/>
      <c r="DN259" s="441"/>
      <c r="DO259" s="441"/>
      <c r="DP259" s="441"/>
      <c r="DQ259" s="441"/>
      <c r="DR259" s="441"/>
      <c r="DS259" s="441"/>
      <c r="DT259" s="441"/>
      <c r="DU259" s="441"/>
      <c r="DV259" s="441"/>
      <c r="DW259" s="441"/>
      <c r="DX259" s="441"/>
      <c r="DY259" s="441"/>
      <c r="DZ259" s="441"/>
      <c r="EA259" s="441"/>
      <c r="EB259" s="441"/>
      <c r="EC259" s="441"/>
      <c r="ED259" s="441"/>
      <c r="EE259" s="441"/>
      <c r="EF259" s="441"/>
      <c r="EG259" s="441"/>
      <c r="EH259" s="441"/>
      <c r="EI259" s="441"/>
      <c r="EJ259" s="441"/>
      <c r="EK259" s="441"/>
      <c r="EL259" s="441"/>
      <c r="EM259" s="441"/>
      <c r="EN259" s="441"/>
      <c r="EO259" s="441"/>
      <c r="EP259" s="441"/>
      <c r="EQ259" s="441"/>
      <c r="ER259" s="441"/>
      <c r="ES259" s="441"/>
      <c r="ET259" s="441"/>
      <c r="EU259" s="441"/>
      <c r="EV259" s="441"/>
      <c r="EW259" s="441"/>
      <c r="EX259" s="441"/>
      <c r="EY259" s="441"/>
      <c r="EZ259" s="441"/>
      <c r="FA259" s="441"/>
      <c r="FB259" s="441"/>
      <c r="FC259" s="441"/>
      <c r="FD259" s="441"/>
      <c r="FE259" s="441"/>
      <c r="FF259" s="441"/>
      <c r="FG259" s="441"/>
      <c r="FH259" s="441"/>
      <c r="FI259" s="441"/>
      <c r="FJ259" s="441"/>
      <c r="FK259" s="441"/>
      <c r="FL259" s="441"/>
      <c r="FM259" s="441"/>
      <c r="FN259" s="441"/>
      <c r="FO259" s="441"/>
      <c r="FP259" s="441"/>
      <c r="FQ259" s="441"/>
      <c r="FR259" s="441"/>
      <c r="FS259" s="441"/>
      <c r="FT259" s="441"/>
      <c r="FU259" s="441"/>
      <c r="FV259" s="441"/>
      <c r="FW259" s="441"/>
      <c r="FX259" s="441"/>
      <c r="FY259" s="441"/>
      <c r="FZ259" s="441"/>
      <c r="GA259" s="441"/>
      <c r="GB259" s="441"/>
      <c r="GC259" s="441"/>
      <c r="GD259" s="441"/>
      <c r="GE259" s="441"/>
      <c r="GF259" s="441"/>
      <c r="GG259" s="441"/>
      <c r="GH259" s="441"/>
      <c r="GI259" s="441"/>
      <c r="GJ259" s="441"/>
      <c r="GK259" s="441"/>
      <c r="GL259" s="441"/>
      <c r="GM259" s="441"/>
      <c r="GN259" s="441"/>
      <c r="GO259" s="441"/>
      <c r="GP259" s="441"/>
      <c r="GQ259" s="441"/>
      <c r="GR259" s="441"/>
      <c r="GS259" s="441"/>
      <c r="GT259" s="441"/>
      <c r="GU259" s="441"/>
      <c r="GV259" s="441"/>
      <c r="GW259" s="441"/>
      <c r="GX259" s="441"/>
      <c r="GY259" s="441"/>
      <c r="GZ259" s="441"/>
      <c r="HA259" s="441"/>
      <c r="HB259" s="441"/>
      <c r="HC259" s="441"/>
      <c r="HD259" s="441"/>
      <c r="HE259" s="441"/>
      <c r="HF259" s="441"/>
      <c r="HG259" s="441"/>
      <c r="HH259" s="441"/>
      <c r="HI259" s="441"/>
      <c r="HJ259" s="441"/>
      <c r="HK259" s="441"/>
      <c r="HL259" s="441"/>
      <c r="HM259" s="441"/>
      <c r="HN259" s="441"/>
      <c r="HO259" s="441"/>
      <c r="HP259" s="441"/>
      <c r="HQ259" s="441"/>
      <c r="HR259" s="441"/>
      <c r="HS259" s="441"/>
      <c r="HT259" s="441"/>
      <c r="HU259" s="441"/>
      <c r="HV259" s="441"/>
      <c r="HW259" s="441"/>
      <c r="HX259" s="441"/>
      <c r="HY259" s="441"/>
      <c r="HZ259" s="441"/>
      <c r="IA259" s="441"/>
      <c r="IB259" s="441"/>
      <c r="IC259" s="441"/>
      <c r="ID259" s="441"/>
      <c r="IE259" s="441"/>
      <c r="IF259" s="441"/>
      <c r="IG259" s="441"/>
      <c r="IH259" s="441"/>
      <c r="II259" s="441"/>
      <c r="IJ259" s="441"/>
      <c r="IK259" s="441"/>
      <c r="IL259" s="441"/>
      <c r="IM259" s="441"/>
      <c r="IN259" s="441"/>
      <c r="IO259" s="441"/>
      <c r="IP259" s="441"/>
      <c r="IQ259" s="441"/>
      <c r="IR259" s="441"/>
      <c r="IS259" s="441"/>
      <c r="IT259" s="441"/>
      <c r="IU259" s="441"/>
      <c r="IV259" s="441"/>
      <c r="IW259" s="441"/>
    </row>
    <row r="260" customFormat="false" ht="12.75" hidden="false" customHeight="false" outlineLevel="0" collapsed="false">
      <c r="A260" s="376"/>
      <c r="B260" s="142"/>
      <c r="C260" s="142"/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</row>
    <row r="261" customFormat="false" ht="12.75" hidden="false" customHeight="false" outlineLevel="0" collapsed="false">
      <c r="A261" s="376"/>
      <c r="B261" s="142"/>
      <c r="C261" s="231"/>
      <c r="D261" s="231"/>
      <c r="E261" s="231"/>
      <c r="F261" s="231"/>
      <c r="G261" s="231"/>
      <c r="H261" s="231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</row>
    <row r="262" customFormat="false" ht="12.75" hidden="false" customHeight="false" outlineLevel="0" collapsed="false">
      <c r="A262" s="376"/>
      <c r="B262" s="142"/>
      <c r="C262" s="231"/>
      <c r="D262" s="231"/>
      <c r="E262" s="231"/>
      <c r="F262" s="231"/>
      <c r="G262" s="231"/>
      <c r="H262" s="231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</row>
    <row r="263" customFormat="false" ht="12.75" hidden="false" customHeight="false" outlineLevel="0" collapsed="false">
      <c r="A263" s="142"/>
      <c r="B263" s="142"/>
      <c r="C263" s="442"/>
      <c r="D263" s="442"/>
      <c r="E263" s="442"/>
      <c r="F263" s="442"/>
      <c r="G263" s="442"/>
      <c r="H263" s="4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</row>
    <row r="264" customFormat="false" ht="12.75" hidden="false" customHeight="false" outlineLevel="0" collapsed="false">
      <c r="A264" s="376"/>
      <c r="B264" s="142"/>
      <c r="C264" s="142"/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</row>
    <row r="265" customFormat="false" ht="12.75" hidden="false" customHeight="false" outlineLevel="0" collapsed="false">
      <c r="A265" s="440"/>
      <c r="B265" s="142"/>
      <c r="C265" s="142"/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</row>
    <row r="266" customFormat="false" ht="12.75" hidden="false" customHeight="false" outlineLevel="0" collapsed="false">
      <c r="A266" s="443"/>
      <c r="B266" s="142"/>
      <c r="C266" s="26"/>
      <c r="D266" s="26"/>
      <c r="E266" s="26"/>
      <c r="F266" s="26"/>
      <c r="G266" s="26"/>
      <c r="H266" s="26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</row>
    <row r="267" customFormat="false" ht="12.75" hidden="false" customHeight="false" outlineLevel="0" collapsed="false">
      <c r="A267" s="443"/>
      <c r="B267" s="142"/>
      <c r="C267" s="26"/>
      <c r="D267" s="26"/>
      <c r="E267" s="26"/>
      <c r="F267" s="26"/>
      <c r="G267" s="26"/>
      <c r="H267" s="26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</row>
    <row r="268" customFormat="false" ht="12.75" hidden="false" customHeight="false" outlineLevel="0" collapsed="false">
      <c r="A268" s="443"/>
      <c r="B268" s="142"/>
      <c r="C268" s="26"/>
      <c r="D268" s="26"/>
      <c r="E268" s="26"/>
      <c r="F268" s="26"/>
      <c r="G268" s="26"/>
      <c r="H268" s="26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</row>
    <row r="269" customFormat="false" ht="12.75" hidden="false" customHeight="false" outlineLevel="0" collapsed="false">
      <c r="A269" s="443"/>
      <c r="B269" s="142"/>
      <c r="C269" s="26"/>
      <c r="D269" s="26"/>
      <c r="E269" s="26"/>
      <c r="F269" s="26"/>
      <c r="G269" s="26"/>
      <c r="H269" s="26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</row>
    <row r="270" customFormat="false" ht="12.75" hidden="false" customHeight="false" outlineLevel="0" collapsed="false">
      <c r="A270" s="443"/>
      <c r="B270" s="142"/>
      <c r="C270" s="231"/>
      <c r="D270" s="231"/>
      <c r="E270" s="231"/>
      <c r="F270" s="231"/>
      <c r="G270" s="231"/>
      <c r="H270" s="231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</row>
    <row r="271" customFormat="false" ht="12.75" hidden="false" customHeight="false" outlineLevel="0" collapsed="false">
      <c r="A271" s="376"/>
      <c r="B271" s="142"/>
      <c r="C271" s="444"/>
      <c r="D271" s="444"/>
      <c r="E271" s="444"/>
      <c r="F271" s="444"/>
      <c r="G271" s="444"/>
      <c r="H271" s="444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</row>
    <row r="272" customFormat="false" ht="12.75" hidden="false" customHeight="false" outlineLevel="0" collapsed="false">
      <c r="A272" s="443"/>
      <c r="B272" s="142"/>
      <c r="C272" s="445"/>
      <c r="D272" s="445"/>
      <c r="E272" s="445"/>
      <c r="F272" s="445"/>
      <c r="G272" s="445"/>
      <c r="H272" s="445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</row>
    <row r="273" customFormat="false" ht="12.75" hidden="false" customHeight="false" outlineLevel="0" collapsed="false">
      <c r="A273" s="443"/>
      <c r="B273" s="142"/>
      <c r="C273" s="445"/>
      <c r="D273" s="445"/>
      <c r="E273" s="445"/>
      <c r="F273" s="445"/>
      <c r="G273" s="445"/>
      <c r="H273" s="445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</row>
    <row r="274" customFormat="false" ht="12.75" hidden="false" customHeight="false" outlineLevel="0" collapsed="false">
      <c r="A274" s="443"/>
      <c r="B274" s="142"/>
      <c r="C274" s="445"/>
      <c r="D274" s="445"/>
      <c r="E274" s="445"/>
      <c r="F274" s="445"/>
      <c r="G274" s="445"/>
      <c r="H274" s="445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</row>
    <row r="275" customFormat="false" ht="12.75" hidden="false" customHeight="false" outlineLevel="0" collapsed="false">
      <c r="A275" s="443"/>
      <c r="B275" s="142"/>
      <c r="C275" s="445"/>
      <c r="D275" s="445"/>
      <c r="E275" s="445"/>
      <c r="F275" s="445"/>
      <c r="G275" s="445"/>
      <c r="H275" s="445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</row>
    <row r="276" customFormat="false" ht="12.75" hidden="false" customHeight="false" outlineLevel="0" collapsed="false">
      <c r="A276" s="443"/>
      <c r="B276" s="142"/>
      <c r="C276" s="444"/>
      <c r="D276" s="444"/>
      <c r="E276" s="444"/>
      <c r="F276" s="444"/>
      <c r="G276" s="444"/>
      <c r="H276" s="444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</row>
    <row r="277" customFormat="false" ht="12.75" hidden="false" customHeight="false" outlineLevel="0" collapsed="false">
      <c r="A277" s="376"/>
      <c r="B277" s="142"/>
      <c r="C277" s="142"/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</row>
    <row r="278" customFormat="false" ht="12.75" hidden="false" customHeight="false" outlineLevel="0" collapsed="false">
      <c r="A278" s="142"/>
      <c r="B278" s="142"/>
      <c r="C278" s="26"/>
      <c r="D278" s="26"/>
      <c r="E278" s="26"/>
      <c r="F278" s="26"/>
      <c r="G278" s="26"/>
      <c r="H278" s="26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</row>
    <row r="279" customFormat="false" ht="12.75" hidden="false" customHeight="false" outlineLevel="0" collapsed="false">
      <c r="A279" s="142"/>
      <c r="B279" s="142"/>
      <c r="C279" s="26"/>
      <c r="D279" s="26"/>
      <c r="E279" s="26"/>
      <c r="F279" s="26"/>
      <c r="G279" s="26"/>
      <c r="H279" s="26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142"/>
      <c r="U279" s="142"/>
    </row>
    <row r="280" customFormat="false" ht="12.75" hidden="false" customHeight="false" outlineLevel="0" collapsed="false">
      <c r="A280" s="142"/>
      <c r="B280" s="142"/>
      <c r="C280" s="26"/>
      <c r="D280" s="26"/>
      <c r="E280" s="26"/>
      <c r="F280" s="26"/>
      <c r="G280" s="26"/>
      <c r="H280" s="26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</row>
    <row r="281" customFormat="false" ht="12.75" hidden="false" customHeight="false" outlineLevel="0" collapsed="false">
      <c r="A281" s="142"/>
      <c r="B281" s="432"/>
      <c r="C281" s="26"/>
      <c r="D281" s="26"/>
      <c r="E281" s="26"/>
      <c r="F281" s="26"/>
      <c r="G281" s="26"/>
      <c r="H281" s="26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</row>
    <row r="282" customFormat="false" ht="12.75" hidden="false" customHeight="false" outlineLevel="0" collapsed="false">
      <c r="A282" s="142"/>
      <c r="B282" s="142"/>
      <c r="C282" s="142"/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142"/>
      <c r="U282" s="142"/>
    </row>
    <row r="283" customFormat="false" ht="12.75" hidden="false" customHeight="false" outlineLevel="0" collapsed="false">
      <c r="A283" s="376"/>
      <c r="B283" s="142"/>
      <c r="C283" s="142"/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</row>
    <row r="284" customFormat="false" ht="12.75" hidden="false" customHeight="false" outlineLevel="0" collapsed="false">
      <c r="A284" s="142"/>
      <c r="B284" s="142"/>
      <c r="C284" s="231"/>
      <c r="D284" s="231"/>
      <c r="E284" s="231"/>
      <c r="F284" s="231"/>
      <c r="G284" s="231"/>
      <c r="H284" s="231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142"/>
      <c r="U284" s="142"/>
    </row>
    <row r="285" customFormat="false" ht="12.75" hidden="false" customHeight="false" outlineLevel="0" collapsed="false">
      <c r="A285" s="443"/>
      <c r="B285" s="142"/>
      <c r="C285" s="231"/>
      <c r="D285" s="231"/>
      <c r="E285" s="231"/>
      <c r="F285" s="231"/>
      <c r="G285" s="231"/>
      <c r="H285" s="231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142"/>
      <c r="U285" s="142"/>
    </row>
    <row r="286" customFormat="false" ht="12.75" hidden="false" customHeight="false" outlineLevel="0" collapsed="false">
      <c r="A286" s="443"/>
      <c r="B286" s="142"/>
      <c r="C286" s="231"/>
      <c r="D286" s="231"/>
      <c r="E286" s="231"/>
      <c r="F286" s="231"/>
      <c r="G286" s="231"/>
      <c r="H286" s="231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142"/>
      <c r="U286" s="142"/>
    </row>
    <row r="287" customFormat="false" ht="12.75" hidden="false" customHeight="false" outlineLevel="0" collapsed="false">
      <c r="A287" s="443"/>
      <c r="B287" s="432"/>
      <c r="C287" s="231"/>
      <c r="D287" s="231"/>
      <c r="E287" s="231"/>
      <c r="F287" s="231"/>
      <c r="G287" s="231"/>
      <c r="H287" s="231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142"/>
      <c r="U287" s="142"/>
    </row>
    <row r="288" customFormat="false" ht="12.75" hidden="false" customHeight="false" outlineLevel="0" collapsed="false">
      <c r="A288" s="142"/>
      <c r="B288" s="142"/>
      <c r="C288" s="231"/>
      <c r="D288" s="231"/>
      <c r="E288" s="231"/>
      <c r="F288" s="231"/>
      <c r="G288" s="231"/>
      <c r="H288" s="231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</row>
    <row r="289" customFormat="false" ht="12.75" hidden="false" customHeight="false" outlineLevel="0" collapsed="false">
      <c r="A289" s="142"/>
      <c r="B289" s="142"/>
      <c r="C289" s="231"/>
      <c r="D289" s="231"/>
      <c r="E289" s="231"/>
      <c r="F289" s="231"/>
      <c r="G289" s="231"/>
      <c r="H289" s="231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142"/>
      <c r="U289" s="142"/>
    </row>
    <row r="290" customFormat="false" ht="12.75" hidden="false" customHeight="false" outlineLevel="0" collapsed="false">
      <c r="A290" s="142"/>
      <c r="B290" s="142"/>
      <c r="C290" s="231"/>
      <c r="D290" s="231"/>
      <c r="E290" s="231"/>
      <c r="F290" s="231"/>
      <c r="G290" s="231"/>
      <c r="H290" s="231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142"/>
      <c r="U290" s="142"/>
    </row>
    <row r="291" customFormat="false" ht="12.75" hidden="false" customHeight="false" outlineLevel="0" collapsed="false">
      <c r="A291" s="142"/>
      <c r="B291" s="142"/>
      <c r="C291" s="231"/>
      <c r="D291" s="231"/>
      <c r="E291" s="231"/>
      <c r="F291" s="231"/>
      <c r="G291" s="231"/>
      <c r="H291" s="231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142"/>
      <c r="U291" s="142"/>
    </row>
    <row r="292" customFormat="false" ht="12.75" hidden="false" customHeight="false" outlineLevel="0" collapsed="false">
      <c r="A292" s="142"/>
      <c r="B292" s="142"/>
      <c r="C292" s="231"/>
      <c r="D292" s="231"/>
      <c r="E292" s="231"/>
      <c r="F292" s="231"/>
      <c r="G292" s="231"/>
      <c r="H292" s="231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142"/>
      <c r="U292" s="142"/>
    </row>
    <row r="293" customFormat="false" ht="12.75" hidden="false" customHeight="false" outlineLevel="0" collapsed="false">
      <c r="A293" s="142"/>
      <c r="B293" s="142"/>
      <c r="C293" s="231"/>
      <c r="D293" s="231"/>
      <c r="E293" s="231"/>
      <c r="F293" s="231"/>
      <c r="G293" s="231"/>
      <c r="H293" s="231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142"/>
      <c r="U293" s="142"/>
    </row>
    <row r="294" customFormat="false" ht="12.75" hidden="false" customHeight="false" outlineLevel="0" collapsed="false">
      <c r="A294" s="142"/>
      <c r="B294" s="142"/>
      <c r="C294" s="142"/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</row>
    <row r="295" customFormat="false" ht="12.75" hidden="false" customHeight="false" outlineLevel="0" collapsed="false">
      <c r="A295" s="376"/>
      <c r="B295" s="446"/>
      <c r="C295" s="446"/>
      <c r="D295" s="446"/>
      <c r="E295" s="446"/>
      <c r="F295" s="446"/>
      <c r="G295" s="446"/>
      <c r="H295" s="446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142"/>
      <c r="U295" s="142"/>
    </row>
    <row r="296" customFormat="false" ht="12.75" hidden="false" customHeight="false" outlineLevel="0" collapsed="false">
      <c r="A296" s="376"/>
      <c r="B296" s="432"/>
      <c r="C296" s="446"/>
      <c r="D296" s="446"/>
      <c r="E296" s="446"/>
      <c r="F296" s="446"/>
      <c r="G296" s="446"/>
      <c r="H296" s="446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142"/>
      <c r="U296" s="142"/>
    </row>
    <row r="297" customFormat="false" ht="12.75" hidden="false" customHeight="false" outlineLevel="0" collapsed="false">
      <c r="A297" s="376"/>
      <c r="B297" s="446"/>
      <c r="C297" s="446"/>
      <c r="D297" s="446"/>
      <c r="E297" s="446"/>
      <c r="F297" s="446"/>
      <c r="G297" s="446"/>
      <c r="H297" s="446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142"/>
      <c r="U297" s="142"/>
    </row>
    <row r="298" customFormat="false" ht="12.75" hidden="false" customHeight="false" outlineLevel="0" collapsed="false">
      <c r="A298" s="376"/>
      <c r="B298" s="142"/>
      <c r="C298" s="446"/>
      <c r="D298" s="446"/>
      <c r="E298" s="446"/>
      <c r="F298" s="446"/>
      <c r="G298" s="446"/>
      <c r="H298" s="446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</row>
    <row r="299" customFormat="false" ht="12.75" hidden="false" customHeight="false" outlineLevel="0" collapsed="false">
      <c r="A299" s="142"/>
      <c r="B299" s="142"/>
      <c r="C299" s="142"/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142"/>
      <c r="U299" s="142"/>
    </row>
    <row r="300" customFormat="false" ht="12.75" hidden="false" customHeight="false" outlineLevel="0" collapsed="false">
      <c r="A300" s="376"/>
      <c r="B300" s="142"/>
      <c r="C300" s="142"/>
      <c r="D300" s="142"/>
      <c r="E300" s="142"/>
      <c r="F300" s="142"/>
      <c r="G300" s="142"/>
      <c r="H300" s="142"/>
      <c r="I300" s="142"/>
      <c r="J300" s="142"/>
      <c r="K300" s="142"/>
      <c r="L300" s="142"/>
      <c r="M300" s="142"/>
      <c r="N300" s="142"/>
      <c r="O300" s="142"/>
      <c r="P300" s="142"/>
      <c r="Q300" s="142"/>
      <c r="R300" s="142"/>
      <c r="S300" s="142"/>
      <c r="T300" s="142"/>
      <c r="U300" s="142"/>
    </row>
    <row r="301" customFormat="false" ht="12.75" hidden="false" customHeight="false" outlineLevel="0" collapsed="false">
      <c r="A301" s="376"/>
      <c r="B301" s="142"/>
      <c r="C301" s="142"/>
      <c r="D301" s="142"/>
      <c r="E301" s="142"/>
      <c r="F301" s="142"/>
      <c r="G301" s="142"/>
      <c r="H301" s="142"/>
      <c r="I301" s="142"/>
      <c r="J301" s="142"/>
      <c r="K301" s="142"/>
      <c r="L301" s="142"/>
      <c r="M301" s="142"/>
      <c r="N301" s="142"/>
      <c r="O301" s="142"/>
      <c r="P301" s="142"/>
      <c r="Q301" s="142"/>
      <c r="R301" s="142"/>
      <c r="S301" s="142"/>
      <c r="T301" s="142"/>
      <c r="U301" s="142"/>
    </row>
    <row r="302" customFormat="false" ht="12.75" hidden="false" customHeight="false" outlineLevel="0" collapsed="false">
      <c r="A302" s="142"/>
      <c r="B302" s="142"/>
      <c r="C302" s="142"/>
      <c r="D302" s="142"/>
      <c r="E302" s="142"/>
      <c r="F302" s="142"/>
      <c r="G302" s="142"/>
      <c r="H302" s="142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</row>
    <row r="303" customFormat="false" ht="12.75" hidden="false" customHeight="false" outlineLevel="0" collapsed="false">
      <c r="A303" s="142"/>
      <c r="B303" s="142"/>
      <c r="C303" s="439"/>
      <c r="D303" s="439"/>
      <c r="E303" s="439"/>
      <c r="F303" s="439"/>
      <c r="G303" s="439"/>
      <c r="H303" s="439"/>
      <c r="I303" s="142"/>
      <c r="J303" s="142"/>
      <c r="K303" s="142"/>
      <c r="L303" s="142"/>
      <c r="M303" s="142"/>
      <c r="N303" s="142"/>
      <c r="O303" s="142"/>
      <c r="P303" s="142"/>
      <c r="Q303" s="142"/>
      <c r="R303" s="142"/>
      <c r="S303" s="142"/>
      <c r="T303" s="142"/>
      <c r="U303" s="142"/>
    </row>
    <row r="304" customFormat="false" ht="12.75" hidden="false" customHeight="false" outlineLevel="0" collapsed="false">
      <c r="A304" s="142"/>
      <c r="B304" s="142"/>
      <c r="C304" s="446"/>
      <c r="D304" s="446"/>
      <c r="E304" s="446"/>
      <c r="F304" s="446"/>
      <c r="G304" s="446"/>
      <c r="H304" s="446"/>
      <c r="I304" s="142"/>
      <c r="J304" s="142"/>
      <c r="K304" s="142"/>
      <c r="L304" s="142"/>
      <c r="M304" s="142"/>
      <c r="N304" s="142"/>
      <c r="O304" s="142"/>
      <c r="P304" s="142"/>
      <c r="Q304" s="142"/>
      <c r="R304" s="142"/>
      <c r="S304" s="142"/>
      <c r="T304" s="142"/>
      <c r="U304" s="142"/>
    </row>
    <row r="305" customFormat="false" ht="12.75" hidden="false" customHeight="false" outlineLevel="0" collapsed="false">
      <c r="A305" s="142"/>
      <c r="B305" s="142"/>
      <c r="C305" s="447"/>
      <c r="D305" s="447"/>
      <c r="E305" s="447"/>
      <c r="F305" s="447"/>
      <c r="G305" s="447"/>
      <c r="H305" s="447"/>
      <c r="I305" s="142"/>
      <c r="J305" s="142"/>
      <c r="K305" s="142"/>
      <c r="L305" s="142"/>
      <c r="M305" s="142"/>
      <c r="N305" s="142"/>
      <c r="O305" s="142"/>
      <c r="P305" s="142"/>
      <c r="Q305" s="142"/>
      <c r="R305" s="142"/>
      <c r="S305" s="142"/>
      <c r="T305" s="142"/>
      <c r="U305" s="142"/>
    </row>
    <row r="306" customFormat="false" ht="12.75" hidden="false" customHeight="false" outlineLevel="0" collapsed="false">
      <c r="A306" s="142"/>
      <c r="B306" s="142"/>
      <c r="C306" s="439"/>
      <c r="D306" s="439"/>
      <c r="E306" s="439"/>
      <c r="F306" s="439"/>
      <c r="G306" s="439"/>
      <c r="H306" s="439"/>
      <c r="I306" s="142"/>
      <c r="J306" s="142"/>
      <c r="K306" s="142"/>
      <c r="L306" s="142"/>
      <c r="M306" s="142"/>
      <c r="N306" s="142"/>
      <c r="O306" s="142"/>
      <c r="P306" s="142"/>
      <c r="Q306" s="142"/>
      <c r="R306" s="142"/>
      <c r="S306" s="142"/>
      <c r="T306" s="142"/>
      <c r="U306" s="142"/>
    </row>
    <row r="307" customFormat="false" ht="12.75" hidden="false" customHeight="false" outlineLevel="0" collapsed="false">
      <c r="A307" s="142"/>
      <c r="B307" s="142"/>
      <c r="C307" s="447"/>
      <c r="D307" s="447"/>
      <c r="E307" s="447"/>
      <c r="F307" s="447"/>
      <c r="G307" s="447"/>
      <c r="H307" s="447"/>
      <c r="I307" s="142"/>
      <c r="J307" s="142"/>
      <c r="K307" s="142"/>
      <c r="L307" s="142"/>
      <c r="M307" s="142"/>
      <c r="N307" s="142"/>
      <c r="O307" s="142"/>
      <c r="P307" s="142"/>
      <c r="Q307" s="142"/>
      <c r="R307" s="142"/>
      <c r="S307" s="142"/>
      <c r="T307" s="142"/>
      <c r="U307" s="142"/>
    </row>
    <row r="308" customFormat="false" ht="12.75" hidden="false" customHeight="false" outlineLevel="0" collapsed="false">
      <c r="A308" s="142"/>
      <c r="B308" s="142"/>
      <c r="C308" s="448"/>
      <c r="D308" s="448"/>
      <c r="E308" s="448"/>
      <c r="F308" s="448"/>
      <c r="G308" s="448"/>
      <c r="H308" s="448"/>
      <c r="I308" s="142"/>
      <c r="J308" s="142"/>
      <c r="K308" s="142"/>
      <c r="L308" s="142"/>
      <c r="M308" s="142"/>
      <c r="N308" s="142"/>
      <c r="O308" s="142"/>
      <c r="P308" s="142"/>
      <c r="Q308" s="142"/>
      <c r="R308" s="142"/>
      <c r="S308" s="142"/>
      <c r="T308" s="142"/>
      <c r="U308" s="142"/>
    </row>
    <row r="309" customFormat="false" ht="12.75" hidden="false" customHeight="false" outlineLevel="0" collapsed="false">
      <c r="A309" s="142"/>
      <c r="B309" s="142"/>
      <c r="C309" s="448"/>
      <c r="D309" s="448"/>
      <c r="E309" s="448"/>
      <c r="F309" s="448"/>
      <c r="G309" s="448"/>
      <c r="H309" s="448"/>
      <c r="I309" s="142"/>
      <c r="J309" s="142"/>
      <c r="K309" s="142"/>
      <c r="L309" s="142"/>
      <c r="M309" s="142"/>
      <c r="N309" s="142"/>
      <c r="O309" s="142"/>
      <c r="P309" s="142"/>
      <c r="Q309" s="142"/>
      <c r="R309" s="142"/>
      <c r="S309" s="142"/>
      <c r="T309" s="142"/>
      <c r="U309" s="142"/>
    </row>
    <row r="310" customFormat="false" ht="18.75" hidden="true" customHeight="false" outlineLevel="1" collapsed="false">
      <c r="A310" s="437"/>
      <c r="B310" s="142"/>
      <c r="C310" s="448"/>
      <c r="D310" s="448"/>
      <c r="E310" s="448"/>
      <c r="F310" s="448"/>
      <c r="G310" s="448"/>
      <c r="H310" s="448"/>
      <c r="I310" s="142"/>
      <c r="J310" s="142"/>
      <c r="K310" s="142"/>
      <c r="L310" s="142"/>
      <c r="M310" s="142"/>
      <c r="N310" s="142"/>
      <c r="O310" s="142"/>
      <c r="P310" s="142"/>
      <c r="Q310" s="142"/>
      <c r="R310" s="142"/>
      <c r="S310" s="142"/>
      <c r="T310" s="142"/>
      <c r="U310" s="142"/>
    </row>
    <row r="311" customFormat="false" ht="12.75" hidden="true" customHeight="false" outlineLevel="1" collapsed="false">
      <c r="A311" s="376"/>
      <c r="B311" s="142"/>
      <c r="C311" s="448"/>
      <c r="D311" s="448"/>
      <c r="E311" s="448"/>
      <c r="F311" s="448"/>
      <c r="G311" s="448"/>
      <c r="H311" s="448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</row>
    <row r="312" customFormat="false" ht="12.75" hidden="true" customHeight="false" outlineLevel="1" collapsed="false">
      <c r="A312" s="142"/>
      <c r="B312" s="142"/>
      <c r="C312" s="448"/>
      <c r="D312" s="448"/>
      <c r="E312" s="448"/>
      <c r="F312" s="448"/>
      <c r="G312" s="448"/>
      <c r="H312" s="448"/>
      <c r="I312" s="142"/>
      <c r="J312" s="142"/>
      <c r="K312" s="142"/>
      <c r="L312" s="142"/>
      <c r="M312" s="142"/>
      <c r="N312" s="142"/>
      <c r="O312" s="142"/>
      <c r="P312" s="142"/>
      <c r="Q312" s="142"/>
      <c r="R312" s="142"/>
      <c r="S312" s="142"/>
      <c r="T312" s="142"/>
      <c r="U312" s="142"/>
    </row>
    <row r="313" customFormat="false" ht="12.75" hidden="true" customHeight="false" outlineLevel="1" collapsed="false">
      <c r="A313" s="376"/>
      <c r="B313" s="149"/>
      <c r="C313" s="149"/>
      <c r="D313" s="226"/>
      <c r="E313" s="226"/>
      <c r="F313" s="149"/>
      <c r="G313" s="149"/>
      <c r="H313" s="226"/>
      <c r="I313" s="149"/>
      <c r="J313" s="149"/>
      <c r="K313" s="149"/>
      <c r="L313" s="226"/>
      <c r="M313" s="149"/>
      <c r="N313" s="149"/>
      <c r="O313" s="142"/>
      <c r="P313" s="142"/>
      <c r="Q313" s="142"/>
      <c r="R313" s="142"/>
      <c r="S313" s="142"/>
      <c r="T313" s="149"/>
      <c r="U313" s="142"/>
    </row>
    <row r="314" customFormat="false" ht="12.75" hidden="true" customHeight="false" outlineLevel="1" collapsed="false">
      <c r="A314" s="376"/>
      <c r="B314" s="142"/>
      <c r="C314" s="142"/>
      <c r="D314" s="142"/>
      <c r="E314" s="142"/>
      <c r="F314" s="142"/>
      <c r="G314" s="142"/>
      <c r="H314" s="142"/>
      <c r="I314" s="142"/>
      <c r="J314" s="142"/>
      <c r="K314" s="142"/>
      <c r="L314" s="142"/>
      <c r="M314" s="142"/>
      <c r="N314" s="142"/>
      <c r="O314" s="142"/>
      <c r="P314" s="142"/>
      <c r="Q314" s="142"/>
      <c r="R314" s="142"/>
      <c r="S314" s="142"/>
      <c r="T314" s="142"/>
      <c r="U314" s="142"/>
    </row>
    <row r="315" customFormat="false" ht="12.75" hidden="true" customHeight="false" outlineLevel="1" collapsed="false">
      <c r="A315" s="142"/>
      <c r="B315" s="142"/>
      <c r="C315" s="142"/>
      <c r="D315" s="142"/>
      <c r="E315" s="142"/>
      <c r="F315" s="142"/>
      <c r="G315" s="142"/>
      <c r="H315" s="142"/>
      <c r="I315" s="142"/>
      <c r="J315" s="142"/>
      <c r="K315" s="142"/>
      <c r="L315" s="142"/>
      <c r="M315" s="142"/>
      <c r="N315" s="142"/>
      <c r="O315" s="142"/>
      <c r="P315" s="142"/>
      <c r="Q315" s="142"/>
      <c r="R315" s="142"/>
      <c r="S315" s="142"/>
      <c r="T315" s="142"/>
      <c r="U315" s="142"/>
    </row>
    <row r="316" customFormat="false" ht="12.75" hidden="true" customHeight="false" outlineLevel="1" collapsed="false">
      <c r="A316" s="142"/>
      <c r="B316" s="439"/>
      <c r="C316" s="439"/>
      <c r="D316" s="439"/>
      <c r="E316" s="439"/>
      <c r="F316" s="439"/>
      <c r="G316" s="439"/>
      <c r="H316" s="439"/>
      <c r="I316" s="439"/>
      <c r="J316" s="439"/>
      <c r="K316" s="439"/>
      <c r="L316" s="439"/>
      <c r="M316" s="439"/>
      <c r="N316" s="439"/>
      <c r="O316" s="142"/>
      <c r="P316" s="142"/>
      <c r="Q316" s="142"/>
      <c r="R316" s="142"/>
      <c r="S316" s="142"/>
      <c r="T316" s="439"/>
      <c r="U316" s="142"/>
    </row>
    <row r="317" customFormat="false" ht="12.75" hidden="true" customHeight="false" outlineLevel="1" collapsed="false">
      <c r="A317" s="142"/>
      <c r="B317" s="142"/>
      <c r="C317" s="142"/>
      <c r="D317" s="142"/>
      <c r="E317" s="142"/>
      <c r="F317" s="142"/>
      <c r="G317" s="142"/>
      <c r="H317" s="142"/>
      <c r="I317" s="142"/>
      <c r="J317" s="142"/>
      <c r="K317" s="142"/>
      <c r="L317" s="142"/>
      <c r="M317" s="142"/>
      <c r="N317" s="142"/>
      <c r="O317" s="142"/>
      <c r="P317" s="142"/>
      <c r="Q317" s="142"/>
      <c r="R317" s="142"/>
      <c r="S317" s="142"/>
      <c r="T317" s="142"/>
      <c r="U317" s="142"/>
    </row>
    <row r="318" customFormat="false" ht="12.75" hidden="true" customHeight="false" outlineLevel="1" collapsed="false">
      <c r="A318" s="142"/>
      <c r="B318" s="446"/>
      <c r="C318" s="446"/>
      <c r="D318" s="439"/>
      <c r="E318" s="439"/>
      <c r="F318" s="439"/>
      <c r="G318" s="439"/>
      <c r="H318" s="439"/>
      <c r="I318" s="439"/>
      <c r="J318" s="439"/>
      <c r="K318" s="439"/>
      <c r="L318" s="439"/>
      <c r="M318" s="439"/>
      <c r="N318" s="439"/>
      <c r="O318" s="142"/>
      <c r="P318" s="142"/>
      <c r="Q318" s="142"/>
      <c r="R318" s="142"/>
      <c r="S318" s="142"/>
      <c r="T318" s="439"/>
      <c r="U318" s="142"/>
    </row>
    <row r="319" customFormat="false" ht="12.75" hidden="true" customHeight="false" outlineLevel="1" collapsed="false">
      <c r="A319" s="142"/>
      <c r="B319" s="142"/>
      <c r="C319" s="142"/>
      <c r="D319" s="142"/>
      <c r="E319" s="142"/>
      <c r="F319" s="142"/>
      <c r="G319" s="142"/>
      <c r="H319" s="142"/>
      <c r="I319" s="142"/>
      <c r="J319" s="142"/>
      <c r="K319" s="142"/>
      <c r="L319" s="142"/>
      <c r="M319" s="142"/>
      <c r="N319" s="142"/>
      <c r="O319" s="142"/>
      <c r="P319" s="142"/>
      <c r="Q319" s="142"/>
      <c r="R319" s="142"/>
      <c r="S319" s="142"/>
      <c r="T319" s="142"/>
      <c r="U319" s="142"/>
    </row>
    <row r="320" customFormat="false" ht="12.75" hidden="true" customHeight="false" outlineLevel="1" collapsed="false">
      <c r="A320" s="142"/>
      <c r="B320" s="439"/>
      <c r="C320" s="439"/>
      <c r="D320" s="439"/>
      <c r="E320" s="439"/>
      <c r="F320" s="439"/>
      <c r="G320" s="439"/>
      <c r="H320" s="439"/>
      <c r="I320" s="439"/>
      <c r="J320" s="439"/>
      <c r="K320" s="439"/>
      <c r="L320" s="439"/>
      <c r="M320" s="439"/>
      <c r="N320" s="439"/>
      <c r="O320" s="142"/>
      <c r="P320" s="142"/>
      <c r="Q320" s="142"/>
      <c r="R320" s="142"/>
      <c r="S320" s="142"/>
      <c r="T320" s="439"/>
      <c r="U320" s="439"/>
      <c r="V320" s="439"/>
      <c r="W320" s="439"/>
      <c r="X320" s="439"/>
      <c r="Y320" s="439"/>
      <c r="Z320" s="439"/>
    </row>
    <row r="321" customFormat="false" ht="12.75" hidden="true" customHeight="false" outlineLevel="1" collapsed="false">
      <c r="A321" s="142"/>
      <c r="B321" s="142"/>
      <c r="C321" s="142"/>
      <c r="D321" s="142"/>
      <c r="E321" s="142"/>
      <c r="F321" s="142"/>
      <c r="G321" s="142"/>
      <c r="H321" s="142"/>
      <c r="I321" s="142"/>
      <c r="J321" s="142"/>
      <c r="K321" s="142"/>
      <c r="L321" s="142"/>
      <c r="M321" s="142"/>
      <c r="N321" s="142"/>
      <c r="O321" s="142"/>
      <c r="P321" s="142"/>
      <c r="Q321" s="142"/>
      <c r="R321" s="142"/>
      <c r="S321" s="142"/>
      <c r="T321" s="142"/>
      <c r="U321" s="142"/>
    </row>
    <row r="322" customFormat="false" ht="12.75" hidden="true" customHeight="false" outlineLevel="1" collapsed="false">
      <c r="A322" s="142"/>
      <c r="B322" s="439"/>
      <c r="C322" s="439"/>
      <c r="D322" s="439"/>
      <c r="E322" s="439"/>
      <c r="F322" s="439"/>
      <c r="G322" s="439"/>
      <c r="H322" s="439"/>
      <c r="I322" s="439"/>
      <c r="J322" s="439"/>
      <c r="K322" s="439"/>
      <c r="L322" s="439"/>
      <c r="M322" s="439"/>
      <c r="N322" s="439"/>
      <c r="O322" s="142"/>
      <c r="P322" s="142"/>
      <c r="Q322" s="142"/>
      <c r="R322" s="142"/>
      <c r="S322" s="142"/>
      <c r="T322" s="439"/>
      <c r="U322" s="142"/>
    </row>
    <row r="323" customFormat="false" ht="12.75" hidden="true" customHeight="false" outlineLevel="1" collapsed="false">
      <c r="A323" s="142"/>
      <c r="B323" s="142"/>
      <c r="C323" s="142"/>
      <c r="D323" s="142"/>
      <c r="E323" s="142"/>
      <c r="F323" s="142"/>
      <c r="G323" s="142"/>
      <c r="H323" s="142"/>
      <c r="I323" s="142"/>
      <c r="J323" s="142"/>
      <c r="K323" s="142"/>
      <c r="L323" s="142"/>
      <c r="M323" s="142"/>
      <c r="N323" s="142"/>
      <c r="O323" s="142"/>
      <c r="P323" s="142"/>
      <c r="Q323" s="142"/>
      <c r="R323" s="142"/>
      <c r="S323" s="142"/>
      <c r="T323" s="142"/>
      <c r="U323" s="142"/>
    </row>
    <row r="324" customFormat="false" ht="12.75" hidden="true" customHeight="false" outlineLevel="1" collapsed="false">
      <c r="A324" s="142"/>
      <c r="B324" s="439"/>
      <c r="C324" s="439"/>
      <c r="D324" s="439"/>
      <c r="E324" s="439"/>
      <c r="F324" s="439"/>
      <c r="G324" s="439"/>
      <c r="H324" s="439"/>
      <c r="I324" s="439"/>
      <c r="J324" s="439"/>
      <c r="K324" s="439"/>
      <c r="L324" s="439"/>
      <c r="M324" s="439"/>
      <c r="N324" s="439"/>
      <c r="O324" s="142"/>
      <c r="P324" s="142"/>
      <c r="Q324" s="142"/>
      <c r="R324" s="142"/>
      <c r="S324" s="142"/>
      <c r="T324" s="439"/>
      <c r="U324" s="439"/>
    </row>
    <row r="325" customFormat="false" ht="12.75" hidden="true" customHeight="false" outlineLevel="1" collapsed="false">
      <c r="A325" s="142"/>
      <c r="B325" s="142"/>
      <c r="C325" s="142"/>
      <c r="D325" s="142"/>
      <c r="E325" s="142"/>
      <c r="F325" s="142"/>
      <c r="G325" s="142"/>
      <c r="H325" s="142"/>
      <c r="I325" s="142"/>
      <c r="J325" s="142"/>
      <c r="K325" s="142"/>
      <c r="L325" s="142"/>
      <c r="M325" s="142"/>
      <c r="N325" s="142"/>
      <c r="O325" s="142"/>
      <c r="P325" s="142"/>
      <c r="Q325" s="142"/>
      <c r="R325" s="142"/>
      <c r="S325" s="142"/>
      <c r="T325" s="142"/>
      <c r="U325" s="142"/>
    </row>
    <row r="326" customFormat="false" ht="12.75" hidden="true" customHeight="false" outlineLevel="1" collapsed="false">
      <c r="A326" s="142"/>
      <c r="B326" s="439"/>
      <c r="C326" s="439"/>
      <c r="D326" s="439"/>
      <c r="E326" s="439"/>
      <c r="F326" s="439"/>
      <c r="G326" s="439"/>
      <c r="H326" s="439"/>
      <c r="I326" s="439"/>
      <c r="J326" s="439"/>
      <c r="K326" s="439"/>
      <c r="L326" s="439"/>
      <c r="M326" s="439"/>
      <c r="N326" s="439"/>
      <c r="O326" s="142"/>
      <c r="P326" s="142"/>
      <c r="Q326" s="142"/>
      <c r="R326" s="142"/>
      <c r="S326" s="142"/>
      <c r="T326" s="439"/>
      <c r="U326" s="439"/>
    </row>
    <row r="327" customFormat="false" ht="12.75" hidden="true" customHeight="false" outlineLevel="1" collapsed="false">
      <c r="A327" s="142"/>
      <c r="B327" s="142"/>
      <c r="C327" s="142"/>
      <c r="D327" s="142"/>
      <c r="E327" s="142"/>
      <c r="F327" s="142"/>
      <c r="G327" s="142"/>
      <c r="H327" s="142"/>
      <c r="I327" s="142"/>
      <c r="J327" s="142"/>
      <c r="K327" s="142"/>
      <c r="L327" s="142"/>
      <c r="M327" s="142"/>
      <c r="N327" s="142"/>
      <c r="O327" s="142"/>
      <c r="P327" s="142"/>
      <c r="Q327" s="142"/>
      <c r="R327" s="142"/>
      <c r="S327" s="142"/>
      <c r="T327" s="142"/>
      <c r="U327" s="142"/>
    </row>
    <row r="328" customFormat="false" ht="12.75" hidden="false" customHeight="false" outlineLevel="0" collapsed="false">
      <c r="A328" s="142"/>
      <c r="B328" s="142"/>
      <c r="C328" s="142"/>
      <c r="D328" s="142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2"/>
      <c r="S328" s="142"/>
      <c r="T328" s="142"/>
      <c r="U328" s="142"/>
    </row>
    <row r="329" customFormat="false" ht="12.75" hidden="false" customHeight="false" outlineLevel="0" collapsed="false">
      <c r="A329" s="142"/>
      <c r="B329" s="142"/>
      <c r="C329" s="142"/>
      <c r="D329" s="142"/>
      <c r="E329" s="142"/>
      <c r="F329" s="142"/>
      <c r="G329" s="142"/>
      <c r="H329" s="142"/>
      <c r="I329" s="142"/>
      <c r="J329" s="142"/>
      <c r="K329" s="142"/>
      <c r="L329" s="142"/>
      <c r="M329" s="142"/>
      <c r="N329" s="142"/>
      <c r="O329" s="142"/>
      <c r="P329" s="142"/>
      <c r="Q329" s="142"/>
      <c r="R329" s="142"/>
      <c r="S329" s="142"/>
      <c r="T329" s="142"/>
      <c r="U329" s="142"/>
    </row>
    <row r="330" customFormat="false" ht="12.75" hidden="false" customHeight="false" outlineLevel="0" collapsed="false">
      <c r="A330" s="142"/>
      <c r="B330" s="142"/>
      <c r="C330" s="142"/>
      <c r="D330" s="142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2"/>
      <c r="S330" s="142"/>
      <c r="T330" s="142"/>
      <c r="U330" s="142"/>
    </row>
    <row r="331" customFormat="false" ht="18.75" hidden="false" customHeight="false" outlineLevel="0" collapsed="false">
      <c r="A331" s="438"/>
      <c r="B331" s="142"/>
      <c r="C331" s="142"/>
      <c r="D331" s="142"/>
      <c r="E331" s="142"/>
      <c r="F331" s="142"/>
      <c r="G331" s="142"/>
      <c r="H331" s="142"/>
      <c r="I331" s="142"/>
      <c r="J331" s="142"/>
      <c r="K331" s="142"/>
      <c r="L331" s="142"/>
      <c r="M331" s="142"/>
      <c r="N331" s="142"/>
      <c r="O331" s="142"/>
      <c r="P331" s="142"/>
      <c r="Q331" s="142"/>
      <c r="R331" s="142"/>
      <c r="S331" s="142"/>
      <c r="T331" s="142"/>
      <c r="U331" s="142"/>
    </row>
    <row r="332" customFormat="false" ht="12.75" hidden="false" customHeight="false" outlineLevel="0" collapsed="false">
      <c r="A332" s="376"/>
      <c r="B332" s="142"/>
      <c r="C332" s="142"/>
      <c r="D332" s="142"/>
      <c r="E332" s="142"/>
      <c r="F332" s="142"/>
      <c r="G332" s="142"/>
      <c r="H332" s="142"/>
      <c r="I332" s="142"/>
      <c r="J332" s="142"/>
      <c r="K332" s="142"/>
      <c r="L332" s="142"/>
      <c r="M332" s="142"/>
      <c r="N332" s="142"/>
      <c r="O332" s="142"/>
      <c r="P332" s="142"/>
      <c r="Q332" s="142"/>
      <c r="R332" s="142"/>
      <c r="S332" s="142"/>
      <c r="T332" s="142"/>
      <c r="U332" s="142"/>
    </row>
    <row r="333" customFormat="false" ht="12.75" hidden="false" customHeight="false" outlineLevel="0" collapsed="false">
      <c r="A333" s="376"/>
      <c r="B333" s="142"/>
      <c r="C333" s="142"/>
      <c r="D333" s="142"/>
      <c r="E333" s="142"/>
      <c r="F333" s="142"/>
      <c r="G333" s="142"/>
      <c r="H333" s="142"/>
      <c r="I333" s="142"/>
      <c r="J333" s="142"/>
      <c r="K333" s="142"/>
      <c r="L333" s="142"/>
      <c r="M333" s="142"/>
      <c r="N333" s="142"/>
      <c r="O333" s="142"/>
      <c r="P333" s="142"/>
      <c r="Q333" s="142"/>
      <c r="R333" s="142"/>
      <c r="S333" s="142"/>
      <c r="T333" s="142"/>
      <c r="U333" s="142"/>
    </row>
    <row r="334" customFormat="false" ht="12.75" hidden="false" customHeight="false" outlineLevel="0" collapsed="false">
      <c r="A334" s="142"/>
      <c r="B334" s="142"/>
      <c r="C334" s="142"/>
      <c r="D334" s="142"/>
      <c r="E334" s="142"/>
      <c r="F334" s="142"/>
      <c r="G334" s="142"/>
      <c r="H334" s="142"/>
      <c r="I334" s="142"/>
      <c r="J334" s="142"/>
      <c r="K334" s="142"/>
      <c r="L334" s="142"/>
      <c r="M334" s="142"/>
      <c r="N334" s="142"/>
      <c r="O334" s="142"/>
      <c r="P334" s="142"/>
      <c r="Q334" s="142"/>
      <c r="R334" s="142"/>
      <c r="S334" s="142"/>
      <c r="T334" s="142"/>
      <c r="U334" s="142"/>
    </row>
    <row r="335" customFormat="false" ht="12.75" hidden="false" customHeight="false" outlineLevel="0" collapsed="false">
      <c r="A335" s="227"/>
      <c r="B335" s="226"/>
      <c r="C335" s="226"/>
      <c r="D335" s="226"/>
      <c r="E335" s="226"/>
      <c r="F335" s="226"/>
      <c r="G335" s="226"/>
      <c r="H335" s="226"/>
      <c r="I335" s="226"/>
      <c r="J335" s="226"/>
      <c r="K335" s="226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</row>
    <row r="336" customFormat="false" ht="12.75" hidden="false" customHeight="false" outlineLevel="0" collapsed="false">
      <c r="A336" s="376"/>
      <c r="B336" s="142"/>
      <c r="C336" s="142"/>
      <c r="D336" s="142"/>
      <c r="E336" s="142"/>
      <c r="F336" s="142"/>
      <c r="G336" s="142"/>
      <c r="H336" s="142"/>
      <c r="I336" s="142"/>
      <c r="J336" s="142"/>
      <c r="K336" s="142"/>
      <c r="L336" s="142"/>
      <c r="M336" s="142"/>
      <c r="N336" s="142"/>
      <c r="O336" s="142"/>
      <c r="P336" s="142"/>
      <c r="Q336" s="142"/>
      <c r="R336" s="142"/>
      <c r="S336" s="142"/>
      <c r="T336" s="142"/>
      <c r="U336" s="142"/>
    </row>
    <row r="337" customFormat="false" ht="12.75" hidden="false" customHeight="false" outlineLevel="0" collapsed="false">
      <c r="A337" s="188"/>
      <c r="B337" s="439"/>
      <c r="C337" s="439"/>
      <c r="D337" s="439"/>
      <c r="E337" s="439"/>
      <c r="F337" s="439"/>
      <c r="G337" s="439"/>
      <c r="H337" s="439"/>
      <c r="I337" s="439"/>
      <c r="J337" s="439"/>
      <c r="K337" s="439"/>
      <c r="L337" s="439"/>
      <c r="M337" s="439"/>
      <c r="N337" s="439"/>
      <c r="O337" s="439"/>
      <c r="P337" s="439"/>
      <c r="Q337" s="439"/>
      <c r="R337" s="439"/>
      <c r="S337" s="439"/>
      <c r="T337" s="439"/>
      <c r="U337" s="439"/>
    </row>
    <row r="338" customFormat="false" ht="12.75" hidden="false" customHeight="false" outlineLevel="0" collapsed="false">
      <c r="A338" s="188"/>
      <c r="B338" s="439"/>
      <c r="C338" s="439"/>
      <c r="D338" s="439"/>
      <c r="E338" s="439"/>
      <c r="F338" s="439"/>
      <c r="G338" s="439"/>
      <c r="H338" s="439"/>
      <c r="I338" s="439"/>
      <c r="J338" s="439"/>
      <c r="K338" s="439"/>
      <c r="L338" s="439"/>
      <c r="M338" s="439"/>
      <c r="N338" s="439"/>
      <c r="O338" s="439"/>
      <c r="P338" s="439"/>
      <c r="Q338" s="439"/>
      <c r="R338" s="439"/>
      <c r="S338" s="439"/>
      <c r="T338" s="439"/>
      <c r="U338" s="439"/>
    </row>
    <row r="339" customFormat="false" ht="12.75" hidden="false" customHeight="false" outlineLevel="0" collapsed="false">
      <c r="A339" s="188"/>
      <c r="B339" s="439"/>
      <c r="C339" s="439"/>
      <c r="D339" s="439"/>
      <c r="E339" s="439"/>
      <c r="F339" s="439"/>
      <c r="G339" s="439"/>
      <c r="H339" s="439"/>
      <c r="I339" s="439"/>
      <c r="J339" s="439"/>
      <c r="K339" s="439"/>
      <c r="L339" s="439"/>
      <c r="M339" s="439"/>
      <c r="N339" s="439"/>
      <c r="O339" s="439"/>
      <c r="P339" s="439"/>
      <c r="Q339" s="439"/>
      <c r="R339" s="439"/>
      <c r="S339" s="439"/>
      <c r="T339" s="439"/>
      <c r="U339" s="439"/>
    </row>
    <row r="340" customFormat="false" ht="12.75" hidden="false" customHeight="false" outlineLevel="0" collapsed="false">
      <c r="A340" s="188"/>
      <c r="B340" s="439"/>
      <c r="C340" s="439"/>
      <c r="D340" s="439"/>
      <c r="E340" s="439"/>
      <c r="F340" s="439"/>
      <c r="G340" s="439"/>
      <c r="H340" s="439"/>
      <c r="I340" s="439"/>
      <c r="J340" s="439"/>
      <c r="K340" s="439"/>
      <c r="L340" s="439"/>
      <c r="M340" s="439"/>
      <c r="N340" s="439"/>
      <c r="O340" s="439"/>
      <c r="P340" s="439"/>
      <c r="Q340" s="439"/>
      <c r="R340" s="439"/>
      <c r="S340" s="439"/>
      <c r="T340" s="439"/>
      <c r="U340" s="439"/>
    </row>
    <row r="341" customFormat="false" ht="12.75" hidden="false" customHeight="false" outlineLevel="0" collapsed="false">
      <c r="A341" s="188"/>
      <c r="B341" s="439"/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439"/>
      <c r="O341" s="439"/>
      <c r="P341" s="439"/>
      <c r="Q341" s="439"/>
      <c r="R341" s="439"/>
      <c r="S341" s="439"/>
      <c r="T341" s="439"/>
      <c r="U341" s="439"/>
    </row>
    <row r="342" customFormat="false" ht="12.75" hidden="false" customHeight="false" outlineLevel="0" collapsed="false">
      <c r="A342" s="142"/>
      <c r="B342" s="439"/>
      <c r="C342" s="439"/>
      <c r="D342" s="439"/>
      <c r="E342" s="439"/>
      <c r="F342" s="439"/>
      <c r="G342" s="439"/>
      <c r="H342" s="439"/>
      <c r="I342" s="439"/>
      <c r="J342" s="439"/>
      <c r="K342" s="439"/>
      <c r="L342" s="439"/>
      <c r="M342" s="439"/>
      <c r="N342" s="439"/>
      <c r="O342" s="439"/>
      <c r="P342" s="439"/>
      <c r="Q342" s="439"/>
      <c r="R342" s="439"/>
      <c r="S342" s="439"/>
      <c r="T342" s="439"/>
      <c r="U342" s="439"/>
    </row>
    <row r="343" customFormat="false" ht="12.75" hidden="false" customHeight="false" outlineLevel="0" collapsed="false">
      <c r="A343" s="376"/>
      <c r="B343" s="439"/>
      <c r="C343" s="439"/>
      <c r="D343" s="439"/>
      <c r="E343" s="439"/>
      <c r="F343" s="439"/>
      <c r="G343" s="439"/>
      <c r="H343" s="439"/>
      <c r="I343" s="439"/>
      <c r="J343" s="439"/>
      <c r="K343" s="439"/>
      <c r="L343" s="439"/>
      <c r="M343" s="439"/>
      <c r="N343" s="439"/>
      <c r="O343" s="439"/>
      <c r="P343" s="439"/>
      <c r="Q343" s="439"/>
      <c r="R343" s="439"/>
      <c r="S343" s="439"/>
      <c r="T343" s="439"/>
      <c r="U343" s="439"/>
    </row>
    <row r="344" customFormat="false" ht="12.75" hidden="false" customHeight="false" outlineLevel="0" collapsed="false">
      <c r="A344" s="188"/>
      <c r="B344" s="439"/>
      <c r="C344" s="439"/>
      <c r="D344" s="439"/>
      <c r="E344" s="439"/>
      <c r="F344" s="439"/>
      <c r="G344" s="439"/>
      <c r="H344" s="439"/>
      <c r="I344" s="439"/>
      <c r="J344" s="439"/>
      <c r="K344" s="439"/>
      <c r="L344" s="439"/>
      <c r="M344" s="439"/>
      <c r="N344" s="439"/>
      <c r="O344" s="439"/>
      <c r="P344" s="439"/>
      <c r="Q344" s="439"/>
      <c r="R344" s="439"/>
      <c r="S344" s="439"/>
      <c r="T344" s="439"/>
      <c r="U344" s="439"/>
    </row>
    <row r="345" customFormat="false" ht="12.75" hidden="false" customHeight="false" outlineLevel="0" collapsed="false">
      <c r="A345" s="188"/>
      <c r="B345" s="439"/>
      <c r="C345" s="439"/>
      <c r="D345" s="439"/>
      <c r="E345" s="439"/>
      <c r="F345" s="439"/>
      <c r="G345" s="439"/>
      <c r="H345" s="439"/>
      <c r="I345" s="439"/>
      <c r="J345" s="439"/>
      <c r="K345" s="439"/>
      <c r="L345" s="439"/>
      <c r="M345" s="439"/>
      <c r="N345" s="439"/>
      <c r="O345" s="439"/>
      <c r="P345" s="439"/>
      <c r="Q345" s="439"/>
      <c r="R345" s="439"/>
      <c r="S345" s="439"/>
      <c r="T345" s="439"/>
      <c r="U345" s="439"/>
    </row>
    <row r="346" customFormat="false" ht="12.75" hidden="false" customHeight="false" outlineLevel="0" collapsed="false">
      <c r="A346" s="188"/>
      <c r="B346" s="439"/>
      <c r="C346" s="439"/>
      <c r="D346" s="439"/>
      <c r="E346" s="439"/>
      <c r="F346" s="439"/>
      <c r="G346" s="439"/>
      <c r="H346" s="439"/>
      <c r="I346" s="439"/>
      <c r="J346" s="439"/>
      <c r="K346" s="439"/>
      <c r="L346" s="439"/>
      <c r="M346" s="439"/>
      <c r="N346" s="439"/>
      <c r="O346" s="439"/>
      <c r="P346" s="439"/>
      <c r="Q346" s="439"/>
      <c r="R346" s="439"/>
      <c r="S346" s="439"/>
      <c r="T346" s="439"/>
      <c r="U346" s="439"/>
    </row>
    <row r="347" customFormat="false" ht="12.75" hidden="false" customHeight="false" outlineLevel="0" collapsed="false">
      <c r="A347" s="188"/>
      <c r="B347" s="439"/>
      <c r="C347" s="439"/>
      <c r="D347" s="439"/>
      <c r="E347" s="439"/>
      <c r="F347" s="439"/>
      <c r="G347" s="439"/>
      <c r="H347" s="439"/>
      <c r="I347" s="439"/>
      <c r="J347" s="439"/>
      <c r="K347" s="439"/>
      <c r="L347" s="439"/>
      <c r="M347" s="439"/>
      <c r="N347" s="439"/>
      <c r="O347" s="439"/>
      <c r="P347" s="439"/>
      <c r="Q347" s="439"/>
      <c r="R347" s="439"/>
      <c r="S347" s="439"/>
      <c r="T347" s="439"/>
      <c r="U347" s="439"/>
    </row>
    <row r="348" customFormat="false" ht="12.75" hidden="false" customHeight="false" outlineLevel="0" collapsed="false">
      <c r="A348" s="188"/>
      <c r="B348" s="439"/>
      <c r="C348" s="439"/>
      <c r="D348" s="439"/>
      <c r="E348" s="439"/>
      <c r="F348" s="439"/>
      <c r="G348" s="439"/>
      <c r="H348" s="439"/>
      <c r="I348" s="439"/>
      <c r="J348" s="439"/>
      <c r="K348" s="439"/>
      <c r="L348" s="439"/>
      <c r="M348" s="439"/>
      <c r="N348" s="439"/>
      <c r="O348" s="439"/>
      <c r="P348" s="439"/>
      <c r="Q348" s="439"/>
      <c r="R348" s="439"/>
      <c r="S348" s="439"/>
      <c r="T348" s="439"/>
      <c r="U348" s="439"/>
    </row>
    <row r="349" customFormat="false" ht="12.75" hidden="false" customHeight="false" outlineLevel="0" collapsed="false">
      <c r="A349" s="188"/>
      <c r="B349" s="439"/>
      <c r="C349" s="439"/>
      <c r="D349" s="439"/>
      <c r="E349" s="439"/>
      <c r="F349" s="439"/>
      <c r="G349" s="439"/>
      <c r="H349" s="439"/>
      <c r="I349" s="439"/>
      <c r="J349" s="439"/>
      <c r="K349" s="439"/>
      <c r="L349" s="439"/>
      <c r="M349" s="439"/>
      <c r="N349" s="439"/>
      <c r="O349" s="439"/>
      <c r="P349" s="439"/>
      <c r="Q349" s="439"/>
      <c r="R349" s="439"/>
      <c r="S349" s="439"/>
      <c r="T349" s="439"/>
      <c r="U349" s="439"/>
    </row>
    <row r="350" customFormat="false" ht="12.75" hidden="false" customHeight="false" outlineLevel="0" collapsed="false">
      <c r="A350" s="188"/>
      <c r="B350" s="439"/>
      <c r="C350" s="439"/>
      <c r="D350" s="439"/>
      <c r="E350" s="439"/>
      <c r="F350" s="439"/>
      <c r="G350" s="439"/>
      <c r="H350" s="439"/>
      <c r="I350" s="439"/>
      <c r="J350" s="439"/>
      <c r="K350" s="439"/>
      <c r="L350" s="439"/>
      <c r="M350" s="439"/>
      <c r="N350" s="439"/>
      <c r="O350" s="439"/>
      <c r="P350" s="439"/>
      <c r="Q350" s="439"/>
      <c r="R350" s="439"/>
      <c r="S350" s="439"/>
      <c r="T350" s="439"/>
      <c r="U350" s="439"/>
    </row>
    <row r="351" customFormat="false" ht="12.75" hidden="false" customHeight="false" outlineLevel="0" collapsed="false">
      <c r="A351" s="188"/>
      <c r="B351" s="439"/>
      <c r="C351" s="439"/>
      <c r="D351" s="439"/>
      <c r="E351" s="439"/>
      <c r="F351" s="439"/>
      <c r="G351" s="439"/>
      <c r="H351" s="439"/>
      <c r="I351" s="439"/>
      <c r="J351" s="439"/>
      <c r="K351" s="439"/>
      <c r="L351" s="439"/>
      <c r="M351" s="439"/>
      <c r="N351" s="439"/>
      <c r="O351" s="439"/>
      <c r="P351" s="439"/>
      <c r="Q351" s="439"/>
      <c r="R351" s="439"/>
      <c r="S351" s="439"/>
      <c r="T351" s="439"/>
      <c r="U351" s="439"/>
    </row>
    <row r="352" customFormat="false" ht="12.75" hidden="false" customHeight="false" outlineLevel="0" collapsed="false">
      <c r="A352" s="188"/>
      <c r="B352" s="439"/>
      <c r="C352" s="439"/>
      <c r="D352" s="439"/>
      <c r="E352" s="439"/>
      <c r="F352" s="439"/>
      <c r="G352" s="439"/>
      <c r="H352" s="439"/>
      <c r="I352" s="439"/>
      <c r="J352" s="439"/>
      <c r="K352" s="439"/>
      <c r="L352" s="439"/>
      <c r="M352" s="439"/>
      <c r="N352" s="439"/>
      <c r="O352" s="439"/>
      <c r="P352" s="439"/>
      <c r="Q352" s="439"/>
      <c r="R352" s="439"/>
      <c r="S352" s="439"/>
      <c r="T352" s="439"/>
      <c r="U352" s="439"/>
    </row>
    <row r="353" customFormat="false" ht="12.75" hidden="false" customHeight="false" outlineLevel="0" collapsed="false">
      <c r="A353" s="188"/>
      <c r="B353" s="439"/>
      <c r="C353" s="439"/>
      <c r="D353" s="439"/>
      <c r="E353" s="439"/>
      <c r="F353" s="439"/>
      <c r="G353" s="439"/>
      <c r="H353" s="439"/>
      <c r="I353" s="439"/>
      <c r="J353" s="439"/>
      <c r="K353" s="439"/>
      <c r="L353" s="439"/>
      <c r="M353" s="439"/>
      <c r="N353" s="439"/>
      <c r="O353" s="439"/>
      <c r="P353" s="439"/>
      <c r="Q353" s="439"/>
      <c r="R353" s="439"/>
      <c r="S353" s="439"/>
      <c r="T353" s="439"/>
      <c r="U353" s="439"/>
    </row>
    <row r="354" customFormat="false" ht="12.75" hidden="false" customHeight="false" outlineLevel="0" collapsed="false">
      <c r="A354" s="188"/>
      <c r="B354" s="439"/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439"/>
      <c r="O354" s="439"/>
      <c r="P354" s="439"/>
      <c r="Q354" s="439"/>
      <c r="R354" s="439"/>
      <c r="S354" s="439"/>
      <c r="T354" s="439"/>
      <c r="U354" s="439"/>
    </row>
    <row r="355" customFormat="false" ht="12.75" hidden="false" customHeight="false" outlineLevel="0" collapsed="false">
      <c r="A355" s="376"/>
      <c r="B355" s="439"/>
      <c r="C355" s="439"/>
      <c r="D355" s="439"/>
      <c r="E355" s="439"/>
      <c r="F355" s="439"/>
      <c r="G355" s="439"/>
      <c r="H355" s="439"/>
      <c r="I355" s="439"/>
      <c r="J355" s="439"/>
      <c r="K355" s="439"/>
      <c r="L355" s="439"/>
      <c r="M355" s="439"/>
      <c r="N355" s="439"/>
      <c r="O355" s="439"/>
      <c r="P355" s="439"/>
      <c r="Q355" s="439"/>
      <c r="R355" s="439"/>
      <c r="S355" s="439"/>
      <c r="T355" s="439"/>
      <c r="U355" s="439"/>
    </row>
    <row r="356" customFormat="false" ht="12.75" hidden="false" customHeight="false" outlineLevel="0" collapsed="false">
      <c r="A356" s="188"/>
      <c r="B356" s="439"/>
      <c r="C356" s="439"/>
      <c r="D356" s="439"/>
      <c r="E356" s="439"/>
      <c r="F356" s="439"/>
      <c r="G356" s="439"/>
      <c r="H356" s="439"/>
      <c r="I356" s="439"/>
      <c r="J356" s="439"/>
      <c r="K356" s="439"/>
      <c r="L356" s="439"/>
      <c r="M356" s="439"/>
      <c r="N356" s="439"/>
      <c r="O356" s="439"/>
      <c r="P356" s="439"/>
      <c r="Q356" s="439"/>
      <c r="R356" s="439"/>
      <c r="S356" s="439"/>
      <c r="T356" s="439"/>
      <c r="U356" s="439"/>
    </row>
    <row r="357" customFormat="false" ht="12.75" hidden="false" customHeight="false" outlineLevel="0" collapsed="false">
      <c r="A357" s="376"/>
      <c r="B357" s="439"/>
      <c r="C357" s="439"/>
      <c r="D357" s="439"/>
      <c r="E357" s="439"/>
      <c r="F357" s="439"/>
      <c r="G357" s="439"/>
      <c r="H357" s="439"/>
      <c r="I357" s="439"/>
      <c r="J357" s="439"/>
      <c r="K357" s="439"/>
      <c r="L357" s="439"/>
      <c r="M357" s="439"/>
      <c r="N357" s="439"/>
      <c r="O357" s="439"/>
      <c r="P357" s="439"/>
      <c r="Q357" s="439"/>
      <c r="R357" s="439"/>
      <c r="S357" s="439"/>
      <c r="T357" s="439"/>
      <c r="U357" s="439"/>
    </row>
    <row r="358" customFormat="false" ht="12.75" hidden="false" customHeight="false" outlineLevel="0" collapsed="false">
      <c r="A358" s="188"/>
      <c r="B358" s="439"/>
      <c r="C358" s="439"/>
      <c r="D358" s="439"/>
      <c r="E358" s="439"/>
      <c r="F358" s="439"/>
      <c r="G358" s="439"/>
      <c r="H358" s="439"/>
      <c r="I358" s="439"/>
      <c r="J358" s="439"/>
      <c r="K358" s="439"/>
      <c r="L358" s="439"/>
      <c r="M358" s="439"/>
      <c r="N358" s="439"/>
      <c r="O358" s="439"/>
      <c r="P358" s="439"/>
      <c r="Q358" s="439"/>
      <c r="R358" s="439"/>
      <c r="S358" s="439"/>
      <c r="T358" s="439"/>
      <c r="U358" s="439"/>
    </row>
    <row r="359" customFormat="false" ht="12.75" hidden="false" customHeight="false" outlineLevel="0" collapsed="false">
      <c r="A359" s="376"/>
      <c r="B359" s="439"/>
      <c r="C359" s="439"/>
      <c r="D359" s="439"/>
      <c r="E359" s="439"/>
      <c r="F359" s="439"/>
      <c r="G359" s="439"/>
      <c r="H359" s="439"/>
      <c r="I359" s="439"/>
      <c r="J359" s="439"/>
      <c r="K359" s="439"/>
      <c r="L359" s="439"/>
      <c r="M359" s="439"/>
      <c r="N359" s="439"/>
      <c r="O359" s="439"/>
      <c r="P359" s="439"/>
      <c r="Q359" s="439"/>
      <c r="R359" s="439"/>
      <c r="S359" s="439"/>
      <c r="T359" s="439"/>
      <c r="U359" s="439"/>
    </row>
    <row r="360" customFormat="false" ht="12.75" hidden="false" customHeight="false" outlineLevel="0" collapsed="false">
      <c r="A360" s="142"/>
      <c r="B360" s="439"/>
      <c r="C360" s="439"/>
      <c r="D360" s="439"/>
      <c r="E360" s="439"/>
      <c r="F360" s="439"/>
      <c r="G360" s="439"/>
      <c r="H360" s="439"/>
      <c r="I360" s="439"/>
      <c r="J360" s="439"/>
      <c r="K360" s="439"/>
      <c r="L360" s="439"/>
      <c r="M360" s="439"/>
      <c r="N360" s="439"/>
      <c r="O360" s="439"/>
      <c r="P360" s="439"/>
      <c r="Q360" s="439"/>
      <c r="R360" s="439"/>
      <c r="S360" s="439"/>
      <c r="T360" s="439"/>
      <c r="U360" s="439"/>
    </row>
    <row r="361" customFormat="false" ht="12.75" hidden="false" customHeight="false" outlineLevel="0" collapsed="false">
      <c r="A361" s="376"/>
      <c r="B361" s="439"/>
      <c r="C361" s="439"/>
      <c r="D361" s="439"/>
      <c r="E361" s="439"/>
      <c r="F361" s="439"/>
      <c r="G361" s="439"/>
      <c r="H361" s="439"/>
      <c r="I361" s="439"/>
      <c r="J361" s="439"/>
      <c r="K361" s="439"/>
      <c r="L361" s="439"/>
      <c r="M361" s="439"/>
      <c r="N361" s="439"/>
      <c r="O361" s="439"/>
      <c r="P361" s="439"/>
      <c r="Q361" s="439"/>
      <c r="R361" s="439"/>
      <c r="S361" s="439"/>
      <c r="T361" s="439"/>
      <c r="U361" s="439"/>
    </row>
    <row r="362" customFormat="false" ht="12.75" hidden="false" customHeight="false" outlineLevel="0" collapsed="false">
      <c r="A362" s="188"/>
      <c r="B362" s="439"/>
      <c r="C362" s="439"/>
      <c r="D362" s="439"/>
      <c r="E362" s="439"/>
      <c r="F362" s="439"/>
      <c r="G362" s="439"/>
      <c r="H362" s="439"/>
      <c r="I362" s="439"/>
      <c r="J362" s="439"/>
      <c r="K362" s="439"/>
      <c r="L362" s="439"/>
      <c r="M362" s="439"/>
      <c r="N362" s="439"/>
      <c r="O362" s="439"/>
      <c r="P362" s="439"/>
      <c r="Q362" s="439"/>
      <c r="R362" s="439"/>
      <c r="S362" s="439"/>
      <c r="T362" s="439"/>
      <c r="U362" s="439"/>
    </row>
    <row r="363" customFormat="false" ht="12.75" hidden="false" customHeight="false" outlineLevel="0" collapsed="false">
      <c r="A363" s="188"/>
      <c r="B363" s="439"/>
      <c r="C363" s="439"/>
      <c r="D363" s="439"/>
      <c r="E363" s="439"/>
      <c r="F363" s="439"/>
      <c r="G363" s="439"/>
      <c r="H363" s="439"/>
      <c r="I363" s="439"/>
      <c r="J363" s="439"/>
      <c r="K363" s="439"/>
      <c r="L363" s="439"/>
      <c r="M363" s="439"/>
      <c r="N363" s="439"/>
      <c r="O363" s="439"/>
      <c r="P363" s="439"/>
      <c r="Q363" s="439"/>
      <c r="R363" s="439"/>
      <c r="S363" s="439"/>
      <c r="T363" s="439"/>
      <c r="U363" s="439"/>
    </row>
    <row r="364" customFormat="false" ht="12.75" hidden="false" customHeight="false" outlineLevel="0" collapsed="false">
      <c r="A364" s="188"/>
      <c r="B364" s="439"/>
      <c r="C364" s="439"/>
      <c r="D364" s="439"/>
      <c r="E364" s="439"/>
      <c r="F364" s="439"/>
      <c r="G364" s="439"/>
      <c r="H364" s="439"/>
      <c r="I364" s="439"/>
      <c r="J364" s="439"/>
      <c r="K364" s="439"/>
      <c r="L364" s="439"/>
      <c r="M364" s="439"/>
      <c r="N364" s="439"/>
      <c r="O364" s="439"/>
      <c r="P364" s="439"/>
      <c r="Q364" s="439"/>
      <c r="R364" s="439"/>
      <c r="S364" s="439"/>
      <c r="T364" s="439"/>
      <c r="U364" s="439"/>
    </row>
    <row r="365" customFormat="false" ht="12.75" hidden="false" customHeight="false" outlineLevel="0" collapsed="false">
      <c r="A365" s="188"/>
      <c r="B365" s="439"/>
      <c r="C365" s="439"/>
      <c r="D365" s="439"/>
      <c r="E365" s="439"/>
      <c r="F365" s="439"/>
      <c r="G365" s="439"/>
      <c r="H365" s="439"/>
      <c r="I365" s="439"/>
      <c r="J365" s="439"/>
      <c r="K365" s="439"/>
      <c r="L365" s="439"/>
      <c r="M365" s="439"/>
      <c r="N365" s="439"/>
      <c r="O365" s="439"/>
      <c r="P365" s="439"/>
      <c r="Q365" s="439"/>
      <c r="R365" s="439"/>
      <c r="S365" s="439"/>
      <c r="T365" s="439"/>
      <c r="U365" s="439"/>
    </row>
    <row r="366" customFormat="false" ht="12.75" hidden="false" customHeight="false" outlineLevel="0" collapsed="false">
      <c r="A366" s="376"/>
      <c r="B366" s="439"/>
      <c r="C366" s="439"/>
      <c r="D366" s="439"/>
      <c r="E366" s="439"/>
      <c r="F366" s="439"/>
      <c r="G366" s="439"/>
      <c r="H366" s="439"/>
      <c r="I366" s="439"/>
      <c r="J366" s="439"/>
      <c r="K366" s="439"/>
      <c r="L366" s="439"/>
      <c r="M366" s="439"/>
      <c r="N366" s="439"/>
      <c r="O366" s="439"/>
      <c r="P366" s="439"/>
      <c r="Q366" s="439"/>
      <c r="R366" s="439"/>
      <c r="S366" s="439"/>
      <c r="T366" s="439"/>
      <c r="U366" s="439"/>
    </row>
    <row r="367" customFormat="false" ht="12.75" hidden="false" customHeight="false" outlineLevel="0" collapsed="false">
      <c r="A367" s="376"/>
      <c r="B367" s="439"/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439"/>
      <c r="O367" s="439"/>
      <c r="P367" s="439"/>
      <c r="Q367" s="439"/>
      <c r="R367" s="439"/>
      <c r="S367" s="439"/>
      <c r="T367" s="439"/>
      <c r="U367" s="439"/>
    </row>
    <row r="368" customFormat="false" ht="12.75" hidden="false" customHeight="false" outlineLevel="0" collapsed="false">
      <c r="A368" s="188"/>
      <c r="B368" s="439"/>
      <c r="C368" s="439"/>
      <c r="D368" s="439"/>
      <c r="E368" s="439"/>
      <c r="F368" s="439"/>
      <c r="G368" s="439"/>
      <c r="H368" s="439"/>
      <c r="I368" s="439"/>
      <c r="J368" s="439"/>
      <c r="K368" s="439"/>
      <c r="L368" s="439"/>
      <c r="M368" s="439"/>
      <c r="N368" s="439"/>
      <c r="O368" s="439"/>
      <c r="P368" s="439"/>
      <c r="Q368" s="439"/>
      <c r="R368" s="439"/>
      <c r="S368" s="439"/>
      <c r="T368" s="439"/>
      <c r="U368" s="439"/>
    </row>
    <row r="369" customFormat="false" ht="12.75" hidden="false" customHeight="false" outlineLevel="0" collapsed="false">
      <c r="A369" s="188"/>
      <c r="B369" s="439"/>
      <c r="C369" s="439"/>
      <c r="D369" s="439"/>
      <c r="E369" s="439"/>
      <c r="F369" s="439"/>
      <c r="G369" s="439"/>
      <c r="H369" s="439"/>
      <c r="I369" s="439"/>
      <c r="J369" s="439"/>
      <c r="K369" s="439"/>
      <c r="L369" s="439"/>
      <c r="M369" s="439"/>
      <c r="N369" s="439"/>
      <c r="O369" s="439"/>
      <c r="P369" s="439"/>
      <c r="Q369" s="439"/>
      <c r="R369" s="439"/>
      <c r="S369" s="439"/>
      <c r="T369" s="439"/>
      <c r="U369" s="439"/>
    </row>
    <row r="370" customFormat="false" ht="12.75" hidden="false" customHeight="false" outlineLevel="0" collapsed="false">
      <c r="A370" s="188"/>
      <c r="B370" s="439"/>
      <c r="C370" s="439"/>
      <c r="D370" s="439"/>
      <c r="E370" s="439"/>
      <c r="F370" s="439"/>
      <c r="G370" s="439"/>
      <c r="H370" s="439"/>
      <c r="I370" s="439"/>
      <c r="J370" s="439"/>
      <c r="K370" s="439"/>
      <c r="L370" s="439"/>
      <c r="M370" s="439"/>
      <c r="N370" s="439"/>
      <c r="O370" s="439"/>
      <c r="P370" s="439"/>
      <c r="Q370" s="439"/>
      <c r="R370" s="439"/>
      <c r="S370" s="439"/>
      <c r="T370" s="439"/>
      <c r="U370" s="439"/>
    </row>
    <row r="371" customFormat="false" ht="12.75" hidden="false" customHeight="false" outlineLevel="0" collapsed="false">
      <c r="A371" s="188"/>
      <c r="B371" s="439"/>
      <c r="C371" s="439"/>
      <c r="D371" s="439"/>
      <c r="E371" s="439"/>
      <c r="F371" s="439"/>
      <c r="G371" s="439"/>
      <c r="H371" s="439"/>
      <c r="I371" s="439"/>
      <c r="J371" s="439"/>
      <c r="K371" s="439"/>
      <c r="L371" s="439"/>
      <c r="M371" s="439"/>
      <c r="N371" s="439"/>
      <c r="O371" s="439"/>
      <c r="P371" s="439"/>
      <c r="Q371" s="439"/>
      <c r="R371" s="439"/>
      <c r="S371" s="439"/>
      <c r="T371" s="439"/>
      <c r="U371" s="439"/>
    </row>
    <row r="372" customFormat="false" ht="12.75" hidden="false" customHeight="false" outlineLevel="0" collapsed="false">
      <c r="A372" s="188"/>
      <c r="B372" s="439"/>
      <c r="C372" s="439"/>
      <c r="D372" s="439"/>
      <c r="E372" s="439"/>
      <c r="F372" s="439"/>
      <c r="G372" s="439"/>
      <c r="H372" s="439"/>
      <c r="I372" s="439"/>
      <c r="J372" s="439"/>
      <c r="K372" s="439"/>
      <c r="L372" s="439"/>
      <c r="M372" s="439"/>
      <c r="N372" s="439"/>
      <c r="O372" s="439"/>
      <c r="P372" s="439"/>
      <c r="Q372" s="439"/>
      <c r="R372" s="439"/>
      <c r="S372" s="439"/>
      <c r="T372" s="439"/>
      <c r="U372" s="439"/>
    </row>
    <row r="373" customFormat="false" ht="12.75" hidden="false" customHeight="false" outlineLevel="0" collapsed="false">
      <c r="A373" s="227"/>
      <c r="B373" s="439"/>
      <c r="C373" s="439"/>
      <c r="D373" s="439"/>
      <c r="E373" s="439"/>
      <c r="F373" s="439"/>
      <c r="G373" s="439"/>
      <c r="H373" s="439"/>
      <c r="I373" s="439"/>
      <c r="J373" s="439"/>
      <c r="K373" s="439"/>
      <c r="L373" s="439"/>
      <c r="M373" s="439"/>
      <c r="N373" s="439"/>
      <c r="O373" s="439"/>
      <c r="P373" s="439"/>
      <c r="Q373" s="439"/>
      <c r="R373" s="439"/>
      <c r="S373" s="439"/>
      <c r="T373" s="439"/>
      <c r="U373" s="439"/>
    </row>
    <row r="374" customFormat="false" ht="12.75" hidden="false" customHeight="false" outlineLevel="0" collapsed="false">
      <c r="A374" s="376"/>
      <c r="B374" s="439"/>
      <c r="C374" s="439"/>
      <c r="D374" s="439"/>
      <c r="E374" s="439"/>
      <c r="F374" s="439"/>
      <c r="G374" s="439"/>
      <c r="H374" s="439"/>
      <c r="I374" s="439"/>
      <c r="J374" s="439"/>
      <c r="K374" s="439"/>
      <c r="L374" s="439"/>
      <c r="M374" s="439"/>
      <c r="N374" s="439"/>
      <c r="O374" s="439"/>
      <c r="P374" s="439"/>
      <c r="Q374" s="439"/>
      <c r="R374" s="439"/>
      <c r="S374" s="439"/>
      <c r="T374" s="439"/>
      <c r="U374" s="439"/>
    </row>
    <row r="375" customFormat="false" ht="12.75" hidden="false" customHeight="false" outlineLevel="0" collapsed="false">
      <c r="A375" s="142"/>
      <c r="B375" s="439"/>
      <c r="C375" s="439"/>
      <c r="D375" s="439"/>
      <c r="E375" s="439"/>
      <c r="F375" s="439"/>
      <c r="G375" s="439"/>
      <c r="H375" s="439"/>
      <c r="I375" s="439"/>
      <c r="J375" s="439"/>
      <c r="K375" s="439"/>
      <c r="L375" s="439"/>
      <c r="M375" s="439"/>
      <c r="N375" s="439"/>
      <c r="O375" s="439"/>
      <c r="P375" s="439"/>
      <c r="Q375" s="439"/>
      <c r="R375" s="439"/>
      <c r="S375" s="439"/>
      <c r="T375" s="439"/>
      <c r="U375" s="439"/>
    </row>
    <row r="376" customFormat="false" ht="12.75" hidden="false" customHeight="false" outlineLevel="0" collapsed="false">
      <c r="A376" s="376"/>
      <c r="B376" s="439"/>
      <c r="C376" s="439"/>
      <c r="D376" s="439"/>
      <c r="E376" s="439"/>
      <c r="F376" s="439"/>
      <c r="G376" s="439"/>
      <c r="H376" s="439"/>
      <c r="I376" s="439"/>
      <c r="J376" s="439"/>
      <c r="K376" s="439"/>
      <c r="L376" s="439"/>
      <c r="M376" s="439"/>
      <c r="N376" s="439"/>
      <c r="O376" s="439"/>
      <c r="P376" s="439"/>
      <c r="Q376" s="439"/>
      <c r="R376" s="439"/>
      <c r="S376" s="439"/>
      <c r="T376" s="439"/>
      <c r="U376" s="439"/>
    </row>
    <row r="377" customFormat="false" ht="12.75" hidden="false" customHeight="false" outlineLevel="0" collapsed="false">
      <c r="A377" s="376"/>
      <c r="B377" s="439"/>
      <c r="C377" s="439"/>
      <c r="D377" s="439"/>
      <c r="E377" s="439"/>
      <c r="F377" s="439"/>
      <c r="G377" s="439"/>
      <c r="H377" s="439"/>
      <c r="I377" s="439"/>
      <c r="J377" s="439"/>
      <c r="K377" s="439"/>
      <c r="L377" s="439"/>
      <c r="M377" s="439"/>
      <c r="N377" s="439"/>
      <c r="O377" s="439"/>
      <c r="P377" s="439"/>
      <c r="Q377" s="439"/>
      <c r="R377" s="439"/>
      <c r="S377" s="439"/>
      <c r="T377" s="439"/>
      <c r="U377" s="439"/>
    </row>
    <row r="378" customFormat="false" ht="12.75" hidden="false" customHeight="false" outlineLevel="0" collapsed="false">
      <c r="A378" s="376"/>
      <c r="B378" s="439"/>
      <c r="C378" s="439"/>
      <c r="D378" s="439"/>
      <c r="E378" s="439"/>
      <c r="F378" s="439"/>
      <c r="G378" s="439"/>
      <c r="H378" s="439"/>
      <c r="I378" s="439"/>
      <c r="J378" s="439"/>
      <c r="K378" s="439"/>
      <c r="L378" s="439"/>
      <c r="M378" s="439"/>
      <c r="N378" s="439"/>
      <c r="O378" s="439"/>
      <c r="P378" s="439"/>
      <c r="Q378" s="439"/>
      <c r="R378" s="439"/>
      <c r="S378" s="439"/>
      <c r="T378" s="439"/>
      <c r="U378" s="439"/>
    </row>
    <row r="379" customFormat="false" ht="12.75" hidden="false" customHeight="false" outlineLevel="0" collapsed="false">
      <c r="A379" s="142"/>
      <c r="B379" s="142"/>
      <c r="C379" s="142"/>
      <c r="D379" s="142"/>
      <c r="E379" s="142"/>
      <c r="F379" s="142"/>
      <c r="G379" s="142"/>
      <c r="H379" s="142"/>
      <c r="I379" s="142"/>
      <c r="J379" s="142"/>
      <c r="K379" s="142"/>
      <c r="L379" s="142"/>
      <c r="M379" s="142"/>
      <c r="N379" s="142"/>
      <c r="O379" s="142"/>
      <c r="P379" s="142"/>
      <c r="Q379" s="142"/>
      <c r="R379" s="142"/>
      <c r="S379" s="142"/>
      <c r="T379" s="142"/>
      <c r="U379" s="142"/>
    </row>
    <row r="380" customFormat="false" ht="12.75" hidden="false" customHeight="false" outlineLevel="0" collapsed="false">
      <c r="A380" s="142"/>
      <c r="B380" s="142"/>
      <c r="C380" s="142"/>
      <c r="D380" s="142"/>
      <c r="E380" s="142"/>
      <c r="F380" s="142"/>
      <c r="G380" s="142"/>
      <c r="H380" s="142"/>
      <c r="I380" s="142"/>
      <c r="J380" s="142"/>
      <c r="K380" s="142"/>
      <c r="L380" s="142"/>
      <c r="M380" s="142"/>
      <c r="N380" s="142"/>
      <c r="O380" s="142"/>
      <c r="P380" s="142"/>
      <c r="Q380" s="142"/>
      <c r="R380" s="142"/>
      <c r="S380" s="142"/>
      <c r="T380" s="142"/>
      <c r="U380" s="142"/>
    </row>
    <row r="381" customFormat="false" ht="18.75" hidden="false" customHeight="false" outlineLevel="0" collapsed="false">
      <c r="A381" s="438"/>
      <c r="B381" s="142"/>
      <c r="C381" s="142"/>
      <c r="D381" s="142"/>
      <c r="E381" s="142"/>
      <c r="F381" s="142"/>
      <c r="G381" s="142"/>
      <c r="H381" s="142"/>
      <c r="I381" s="142"/>
      <c r="J381" s="142"/>
      <c r="K381" s="142"/>
      <c r="L381" s="142"/>
      <c r="M381" s="142"/>
      <c r="N381" s="142"/>
      <c r="O381" s="142"/>
      <c r="P381" s="142"/>
      <c r="Q381" s="142"/>
      <c r="R381" s="142"/>
      <c r="S381" s="142"/>
      <c r="T381" s="142"/>
      <c r="U381" s="142"/>
    </row>
    <row r="382" customFormat="false" ht="12.75" hidden="false" customHeight="false" outlineLevel="0" collapsed="false">
      <c r="A382" s="376"/>
      <c r="B382" s="142"/>
      <c r="C382" s="142"/>
      <c r="D382" s="142"/>
      <c r="E382" s="142"/>
      <c r="F382" s="142"/>
      <c r="G382" s="142"/>
      <c r="H382" s="142"/>
      <c r="I382" s="142"/>
      <c r="J382" s="142"/>
      <c r="K382" s="142"/>
      <c r="L382" s="142"/>
      <c r="M382" s="142"/>
      <c r="N382" s="142"/>
      <c r="O382" s="142"/>
      <c r="P382" s="142"/>
      <c r="Q382" s="142"/>
      <c r="R382" s="142"/>
      <c r="S382" s="142"/>
      <c r="T382" s="142"/>
      <c r="U382" s="142"/>
    </row>
    <row r="383" customFormat="false" ht="12.75" hidden="false" customHeight="false" outlineLevel="0" collapsed="false">
      <c r="A383" s="376"/>
      <c r="B383" s="142"/>
      <c r="C383" s="142"/>
      <c r="D383" s="142"/>
      <c r="E383" s="142"/>
      <c r="F383" s="142"/>
      <c r="G383" s="142"/>
      <c r="H383" s="142"/>
      <c r="I383" s="142"/>
      <c r="J383" s="142"/>
      <c r="K383" s="142"/>
      <c r="L383" s="142"/>
      <c r="M383" s="142"/>
      <c r="N383" s="142"/>
      <c r="O383" s="142"/>
      <c r="P383" s="142"/>
      <c r="Q383" s="142"/>
      <c r="R383" s="142"/>
      <c r="S383" s="142"/>
      <c r="T383" s="142"/>
      <c r="U383" s="142"/>
    </row>
    <row r="384" customFormat="false" ht="12.75" hidden="false" customHeight="false" outlineLevel="0" collapsed="false">
      <c r="A384" s="142"/>
      <c r="B384" s="142"/>
      <c r="C384" s="142"/>
      <c r="D384" s="142"/>
      <c r="E384" s="142"/>
      <c r="F384" s="142"/>
      <c r="G384" s="142"/>
      <c r="H384" s="142"/>
      <c r="I384" s="142"/>
      <c r="J384" s="142"/>
      <c r="K384" s="142"/>
      <c r="L384" s="142"/>
      <c r="M384" s="142"/>
      <c r="N384" s="142"/>
      <c r="O384" s="142"/>
      <c r="P384" s="142"/>
      <c r="Q384" s="142"/>
      <c r="R384" s="142"/>
      <c r="S384" s="142"/>
      <c r="T384" s="142"/>
      <c r="U384" s="142"/>
    </row>
    <row r="385" customFormat="false" ht="12.75" hidden="false" customHeight="false" outlineLevel="0" collapsed="false">
      <c r="A385" s="227"/>
      <c r="B385" s="226"/>
      <c r="C385" s="226"/>
      <c r="D385" s="226"/>
      <c r="E385" s="226"/>
      <c r="F385" s="226"/>
      <c r="G385" s="226"/>
      <c r="H385" s="226"/>
      <c r="I385" s="226"/>
      <c r="J385" s="226"/>
      <c r="K385" s="226"/>
      <c r="L385" s="226"/>
      <c r="M385" s="226"/>
      <c r="N385" s="226"/>
      <c r="O385" s="142"/>
      <c r="P385" s="142"/>
      <c r="Q385" s="142"/>
      <c r="R385" s="142"/>
      <c r="S385" s="142"/>
      <c r="T385" s="142"/>
      <c r="U385" s="142"/>
    </row>
    <row r="386" customFormat="false" ht="12.75" hidden="false" customHeight="false" outlineLevel="0" collapsed="false">
      <c r="A386" s="376"/>
      <c r="B386" s="142"/>
      <c r="C386" s="142"/>
      <c r="D386" s="142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2"/>
      <c r="S386" s="142"/>
      <c r="T386" s="142"/>
      <c r="U386" s="142"/>
    </row>
    <row r="387" customFormat="false" ht="12.75" hidden="false" customHeight="false" outlineLevel="0" collapsed="false">
      <c r="A387" s="188"/>
      <c r="B387" s="449"/>
      <c r="C387" s="449"/>
      <c r="D387" s="449"/>
      <c r="E387" s="449"/>
      <c r="F387" s="449"/>
      <c r="G387" s="449"/>
      <c r="H387" s="449"/>
      <c r="I387" s="449"/>
      <c r="J387" s="449"/>
      <c r="K387" s="449"/>
      <c r="L387" s="449"/>
      <c r="M387" s="449"/>
      <c r="N387" s="449"/>
      <c r="O387" s="142"/>
      <c r="P387" s="142"/>
      <c r="Q387" s="142"/>
      <c r="R387" s="142"/>
      <c r="S387" s="142"/>
      <c r="T387" s="142"/>
      <c r="U387" s="142"/>
    </row>
    <row r="388" customFormat="false" ht="12.75" hidden="false" customHeight="false" outlineLevel="0" collapsed="false">
      <c r="A388" s="188"/>
      <c r="B388" s="449"/>
      <c r="C388" s="449"/>
      <c r="D388" s="449"/>
      <c r="E388" s="449"/>
      <c r="F388" s="449"/>
      <c r="G388" s="449"/>
      <c r="H388" s="449"/>
      <c r="I388" s="449"/>
      <c r="J388" s="449"/>
      <c r="K388" s="449"/>
      <c r="L388" s="449"/>
      <c r="M388" s="449"/>
      <c r="N388" s="449"/>
      <c r="O388" s="142"/>
      <c r="P388" s="142"/>
      <c r="Q388" s="142"/>
      <c r="R388" s="142"/>
      <c r="S388" s="142"/>
      <c r="T388" s="142"/>
      <c r="U388" s="142"/>
    </row>
    <row r="389" customFormat="false" ht="12.75" hidden="false" customHeight="false" outlineLevel="0" collapsed="false">
      <c r="A389" s="188"/>
      <c r="B389" s="449"/>
      <c r="C389" s="449"/>
      <c r="D389" s="449"/>
      <c r="E389" s="449"/>
      <c r="F389" s="449"/>
      <c r="G389" s="449"/>
      <c r="H389" s="449"/>
      <c r="I389" s="449"/>
      <c r="J389" s="449"/>
      <c r="K389" s="449"/>
      <c r="L389" s="449"/>
      <c r="M389" s="449"/>
      <c r="N389" s="449"/>
      <c r="O389" s="142"/>
      <c r="P389" s="142"/>
      <c r="Q389" s="142"/>
      <c r="R389" s="142"/>
      <c r="S389" s="142"/>
      <c r="T389" s="142"/>
      <c r="U389" s="142"/>
    </row>
    <row r="390" customFormat="false" ht="12.75" hidden="false" customHeight="false" outlineLevel="0" collapsed="false">
      <c r="A390" s="188"/>
      <c r="B390" s="449"/>
      <c r="C390" s="449"/>
      <c r="D390" s="449"/>
      <c r="E390" s="449"/>
      <c r="F390" s="449"/>
      <c r="G390" s="449"/>
      <c r="H390" s="449"/>
      <c r="I390" s="449"/>
      <c r="J390" s="449"/>
      <c r="K390" s="449"/>
      <c r="L390" s="449"/>
      <c r="M390" s="449"/>
      <c r="N390" s="449"/>
      <c r="O390" s="142"/>
      <c r="P390" s="142"/>
      <c r="Q390" s="142"/>
      <c r="R390" s="142"/>
      <c r="S390" s="142"/>
      <c r="T390" s="142"/>
      <c r="U390" s="142"/>
    </row>
    <row r="391" customFormat="false" ht="12.75" hidden="false" customHeight="false" outlineLevel="0" collapsed="false">
      <c r="A391" s="188"/>
      <c r="B391" s="449"/>
      <c r="C391" s="449"/>
      <c r="D391" s="449"/>
      <c r="E391" s="449"/>
      <c r="F391" s="449"/>
      <c r="G391" s="449"/>
      <c r="H391" s="449"/>
      <c r="I391" s="449"/>
      <c r="J391" s="449"/>
      <c r="K391" s="449"/>
      <c r="L391" s="449"/>
      <c r="M391" s="449"/>
      <c r="N391" s="449"/>
      <c r="O391" s="142"/>
      <c r="P391" s="142"/>
      <c r="Q391" s="142"/>
      <c r="R391" s="142"/>
      <c r="S391" s="142"/>
      <c r="T391" s="142"/>
      <c r="U391" s="142"/>
    </row>
    <row r="392" customFormat="false" ht="12.75" hidden="false" customHeight="false" outlineLevel="0" collapsed="false">
      <c r="A392" s="188"/>
      <c r="B392" s="449"/>
      <c r="C392" s="449"/>
      <c r="D392" s="449"/>
      <c r="E392" s="449"/>
      <c r="F392" s="449"/>
      <c r="G392" s="449"/>
      <c r="H392" s="449"/>
      <c r="I392" s="449"/>
      <c r="J392" s="449"/>
      <c r="K392" s="449"/>
      <c r="L392" s="449"/>
      <c r="M392" s="449"/>
      <c r="N392" s="449"/>
      <c r="O392" s="142"/>
      <c r="P392" s="142"/>
      <c r="Q392" s="142"/>
      <c r="R392" s="142"/>
      <c r="S392" s="142"/>
      <c r="T392" s="142"/>
      <c r="U392" s="142"/>
    </row>
    <row r="393" customFormat="false" ht="12.75" hidden="false" customHeight="false" outlineLevel="0" collapsed="false">
      <c r="A393" s="376"/>
      <c r="B393" s="449"/>
      <c r="C393" s="449"/>
      <c r="D393" s="449"/>
      <c r="E393" s="449"/>
      <c r="F393" s="449"/>
      <c r="G393" s="449"/>
      <c r="H393" s="449"/>
      <c r="I393" s="449"/>
      <c r="J393" s="449"/>
      <c r="K393" s="449"/>
      <c r="L393" s="449"/>
      <c r="M393" s="449"/>
      <c r="N393" s="449"/>
      <c r="O393" s="142"/>
      <c r="P393" s="142"/>
      <c r="Q393" s="142"/>
      <c r="R393" s="142"/>
      <c r="S393" s="142"/>
      <c r="T393" s="142"/>
      <c r="U393" s="142"/>
    </row>
    <row r="394" customFormat="false" ht="12.75" hidden="false" customHeight="false" outlineLevel="0" collapsed="false">
      <c r="A394" s="188"/>
      <c r="B394" s="449"/>
      <c r="C394" s="449"/>
      <c r="D394" s="449"/>
      <c r="E394" s="449"/>
      <c r="F394" s="449"/>
      <c r="G394" s="449"/>
      <c r="H394" s="449"/>
      <c r="I394" s="449"/>
      <c r="J394" s="449"/>
      <c r="K394" s="449"/>
      <c r="L394" s="449"/>
      <c r="M394" s="449"/>
      <c r="N394" s="449"/>
      <c r="O394" s="142"/>
      <c r="P394" s="142"/>
      <c r="Q394" s="142"/>
      <c r="R394" s="142"/>
      <c r="S394" s="142"/>
      <c r="T394" s="142"/>
      <c r="U394" s="142"/>
    </row>
    <row r="395" customFormat="false" ht="12.75" hidden="false" customHeight="false" outlineLevel="0" collapsed="false">
      <c r="A395" s="188"/>
      <c r="B395" s="449"/>
      <c r="C395" s="449"/>
      <c r="D395" s="449"/>
      <c r="E395" s="449"/>
      <c r="F395" s="449"/>
      <c r="G395" s="449"/>
      <c r="H395" s="449"/>
      <c r="I395" s="449"/>
      <c r="J395" s="449"/>
      <c r="K395" s="449"/>
      <c r="L395" s="449"/>
      <c r="M395" s="449"/>
      <c r="N395" s="449"/>
      <c r="O395" s="142"/>
      <c r="P395" s="142"/>
      <c r="Q395" s="142"/>
      <c r="R395" s="142"/>
      <c r="S395" s="142"/>
      <c r="T395" s="142"/>
      <c r="U395" s="142"/>
    </row>
    <row r="396" customFormat="false" ht="12.75" hidden="false" customHeight="false" outlineLevel="0" collapsed="false">
      <c r="A396" s="188"/>
      <c r="B396" s="449"/>
      <c r="C396" s="449"/>
      <c r="D396" s="449"/>
      <c r="E396" s="449"/>
      <c r="F396" s="449"/>
      <c r="G396" s="449"/>
      <c r="H396" s="449"/>
      <c r="I396" s="449"/>
      <c r="J396" s="449"/>
      <c r="K396" s="449"/>
      <c r="L396" s="449"/>
      <c r="M396" s="449"/>
      <c r="N396" s="449"/>
      <c r="O396" s="142"/>
      <c r="P396" s="142"/>
      <c r="Q396" s="142"/>
      <c r="R396" s="142"/>
      <c r="S396" s="142"/>
      <c r="T396" s="142"/>
      <c r="U396" s="142"/>
    </row>
    <row r="397" customFormat="false" ht="12.75" hidden="false" customHeight="false" outlineLevel="0" collapsed="false">
      <c r="A397" s="188"/>
      <c r="B397" s="449"/>
      <c r="C397" s="449"/>
      <c r="D397" s="449"/>
      <c r="E397" s="449"/>
      <c r="F397" s="449"/>
      <c r="G397" s="449"/>
      <c r="H397" s="449"/>
      <c r="I397" s="449"/>
      <c r="J397" s="449"/>
      <c r="K397" s="449"/>
      <c r="L397" s="449"/>
      <c r="M397" s="449"/>
      <c r="N397" s="449"/>
      <c r="O397" s="142"/>
      <c r="P397" s="142"/>
      <c r="Q397" s="142"/>
      <c r="R397" s="142"/>
      <c r="S397" s="142"/>
      <c r="T397" s="142"/>
      <c r="U397" s="142"/>
    </row>
    <row r="398" customFormat="false" ht="12.75" hidden="false" customHeight="false" outlineLevel="0" collapsed="false">
      <c r="A398" s="188"/>
      <c r="B398" s="449"/>
      <c r="C398" s="449"/>
      <c r="D398" s="449"/>
      <c r="E398" s="449"/>
      <c r="F398" s="449"/>
      <c r="G398" s="449"/>
      <c r="H398" s="449"/>
      <c r="I398" s="449"/>
      <c r="J398" s="449"/>
      <c r="K398" s="449"/>
      <c r="L398" s="449"/>
      <c r="M398" s="449"/>
      <c r="N398" s="449"/>
      <c r="O398" s="142"/>
      <c r="P398" s="142"/>
      <c r="Q398" s="142"/>
      <c r="R398" s="142"/>
      <c r="S398" s="142"/>
      <c r="T398" s="142"/>
      <c r="U398" s="142"/>
    </row>
    <row r="399" customFormat="false" ht="12.75" hidden="false" customHeight="false" outlineLevel="0" collapsed="false">
      <c r="A399" s="188"/>
      <c r="B399" s="449"/>
      <c r="C399" s="449"/>
      <c r="D399" s="449"/>
      <c r="E399" s="449"/>
      <c r="F399" s="449"/>
      <c r="G399" s="449"/>
      <c r="H399" s="449"/>
      <c r="I399" s="449"/>
      <c r="J399" s="449"/>
      <c r="K399" s="449"/>
      <c r="L399" s="449"/>
      <c r="M399" s="449"/>
      <c r="N399" s="449"/>
      <c r="O399" s="142"/>
      <c r="P399" s="142"/>
      <c r="Q399" s="142"/>
      <c r="R399" s="142"/>
      <c r="S399" s="142"/>
      <c r="T399" s="142"/>
      <c r="U399" s="142"/>
    </row>
    <row r="400" customFormat="false" ht="12.75" hidden="false" customHeight="false" outlineLevel="0" collapsed="false">
      <c r="A400" s="188"/>
      <c r="B400" s="449"/>
      <c r="C400" s="449"/>
      <c r="D400" s="449"/>
      <c r="E400" s="449"/>
      <c r="F400" s="449"/>
      <c r="G400" s="449"/>
      <c r="H400" s="449"/>
      <c r="I400" s="449"/>
      <c r="J400" s="449"/>
      <c r="K400" s="449"/>
      <c r="L400" s="449"/>
      <c r="M400" s="449"/>
      <c r="N400" s="449"/>
      <c r="O400" s="142"/>
      <c r="P400" s="142"/>
      <c r="Q400" s="142"/>
      <c r="R400" s="142"/>
      <c r="S400" s="142"/>
      <c r="T400" s="142"/>
      <c r="U400" s="142"/>
    </row>
    <row r="401" customFormat="false" ht="12.75" hidden="false" customHeight="false" outlineLevel="0" collapsed="false">
      <c r="A401" s="188"/>
      <c r="B401" s="449"/>
      <c r="C401" s="449"/>
      <c r="D401" s="449"/>
      <c r="E401" s="449"/>
      <c r="F401" s="449"/>
      <c r="G401" s="449"/>
      <c r="H401" s="449"/>
      <c r="I401" s="449"/>
      <c r="J401" s="449"/>
      <c r="K401" s="449"/>
      <c r="L401" s="449"/>
      <c r="M401" s="449"/>
      <c r="N401" s="449"/>
      <c r="O401" s="142"/>
      <c r="P401" s="142"/>
      <c r="Q401" s="142"/>
      <c r="R401" s="142"/>
      <c r="S401" s="142"/>
      <c r="T401" s="142"/>
      <c r="U401" s="142"/>
    </row>
    <row r="402" customFormat="false" ht="12.75" hidden="false" customHeight="false" outlineLevel="0" collapsed="false">
      <c r="A402" s="188"/>
      <c r="B402" s="449"/>
      <c r="C402" s="449"/>
      <c r="D402" s="449"/>
      <c r="E402" s="449"/>
      <c r="F402" s="449"/>
      <c r="G402" s="449"/>
      <c r="H402" s="449"/>
      <c r="I402" s="449"/>
      <c r="J402" s="449"/>
      <c r="K402" s="449"/>
      <c r="L402" s="449"/>
      <c r="M402" s="449"/>
      <c r="N402" s="449"/>
      <c r="O402" s="142"/>
      <c r="P402" s="142"/>
      <c r="Q402" s="142"/>
      <c r="R402" s="142"/>
      <c r="S402" s="142"/>
      <c r="T402" s="142"/>
      <c r="U402" s="142"/>
    </row>
    <row r="403" customFormat="false" ht="12.75" hidden="false" customHeight="false" outlineLevel="0" collapsed="false">
      <c r="A403" s="188"/>
      <c r="B403" s="449"/>
      <c r="C403" s="449"/>
      <c r="D403" s="449"/>
      <c r="E403" s="449"/>
      <c r="F403" s="449"/>
      <c r="G403" s="449"/>
      <c r="H403" s="449"/>
      <c r="I403" s="449"/>
      <c r="J403" s="449"/>
      <c r="K403" s="449"/>
      <c r="L403" s="449"/>
      <c r="M403" s="449"/>
      <c r="N403" s="449"/>
      <c r="O403" s="142"/>
      <c r="P403" s="142"/>
      <c r="Q403" s="142"/>
      <c r="R403" s="142"/>
      <c r="S403" s="142"/>
      <c r="T403" s="142"/>
      <c r="U403" s="142"/>
    </row>
    <row r="404" customFormat="false" ht="12.75" hidden="false" customHeight="false" outlineLevel="0" collapsed="false">
      <c r="A404" s="188"/>
      <c r="B404" s="449"/>
      <c r="C404" s="449"/>
      <c r="D404" s="449"/>
      <c r="E404" s="449"/>
      <c r="F404" s="449"/>
      <c r="G404" s="449"/>
      <c r="H404" s="449"/>
      <c r="I404" s="449"/>
      <c r="J404" s="449"/>
      <c r="K404" s="449"/>
      <c r="L404" s="449"/>
      <c r="M404" s="449"/>
      <c r="N404" s="449"/>
      <c r="O404" s="142"/>
      <c r="P404" s="142"/>
      <c r="Q404" s="142"/>
      <c r="R404" s="142"/>
      <c r="S404" s="142"/>
      <c r="T404" s="142"/>
      <c r="U404" s="142"/>
    </row>
    <row r="405" customFormat="false" ht="12.75" hidden="false" customHeight="false" outlineLevel="0" collapsed="false">
      <c r="A405" s="188"/>
      <c r="B405" s="449"/>
      <c r="C405" s="449"/>
      <c r="D405" s="449"/>
      <c r="E405" s="449"/>
      <c r="F405" s="449"/>
      <c r="G405" s="449"/>
      <c r="H405" s="449"/>
      <c r="I405" s="449"/>
      <c r="J405" s="449"/>
      <c r="K405" s="449"/>
      <c r="L405" s="449"/>
      <c r="M405" s="449"/>
      <c r="N405" s="449"/>
      <c r="O405" s="142"/>
      <c r="P405" s="142"/>
      <c r="Q405" s="142"/>
      <c r="R405" s="142"/>
      <c r="S405" s="142"/>
      <c r="T405" s="142"/>
      <c r="U405" s="142"/>
    </row>
    <row r="406" customFormat="false" ht="12.75" hidden="false" customHeight="false" outlineLevel="0" collapsed="false">
      <c r="A406" s="376"/>
      <c r="B406" s="449"/>
      <c r="C406" s="449"/>
      <c r="D406" s="449"/>
      <c r="E406" s="449"/>
      <c r="F406" s="449"/>
      <c r="G406" s="449"/>
      <c r="H406" s="449"/>
      <c r="I406" s="449"/>
      <c r="J406" s="449"/>
      <c r="K406" s="449"/>
      <c r="L406" s="449"/>
      <c r="M406" s="449"/>
      <c r="N406" s="449"/>
      <c r="O406" s="142"/>
      <c r="P406" s="142"/>
      <c r="Q406" s="142"/>
      <c r="R406" s="142"/>
      <c r="S406" s="142"/>
      <c r="T406" s="142"/>
      <c r="U406" s="142"/>
    </row>
    <row r="407" customFormat="false" ht="12.75" hidden="false" customHeight="false" outlineLevel="0" collapsed="false">
      <c r="A407" s="142"/>
      <c r="B407" s="449"/>
      <c r="C407" s="449"/>
      <c r="D407" s="449"/>
      <c r="E407" s="449"/>
      <c r="F407" s="449"/>
      <c r="G407" s="449"/>
      <c r="H407" s="449"/>
      <c r="I407" s="449"/>
      <c r="J407" s="449"/>
      <c r="K407" s="449"/>
      <c r="L407" s="449"/>
      <c r="M407" s="449"/>
      <c r="N407" s="449"/>
      <c r="O407" s="142"/>
      <c r="P407" s="142"/>
      <c r="Q407" s="142"/>
      <c r="R407" s="142"/>
      <c r="S407" s="142"/>
      <c r="T407" s="142"/>
      <c r="U407" s="142"/>
    </row>
    <row r="408" customFormat="false" ht="12.75" hidden="false" customHeight="false" outlineLevel="0" collapsed="false">
      <c r="A408" s="188"/>
      <c r="B408" s="449"/>
      <c r="C408" s="449"/>
      <c r="D408" s="449"/>
      <c r="E408" s="449"/>
      <c r="F408" s="449"/>
      <c r="G408" s="449"/>
      <c r="H408" s="449"/>
      <c r="I408" s="449"/>
      <c r="J408" s="449"/>
      <c r="K408" s="449"/>
      <c r="L408" s="449"/>
      <c r="M408" s="449"/>
      <c r="N408" s="449"/>
      <c r="O408" s="142"/>
      <c r="P408" s="142"/>
      <c r="Q408" s="142"/>
      <c r="R408" s="142"/>
      <c r="S408" s="142"/>
      <c r="T408" s="142"/>
      <c r="U408" s="142"/>
    </row>
    <row r="409" customFormat="false" ht="12.75" hidden="false" customHeight="false" outlineLevel="0" collapsed="false">
      <c r="A409" s="376"/>
      <c r="B409" s="449"/>
      <c r="C409" s="449"/>
      <c r="D409" s="449"/>
      <c r="E409" s="449"/>
      <c r="F409" s="449"/>
      <c r="G409" s="449"/>
      <c r="H409" s="449"/>
      <c r="I409" s="449"/>
      <c r="J409" s="449"/>
      <c r="K409" s="449"/>
      <c r="L409" s="449"/>
      <c r="M409" s="449"/>
      <c r="N409" s="449"/>
      <c r="O409" s="142"/>
      <c r="P409" s="142"/>
      <c r="Q409" s="142"/>
      <c r="R409" s="142"/>
      <c r="S409" s="142"/>
      <c r="T409" s="142"/>
      <c r="U409" s="142"/>
    </row>
    <row r="410" customFormat="false" ht="12.75" hidden="false" customHeight="false" outlineLevel="0" collapsed="false">
      <c r="A410" s="188"/>
      <c r="B410" s="449"/>
      <c r="C410" s="449"/>
      <c r="D410" s="449"/>
      <c r="E410" s="449"/>
      <c r="F410" s="449"/>
      <c r="G410" s="449"/>
      <c r="H410" s="449"/>
      <c r="I410" s="449"/>
      <c r="J410" s="449"/>
      <c r="K410" s="449"/>
      <c r="L410" s="449"/>
      <c r="M410" s="449"/>
      <c r="N410" s="449"/>
      <c r="O410" s="142"/>
      <c r="P410" s="142"/>
      <c r="Q410" s="142"/>
      <c r="R410" s="142"/>
      <c r="S410" s="142"/>
      <c r="T410" s="142"/>
      <c r="U410" s="142"/>
    </row>
    <row r="411" customFormat="false" ht="12.75" hidden="false" customHeight="false" outlineLevel="0" collapsed="false">
      <c r="A411" s="376"/>
      <c r="B411" s="449"/>
      <c r="C411" s="449"/>
      <c r="D411" s="449"/>
      <c r="E411" s="449"/>
      <c r="F411" s="449"/>
      <c r="G411" s="449"/>
      <c r="H411" s="449"/>
      <c r="I411" s="449"/>
      <c r="J411" s="449"/>
      <c r="K411" s="449"/>
      <c r="L411" s="449"/>
      <c r="M411" s="449"/>
      <c r="N411" s="449"/>
      <c r="O411" s="142"/>
      <c r="P411" s="142"/>
      <c r="Q411" s="142"/>
      <c r="R411" s="142"/>
      <c r="S411" s="142"/>
      <c r="T411" s="142"/>
      <c r="U411" s="142"/>
    </row>
    <row r="412" customFormat="false" ht="12.75" hidden="false" customHeight="false" outlineLevel="0" collapsed="false">
      <c r="A412" s="376"/>
      <c r="B412" s="449"/>
      <c r="C412" s="449"/>
      <c r="D412" s="449"/>
      <c r="E412" s="449"/>
      <c r="F412" s="449"/>
      <c r="G412" s="449"/>
      <c r="H412" s="449"/>
      <c r="I412" s="449"/>
      <c r="J412" s="449"/>
      <c r="K412" s="449"/>
      <c r="L412" s="449"/>
      <c r="M412" s="449"/>
      <c r="N412" s="449"/>
      <c r="O412" s="142"/>
      <c r="P412" s="142"/>
      <c r="Q412" s="142"/>
      <c r="R412" s="142"/>
      <c r="S412" s="142"/>
      <c r="T412" s="142"/>
      <c r="U412" s="142"/>
    </row>
    <row r="413" customFormat="false" ht="12.75" hidden="false" customHeight="false" outlineLevel="0" collapsed="false">
      <c r="A413" s="376"/>
      <c r="B413" s="449"/>
      <c r="C413" s="449"/>
      <c r="D413" s="449"/>
      <c r="E413" s="449"/>
      <c r="F413" s="449"/>
      <c r="G413" s="449"/>
      <c r="H413" s="449"/>
      <c r="I413" s="449"/>
      <c r="J413" s="449"/>
      <c r="K413" s="449"/>
      <c r="L413" s="449"/>
      <c r="M413" s="449"/>
      <c r="N413" s="449"/>
      <c r="O413" s="142"/>
      <c r="P413" s="142"/>
      <c r="Q413" s="142"/>
      <c r="R413" s="142"/>
      <c r="S413" s="142"/>
      <c r="T413" s="142"/>
      <c r="U413" s="142"/>
    </row>
    <row r="414" customFormat="false" ht="12.75" hidden="false" customHeight="false" outlineLevel="0" collapsed="false">
      <c r="A414" s="376"/>
      <c r="B414" s="449"/>
      <c r="C414" s="449"/>
      <c r="D414" s="449"/>
      <c r="E414" s="449"/>
      <c r="F414" s="449"/>
      <c r="G414" s="449"/>
      <c r="H414" s="449"/>
      <c r="I414" s="449"/>
      <c r="J414" s="449"/>
      <c r="K414" s="449"/>
      <c r="L414" s="449"/>
      <c r="M414" s="449"/>
      <c r="N414" s="449"/>
      <c r="O414" s="142"/>
      <c r="P414" s="142"/>
      <c r="Q414" s="142"/>
      <c r="R414" s="142"/>
      <c r="S414" s="142"/>
      <c r="T414" s="142"/>
      <c r="U414" s="142"/>
    </row>
    <row r="415" customFormat="false" ht="12.75" hidden="false" customHeight="false" outlineLevel="0" collapsed="false">
      <c r="A415" s="376"/>
      <c r="B415" s="449"/>
      <c r="C415" s="449"/>
      <c r="D415" s="449"/>
      <c r="E415" s="449"/>
      <c r="F415" s="449"/>
      <c r="G415" s="449"/>
      <c r="H415" s="449"/>
      <c r="I415" s="449"/>
      <c r="J415" s="449"/>
      <c r="K415" s="449"/>
      <c r="L415" s="449"/>
      <c r="M415" s="449"/>
      <c r="N415" s="449"/>
      <c r="O415" s="142"/>
      <c r="P415" s="142"/>
      <c r="Q415" s="142"/>
      <c r="R415" s="142"/>
      <c r="S415" s="142"/>
      <c r="T415" s="142"/>
      <c r="U415" s="142"/>
    </row>
    <row r="416" customFormat="false" ht="12.75" hidden="false" customHeight="false" outlineLevel="0" collapsed="false">
      <c r="A416" s="376"/>
      <c r="B416" s="449"/>
      <c r="C416" s="449"/>
      <c r="D416" s="449"/>
      <c r="E416" s="449"/>
      <c r="F416" s="449"/>
      <c r="G416" s="449"/>
      <c r="H416" s="449"/>
      <c r="I416" s="449"/>
      <c r="J416" s="449"/>
      <c r="K416" s="449"/>
      <c r="L416" s="449"/>
      <c r="M416" s="449"/>
      <c r="N416" s="449"/>
      <c r="O416" s="142"/>
      <c r="P416" s="142"/>
      <c r="Q416" s="142"/>
      <c r="R416" s="142"/>
      <c r="S416" s="142"/>
      <c r="T416" s="142"/>
      <c r="U416" s="142"/>
    </row>
    <row r="417" customFormat="false" ht="12.75" hidden="false" customHeight="false" outlineLevel="0" collapsed="false">
      <c r="A417" s="376"/>
      <c r="B417" s="449"/>
      <c r="C417" s="449"/>
      <c r="D417" s="449"/>
      <c r="E417" s="449"/>
      <c r="F417" s="449"/>
      <c r="G417" s="449"/>
      <c r="H417" s="449"/>
      <c r="I417" s="449"/>
      <c r="J417" s="449"/>
      <c r="K417" s="449"/>
      <c r="L417" s="449"/>
      <c r="M417" s="449"/>
      <c r="N417" s="449"/>
      <c r="O417" s="142"/>
      <c r="P417" s="142"/>
      <c r="Q417" s="142"/>
      <c r="R417" s="142"/>
      <c r="S417" s="142"/>
      <c r="T417" s="142"/>
      <c r="U417" s="142"/>
    </row>
    <row r="418" customFormat="false" ht="12.75" hidden="false" customHeight="false" outlineLevel="0" collapsed="false">
      <c r="A418" s="376"/>
      <c r="B418" s="449"/>
      <c r="C418" s="449"/>
      <c r="D418" s="449"/>
      <c r="E418" s="449"/>
      <c r="F418" s="449"/>
      <c r="G418" s="449"/>
      <c r="H418" s="449"/>
      <c r="I418" s="449"/>
      <c r="J418" s="449"/>
      <c r="K418" s="449"/>
      <c r="L418" s="449"/>
      <c r="M418" s="449"/>
      <c r="N418" s="449"/>
      <c r="O418" s="142"/>
      <c r="P418" s="142"/>
      <c r="Q418" s="142"/>
      <c r="R418" s="142"/>
      <c r="S418" s="142"/>
      <c r="T418" s="142"/>
      <c r="U418" s="142"/>
    </row>
    <row r="419" customFormat="false" ht="12.75" hidden="false" customHeight="false" outlineLevel="0" collapsed="false">
      <c r="A419" s="142"/>
      <c r="B419" s="449"/>
      <c r="C419" s="449"/>
      <c r="D419" s="449"/>
      <c r="E419" s="449"/>
      <c r="F419" s="449"/>
      <c r="G419" s="449"/>
      <c r="H419" s="449"/>
      <c r="I419" s="449"/>
      <c r="J419" s="449"/>
      <c r="K419" s="449"/>
      <c r="L419" s="449"/>
      <c r="M419" s="449"/>
      <c r="N419" s="449"/>
      <c r="O419" s="449"/>
      <c r="P419" s="449"/>
      <c r="Q419" s="449"/>
      <c r="R419" s="449"/>
      <c r="S419" s="449"/>
      <c r="T419" s="449"/>
      <c r="U419" s="449"/>
    </row>
    <row r="420" customFormat="false" ht="12.75" hidden="false" customHeight="false" outlineLevel="0" collapsed="false">
      <c r="A420" s="142"/>
      <c r="B420" s="449"/>
      <c r="C420" s="449"/>
      <c r="D420" s="449"/>
      <c r="E420" s="449"/>
      <c r="F420" s="449"/>
      <c r="G420" s="449"/>
      <c r="H420" s="449"/>
      <c r="I420" s="449"/>
      <c r="J420" s="449"/>
      <c r="K420" s="449"/>
      <c r="L420" s="449"/>
      <c r="M420" s="449"/>
      <c r="N420" s="449"/>
      <c r="O420" s="449"/>
      <c r="P420" s="449"/>
      <c r="Q420" s="449"/>
      <c r="R420" s="449"/>
      <c r="S420" s="449"/>
      <c r="T420" s="449"/>
      <c r="U420" s="449"/>
    </row>
    <row r="421" customFormat="false" ht="12.75" hidden="false" customHeight="false" outlineLevel="0" collapsed="false">
      <c r="A421" s="142"/>
      <c r="B421" s="449"/>
      <c r="C421" s="449"/>
      <c r="D421" s="449"/>
      <c r="E421" s="449"/>
      <c r="F421" s="449"/>
      <c r="G421" s="449"/>
      <c r="H421" s="449"/>
      <c r="I421" s="449"/>
      <c r="J421" s="449"/>
      <c r="K421" s="449"/>
      <c r="L421" s="449"/>
      <c r="M421" s="449"/>
      <c r="N421" s="449"/>
      <c r="O421" s="449"/>
      <c r="P421" s="449"/>
      <c r="Q421" s="449"/>
      <c r="R421" s="449"/>
      <c r="S421" s="449"/>
      <c r="T421" s="449"/>
      <c r="U421" s="449"/>
    </row>
    <row r="422" customFormat="false" ht="12.75" hidden="false" customHeight="false" outlineLevel="0" collapsed="false">
      <c r="A422" s="142"/>
      <c r="B422" s="449"/>
      <c r="C422" s="449"/>
      <c r="D422" s="449"/>
      <c r="E422" s="449"/>
      <c r="F422" s="449"/>
      <c r="G422" s="449"/>
      <c r="H422" s="449"/>
      <c r="I422" s="449"/>
      <c r="J422" s="449"/>
      <c r="K422" s="449"/>
      <c r="L422" s="449"/>
      <c r="M422" s="449"/>
      <c r="N422" s="449"/>
      <c r="O422" s="449"/>
      <c r="P422" s="449"/>
      <c r="Q422" s="449"/>
      <c r="R422" s="449"/>
      <c r="S422" s="449"/>
      <c r="T422" s="449"/>
      <c r="U422" s="449"/>
    </row>
    <row r="423" customFormat="false" ht="12.75" hidden="false" customHeight="false" outlineLevel="0" collapsed="false">
      <c r="A423" s="142"/>
      <c r="B423" s="449"/>
      <c r="C423" s="449"/>
      <c r="D423" s="449"/>
      <c r="E423" s="449"/>
      <c r="F423" s="449"/>
      <c r="G423" s="449"/>
      <c r="H423" s="449"/>
      <c r="I423" s="449"/>
      <c r="J423" s="449"/>
      <c r="K423" s="449"/>
      <c r="L423" s="449"/>
      <c r="M423" s="449"/>
      <c r="N423" s="449"/>
      <c r="O423" s="449"/>
      <c r="P423" s="449"/>
      <c r="Q423" s="449"/>
      <c r="R423" s="449"/>
      <c r="S423" s="449"/>
      <c r="T423" s="449"/>
      <c r="U423" s="449"/>
    </row>
    <row r="424" customFormat="false" ht="12.75" hidden="false" customHeight="false" outlineLevel="0" collapsed="false">
      <c r="A424" s="142"/>
      <c r="B424" s="449"/>
      <c r="C424" s="449"/>
      <c r="D424" s="449"/>
      <c r="E424" s="449"/>
      <c r="F424" s="449"/>
      <c r="G424" s="449"/>
      <c r="H424" s="449"/>
      <c r="I424" s="449"/>
      <c r="J424" s="449"/>
      <c r="K424" s="449"/>
      <c r="L424" s="449"/>
      <c r="M424" s="449"/>
      <c r="N424" s="449"/>
      <c r="O424" s="449"/>
      <c r="P424" s="449"/>
      <c r="Q424" s="449"/>
      <c r="R424" s="449"/>
      <c r="S424" s="449"/>
      <c r="T424" s="449"/>
      <c r="U424" s="449"/>
    </row>
    <row r="425" customFormat="false" ht="12.75" hidden="false" customHeight="false" outlineLevel="0" collapsed="false">
      <c r="A425" s="376"/>
      <c r="B425" s="449"/>
      <c r="C425" s="449"/>
      <c r="D425" s="449"/>
      <c r="E425" s="449"/>
      <c r="F425" s="449"/>
      <c r="G425" s="449"/>
      <c r="H425" s="449"/>
      <c r="I425" s="449"/>
      <c r="J425" s="449"/>
      <c r="K425" s="449"/>
      <c r="L425" s="449"/>
      <c r="M425" s="449"/>
      <c r="N425" s="449"/>
      <c r="O425" s="449"/>
      <c r="P425" s="449"/>
      <c r="Q425" s="449"/>
      <c r="R425" s="449"/>
      <c r="S425" s="449"/>
      <c r="T425" s="449"/>
      <c r="U425" s="449"/>
    </row>
    <row r="426" customFormat="false" ht="12.75" hidden="false" customHeight="false" outlineLevel="0" collapsed="false">
      <c r="A426" s="142"/>
      <c r="B426" s="449"/>
      <c r="C426" s="449"/>
      <c r="D426" s="449"/>
      <c r="E426" s="449"/>
      <c r="F426" s="449"/>
      <c r="G426" s="449"/>
      <c r="H426" s="449"/>
      <c r="I426" s="449"/>
      <c r="J426" s="449"/>
      <c r="K426" s="449"/>
      <c r="L426" s="449"/>
      <c r="M426" s="449"/>
      <c r="N426" s="449"/>
      <c r="O426" s="449"/>
      <c r="P426" s="449"/>
      <c r="Q426" s="449"/>
      <c r="R426" s="449"/>
      <c r="S426" s="449"/>
      <c r="T426" s="449"/>
      <c r="U426" s="449"/>
    </row>
    <row r="427" customFormat="false" ht="12.75" hidden="false" customHeight="false" outlineLevel="0" collapsed="false">
      <c r="A427" s="142"/>
      <c r="B427" s="449"/>
      <c r="C427" s="449"/>
      <c r="D427" s="449"/>
      <c r="E427" s="449"/>
      <c r="F427" s="449"/>
      <c r="G427" s="449"/>
      <c r="H427" s="449"/>
      <c r="I427" s="449"/>
      <c r="J427" s="449"/>
      <c r="K427" s="449"/>
      <c r="L427" s="449"/>
      <c r="M427" s="449"/>
      <c r="N427" s="449"/>
      <c r="O427" s="449"/>
      <c r="P427" s="449"/>
      <c r="Q427" s="449"/>
      <c r="R427" s="449"/>
      <c r="S427" s="449"/>
      <c r="T427" s="449"/>
      <c r="U427" s="449"/>
    </row>
    <row r="428" customFormat="false" ht="12.75" hidden="false" customHeight="false" outlineLevel="0" collapsed="false">
      <c r="A428" s="376"/>
      <c r="B428" s="449"/>
      <c r="C428" s="449"/>
      <c r="D428" s="449"/>
      <c r="E428" s="449"/>
      <c r="F428" s="449"/>
      <c r="G428" s="449"/>
      <c r="H428" s="449"/>
      <c r="I428" s="449"/>
      <c r="J428" s="449"/>
      <c r="K428" s="449"/>
      <c r="L428" s="449"/>
      <c r="M428" s="449"/>
      <c r="N428" s="449"/>
      <c r="O428" s="449"/>
      <c r="P428" s="449"/>
      <c r="Q428" s="449"/>
      <c r="R428" s="449"/>
      <c r="S428" s="449"/>
      <c r="T428" s="449"/>
      <c r="U428" s="449"/>
    </row>
    <row r="429" customFormat="false" ht="12.75" hidden="false" customHeight="false" outlineLevel="0" collapsed="false">
      <c r="A429" s="376"/>
      <c r="B429" s="449"/>
      <c r="C429" s="449"/>
      <c r="D429" s="449"/>
      <c r="E429" s="449"/>
      <c r="F429" s="449"/>
      <c r="G429" s="449"/>
      <c r="H429" s="449"/>
      <c r="I429" s="449"/>
      <c r="J429" s="449"/>
      <c r="K429" s="449"/>
      <c r="L429" s="449"/>
      <c r="M429" s="449"/>
      <c r="N429" s="449"/>
      <c r="O429" s="449"/>
      <c r="P429" s="449"/>
      <c r="Q429" s="449"/>
      <c r="R429" s="449"/>
      <c r="S429" s="449"/>
      <c r="T429" s="449"/>
      <c r="U429" s="449"/>
    </row>
    <row r="430" customFormat="false" ht="12.75" hidden="false" customHeight="false" outlineLevel="0" collapsed="false">
      <c r="A430" s="142"/>
      <c r="B430" s="449"/>
      <c r="C430" s="449"/>
      <c r="D430" s="449"/>
      <c r="E430" s="449"/>
      <c r="F430" s="449"/>
      <c r="G430" s="449"/>
      <c r="H430" s="449"/>
      <c r="I430" s="449"/>
      <c r="J430" s="449"/>
      <c r="K430" s="449"/>
      <c r="L430" s="449"/>
      <c r="M430" s="449"/>
      <c r="N430" s="449"/>
      <c r="O430" s="449"/>
      <c r="P430" s="449"/>
      <c r="Q430" s="449"/>
      <c r="R430" s="449"/>
      <c r="S430" s="449"/>
      <c r="T430" s="449"/>
      <c r="U430" s="449"/>
    </row>
    <row r="431" customFormat="false" ht="12.75" hidden="false" customHeight="false" outlineLevel="0" collapsed="false">
      <c r="A431" s="142"/>
      <c r="B431" s="449"/>
      <c r="C431" s="449"/>
      <c r="D431" s="449"/>
      <c r="E431" s="449"/>
      <c r="F431" s="449"/>
      <c r="G431" s="449"/>
      <c r="H431" s="449"/>
      <c r="I431" s="449"/>
      <c r="J431" s="449"/>
      <c r="K431" s="449"/>
      <c r="L431" s="449"/>
      <c r="M431" s="449"/>
      <c r="N431" s="449"/>
      <c r="O431" s="449"/>
      <c r="P431" s="449"/>
      <c r="Q431" s="449"/>
      <c r="R431" s="449"/>
      <c r="S431" s="449"/>
      <c r="T431" s="449"/>
      <c r="U431" s="449"/>
    </row>
    <row r="432" customFormat="false" ht="12.75" hidden="false" customHeight="false" outlineLevel="0" collapsed="false">
      <c r="A432" s="142"/>
      <c r="B432" s="449"/>
      <c r="C432" s="449"/>
      <c r="D432" s="449"/>
      <c r="E432" s="449"/>
      <c r="F432" s="449"/>
      <c r="G432" s="449"/>
      <c r="H432" s="449"/>
      <c r="I432" s="449"/>
      <c r="J432" s="449"/>
      <c r="K432" s="449"/>
      <c r="L432" s="449"/>
      <c r="M432" s="449"/>
      <c r="N432" s="449"/>
      <c r="O432" s="449"/>
      <c r="P432" s="449"/>
      <c r="Q432" s="449"/>
      <c r="R432" s="449"/>
      <c r="S432" s="449"/>
      <c r="T432" s="449"/>
      <c r="U432" s="449"/>
    </row>
    <row r="433" customFormat="false" ht="12.75" hidden="false" customHeight="false" outlineLevel="0" collapsed="false">
      <c r="A433" s="142"/>
      <c r="B433" s="449"/>
      <c r="C433" s="449"/>
      <c r="D433" s="449"/>
      <c r="E433" s="449"/>
      <c r="F433" s="449"/>
      <c r="G433" s="449"/>
      <c r="H433" s="449"/>
      <c r="I433" s="449"/>
      <c r="J433" s="449"/>
      <c r="K433" s="449"/>
      <c r="L433" s="449"/>
      <c r="M433" s="449"/>
      <c r="N433" s="449"/>
      <c r="O433" s="449"/>
      <c r="P433" s="449"/>
      <c r="Q433" s="449"/>
      <c r="R433" s="449"/>
      <c r="S433" s="449"/>
      <c r="T433" s="449"/>
      <c r="U433" s="449"/>
    </row>
    <row r="434" customFormat="false" ht="12.75" hidden="false" customHeight="false" outlineLevel="0" collapsed="false">
      <c r="A434" s="142"/>
      <c r="B434" s="449"/>
      <c r="C434" s="449"/>
      <c r="D434" s="449"/>
      <c r="E434" s="449"/>
      <c r="F434" s="449"/>
      <c r="G434" s="449"/>
      <c r="H434" s="449"/>
      <c r="I434" s="449"/>
      <c r="J434" s="449"/>
      <c r="K434" s="449"/>
      <c r="L434" s="449"/>
      <c r="M434" s="449"/>
      <c r="N434" s="449"/>
      <c r="O434" s="449"/>
      <c r="P434" s="449"/>
      <c r="Q434" s="449"/>
      <c r="R434" s="449"/>
      <c r="S434" s="449"/>
      <c r="T434" s="449"/>
      <c r="U434" s="449"/>
    </row>
    <row r="435" customFormat="false" ht="12.75" hidden="false" customHeight="false" outlineLevel="0" collapsed="false">
      <c r="A435" s="142"/>
      <c r="B435" s="449"/>
      <c r="C435" s="449"/>
      <c r="D435" s="449"/>
      <c r="E435" s="449"/>
      <c r="F435" s="449"/>
      <c r="G435" s="449"/>
      <c r="H435" s="449"/>
      <c r="I435" s="449"/>
      <c r="J435" s="449"/>
      <c r="K435" s="449"/>
      <c r="L435" s="449"/>
      <c r="M435" s="449"/>
      <c r="N435" s="449"/>
      <c r="O435" s="449"/>
      <c r="P435" s="449"/>
      <c r="Q435" s="449"/>
      <c r="R435" s="449"/>
      <c r="S435" s="449"/>
      <c r="T435" s="449"/>
      <c r="U435" s="449"/>
    </row>
    <row r="436" customFormat="false" ht="12.75" hidden="false" customHeight="false" outlineLevel="0" collapsed="false">
      <c r="A436" s="142"/>
      <c r="B436" s="449"/>
      <c r="C436" s="449"/>
      <c r="D436" s="449"/>
      <c r="E436" s="449"/>
      <c r="F436" s="449"/>
      <c r="G436" s="449"/>
      <c r="H436" s="449"/>
      <c r="I436" s="449"/>
      <c r="J436" s="449"/>
      <c r="K436" s="449"/>
      <c r="L436" s="449"/>
      <c r="M436" s="449"/>
      <c r="N436" s="449"/>
      <c r="O436" s="449"/>
      <c r="P436" s="449"/>
      <c r="Q436" s="449"/>
      <c r="R436" s="449"/>
      <c r="S436" s="449"/>
      <c r="T436" s="449"/>
      <c r="U436" s="449"/>
    </row>
    <row r="437" customFormat="false" ht="12.75" hidden="false" customHeight="false" outlineLevel="0" collapsed="false">
      <c r="A437" s="142"/>
      <c r="B437" s="449"/>
      <c r="C437" s="449"/>
      <c r="D437" s="449"/>
      <c r="E437" s="449"/>
      <c r="F437" s="449"/>
      <c r="G437" s="449"/>
      <c r="H437" s="449"/>
      <c r="I437" s="449"/>
      <c r="J437" s="449"/>
      <c r="K437" s="449"/>
      <c r="L437" s="449"/>
      <c r="M437" s="449"/>
      <c r="N437" s="449"/>
      <c r="O437" s="142"/>
      <c r="P437" s="142"/>
      <c r="Q437" s="142"/>
      <c r="R437" s="142"/>
      <c r="S437" s="142"/>
      <c r="T437" s="142"/>
      <c r="U437" s="142"/>
    </row>
    <row r="438" customFormat="false" ht="12.75" hidden="false" customHeight="false" outlineLevel="0" collapsed="false">
      <c r="A438" s="376"/>
      <c r="B438" s="449"/>
      <c r="C438" s="449"/>
      <c r="D438" s="449"/>
      <c r="E438" s="449"/>
      <c r="F438" s="449"/>
      <c r="G438" s="449"/>
      <c r="H438" s="449"/>
      <c r="I438" s="449"/>
      <c r="J438" s="449"/>
      <c r="K438" s="449"/>
      <c r="L438" s="449"/>
      <c r="M438" s="449"/>
      <c r="N438" s="449"/>
      <c r="O438" s="142"/>
      <c r="P438" s="142"/>
      <c r="Q438" s="142"/>
      <c r="R438" s="142"/>
      <c r="S438" s="142"/>
      <c r="T438" s="142"/>
      <c r="U438" s="142"/>
    </row>
    <row r="439" customFormat="false" ht="12.75" hidden="false" customHeight="false" outlineLevel="0" collapsed="false">
      <c r="A439" s="376"/>
      <c r="B439" s="449"/>
      <c r="C439" s="449"/>
      <c r="D439" s="449"/>
      <c r="E439" s="449"/>
      <c r="F439" s="449"/>
      <c r="G439" s="449"/>
      <c r="H439" s="449"/>
      <c r="I439" s="449"/>
      <c r="J439" s="449"/>
      <c r="K439" s="449"/>
      <c r="L439" s="449"/>
      <c r="M439" s="449"/>
      <c r="N439" s="449"/>
      <c r="O439" s="142"/>
      <c r="P439" s="142"/>
      <c r="Q439" s="142"/>
      <c r="R439" s="142"/>
      <c r="S439" s="142"/>
      <c r="T439" s="142"/>
      <c r="U439" s="142"/>
    </row>
    <row r="440" customFormat="false" ht="12.75" hidden="false" customHeight="false" outlineLevel="0" collapsed="false">
      <c r="A440" s="376"/>
      <c r="B440" s="449"/>
      <c r="C440" s="449"/>
      <c r="D440" s="449"/>
      <c r="E440" s="449"/>
      <c r="F440" s="449"/>
      <c r="G440" s="449"/>
      <c r="H440" s="449"/>
      <c r="I440" s="449"/>
      <c r="J440" s="449"/>
      <c r="K440" s="449"/>
      <c r="L440" s="449"/>
      <c r="M440" s="449"/>
      <c r="N440" s="449"/>
      <c r="O440" s="142"/>
      <c r="P440" s="142"/>
      <c r="Q440" s="142"/>
      <c r="R440" s="142"/>
      <c r="S440" s="142"/>
      <c r="T440" s="142"/>
      <c r="U440" s="142"/>
    </row>
    <row r="441" customFormat="false" ht="12.75" hidden="false" customHeight="false" outlineLevel="0" collapsed="false">
      <c r="A441" s="376"/>
      <c r="B441" s="449"/>
      <c r="C441" s="449"/>
      <c r="D441" s="449"/>
      <c r="E441" s="449"/>
      <c r="F441" s="449"/>
      <c r="G441" s="449"/>
      <c r="H441" s="449"/>
      <c r="I441" s="449"/>
      <c r="J441" s="449"/>
      <c r="K441" s="449"/>
      <c r="L441" s="449"/>
      <c r="M441" s="449"/>
      <c r="N441" s="449"/>
      <c r="O441" s="142"/>
      <c r="P441" s="142"/>
      <c r="Q441" s="142"/>
      <c r="R441" s="142"/>
      <c r="S441" s="142"/>
      <c r="T441" s="142"/>
      <c r="U441" s="142"/>
    </row>
    <row r="442" customFormat="false" ht="12.75" hidden="false" customHeight="false" outlineLevel="0" collapsed="false">
      <c r="A442" s="376"/>
      <c r="B442" s="450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142"/>
      <c r="P442" s="142"/>
      <c r="Q442" s="142"/>
      <c r="R442" s="142"/>
      <c r="S442" s="142"/>
      <c r="T442" s="142"/>
      <c r="U442" s="142"/>
    </row>
    <row r="443" customFormat="false" ht="12.75" hidden="false" customHeight="false" outlineLevel="0" collapsed="false">
      <c r="A443" s="142"/>
      <c r="B443" s="142"/>
      <c r="C443" s="142"/>
      <c r="D443" s="142"/>
      <c r="E443" s="142"/>
      <c r="F443" s="142"/>
      <c r="G443" s="142"/>
      <c r="H443" s="142"/>
      <c r="I443" s="142"/>
      <c r="J443" s="142"/>
      <c r="K443" s="142"/>
      <c r="L443" s="142"/>
      <c r="M443" s="142"/>
      <c r="N443" s="142"/>
      <c r="O443" s="142"/>
      <c r="P443" s="142"/>
      <c r="Q443" s="142"/>
      <c r="R443" s="142"/>
      <c r="S443" s="142"/>
      <c r="T443" s="142"/>
      <c r="U443" s="142"/>
    </row>
    <row r="444" customFormat="false" ht="18.75" hidden="false" customHeight="false" outlineLevel="0" collapsed="false">
      <c r="A444" s="437"/>
      <c r="B444" s="142"/>
      <c r="C444" s="142"/>
      <c r="D444" s="142"/>
      <c r="E444" s="142"/>
      <c r="F444" s="142"/>
      <c r="G444" s="142"/>
      <c r="H444" s="142"/>
      <c r="I444" s="142"/>
      <c r="J444" s="142"/>
      <c r="K444" s="142"/>
      <c r="L444" s="142"/>
      <c r="M444" s="142"/>
      <c r="N444" s="142"/>
      <c r="O444" s="142"/>
      <c r="P444" s="142"/>
      <c r="Q444" s="142"/>
      <c r="R444" s="142"/>
      <c r="S444" s="142"/>
      <c r="T444" s="142"/>
      <c r="U444" s="142"/>
    </row>
    <row r="445" customFormat="false" ht="12.75" hidden="false" customHeight="false" outlineLevel="0" collapsed="false">
      <c r="A445" s="376"/>
      <c r="B445" s="142"/>
      <c r="C445" s="142"/>
      <c r="D445" s="142"/>
      <c r="E445" s="142"/>
      <c r="F445" s="142"/>
      <c r="G445" s="142"/>
      <c r="H445" s="142"/>
      <c r="I445" s="142"/>
      <c r="J445" s="142"/>
      <c r="K445" s="142"/>
      <c r="L445" s="142"/>
      <c r="M445" s="142"/>
      <c r="N445" s="142"/>
      <c r="O445" s="142"/>
      <c r="P445" s="142"/>
      <c r="Q445" s="142"/>
      <c r="R445" s="142"/>
      <c r="S445" s="142"/>
      <c r="T445" s="142"/>
      <c r="U445" s="142"/>
    </row>
    <row r="446" customFormat="false" ht="12.75" hidden="false" customHeight="false" outlineLevel="0" collapsed="false">
      <c r="A446" s="142"/>
      <c r="B446" s="142"/>
      <c r="C446" s="142"/>
      <c r="D446" s="142"/>
      <c r="E446" s="142"/>
      <c r="F446" s="142"/>
      <c r="G446" s="142"/>
      <c r="H446" s="142"/>
      <c r="I446" s="142"/>
      <c r="J446" s="142"/>
      <c r="K446" s="142"/>
      <c r="L446" s="142"/>
      <c r="M446" s="142"/>
      <c r="N446" s="142"/>
      <c r="O446" s="142"/>
      <c r="P446" s="142"/>
      <c r="Q446" s="142"/>
      <c r="R446" s="142"/>
      <c r="S446" s="142"/>
      <c r="T446" s="142"/>
      <c r="U446" s="142"/>
    </row>
    <row r="447" customFormat="false" ht="12.75" hidden="false" customHeight="false" outlineLevel="0" collapsed="false">
      <c r="A447" s="142"/>
      <c r="B447" s="142"/>
      <c r="C447" s="142"/>
      <c r="D447" s="142"/>
      <c r="E447" s="142"/>
      <c r="F447" s="142"/>
      <c r="G447" s="142"/>
      <c r="H447" s="142"/>
      <c r="I447" s="142"/>
      <c r="J447" s="142"/>
      <c r="K447" s="142"/>
      <c r="L447" s="142"/>
      <c r="M447" s="142"/>
      <c r="N447" s="142"/>
      <c r="O447" s="142"/>
      <c r="P447" s="142"/>
      <c r="Q447" s="142"/>
      <c r="R447" s="142"/>
      <c r="S447" s="142"/>
      <c r="T447" s="142"/>
      <c r="U447" s="142"/>
    </row>
    <row r="448" customFormat="false" ht="12.75" hidden="false" customHeight="false" outlineLevel="0" collapsed="false">
      <c r="A448" s="227"/>
      <c r="B448" s="226"/>
      <c r="C448" s="226"/>
      <c r="D448" s="226"/>
      <c r="E448" s="226"/>
      <c r="F448" s="226"/>
      <c r="G448" s="226"/>
      <c r="H448" s="226"/>
      <c r="I448" s="226"/>
      <c r="J448" s="226"/>
      <c r="K448" s="226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</row>
    <row r="449" customFormat="false" ht="12.75" hidden="false" customHeight="false" outlineLevel="0" collapsed="false">
      <c r="A449" s="142"/>
      <c r="B449" s="142"/>
      <c r="C449" s="435"/>
      <c r="D449" s="142"/>
      <c r="E449" s="142"/>
      <c r="F449" s="142"/>
      <c r="G449" s="142"/>
      <c r="H449" s="142"/>
      <c r="I449" s="142"/>
      <c r="J449" s="142"/>
      <c r="K449" s="142"/>
      <c r="L449" s="142"/>
      <c r="M449" s="142"/>
      <c r="N449" s="142"/>
      <c r="O449" s="142"/>
      <c r="P449" s="142"/>
      <c r="Q449" s="142"/>
      <c r="R449" s="142"/>
      <c r="S449" s="142"/>
      <c r="T449" s="142"/>
      <c r="U449" s="142"/>
    </row>
    <row r="450" customFormat="false" ht="12.75" hidden="false" customHeight="false" outlineLevel="0" collapsed="false">
      <c r="A450" s="376"/>
      <c r="B450" s="142"/>
      <c r="C450" s="435"/>
      <c r="D450" s="439"/>
      <c r="E450" s="439"/>
      <c r="F450" s="439"/>
      <c r="G450" s="439"/>
      <c r="H450" s="439"/>
      <c r="I450" s="439"/>
      <c r="J450" s="439"/>
      <c r="K450" s="439"/>
      <c r="L450" s="439"/>
      <c r="M450" s="439"/>
      <c r="N450" s="439"/>
      <c r="O450" s="142"/>
      <c r="P450" s="142"/>
      <c r="Q450" s="142"/>
      <c r="R450" s="142"/>
      <c r="S450" s="142"/>
      <c r="T450" s="142"/>
      <c r="U450" s="142"/>
    </row>
    <row r="451" customFormat="false" ht="12.75" hidden="false" customHeight="false" outlineLevel="0" collapsed="false">
      <c r="A451" s="142"/>
      <c r="B451" s="142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142"/>
      <c r="P451" s="142"/>
      <c r="Q451" s="142"/>
      <c r="R451" s="142"/>
      <c r="S451" s="142"/>
      <c r="T451" s="142"/>
      <c r="U451" s="142"/>
    </row>
    <row r="452" customFormat="false" ht="12.75" hidden="false" customHeight="false" outlineLevel="0" collapsed="false">
      <c r="A452" s="142"/>
      <c r="B452" s="142"/>
      <c r="C452" s="435"/>
      <c r="D452" s="439"/>
      <c r="E452" s="439"/>
      <c r="F452" s="439"/>
      <c r="G452" s="439"/>
      <c r="H452" s="439"/>
      <c r="I452" s="439"/>
      <c r="J452" s="439"/>
      <c r="K452" s="439"/>
      <c r="L452" s="439"/>
      <c r="M452" s="439"/>
      <c r="N452" s="439"/>
      <c r="O452" s="142"/>
      <c r="P452" s="142"/>
      <c r="Q452" s="142"/>
      <c r="R452" s="142"/>
      <c r="S452" s="142"/>
      <c r="T452" s="142"/>
      <c r="U452" s="142"/>
    </row>
    <row r="453" customFormat="false" ht="12.75" hidden="false" customHeight="false" outlineLevel="0" collapsed="false">
      <c r="A453" s="142"/>
      <c r="B453" s="142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142"/>
      <c r="P453" s="142"/>
      <c r="Q453" s="142"/>
      <c r="R453" s="142"/>
      <c r="S453" s="142"/>
      <c r="T453" s="142"/>
      <c r="U453" s="142"/>
    </row>
    <row r="454" customFormat="false" ht="12.75" hidden="false" customHeight="false" outlineLevel="0" collapsed="false">
      <c r="A454" s="142"/>
      <c r="B454" s="142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142"/>
      <c r="P454" s="142"/>
      <c r="Q454" s="142"/>
      <c r="R454" s="142"/>
      <c r="S454" s="142"/>
      <c r="T454" s="142"/>
      <c r="U454" s="142"/>
    </row>
    <row r="455" customFormat="false" ht="12.75" hidden="false" customHeight="false" outlineLevel="0" collapsed="false">
      <c r="A455" s="443"/>
      <c r="B455" s="142"/>
      <c r="C455" s="435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42"/>
      <c r="P455" s="142"/>
      <c r="Q455" s="142"/>
      <c r="R455" s="142"/>
      <c r="S455" s="142"/>
      <c r="T455" s="142"/>
      <c r="U455" s="142"/>
    </row>
    <row r="456" customFormat="false" ht="12.75" hidden="false" customHeight="false" outlineLevel="0" collapsed="false">
      <c r="A456" s="443"/>
      <c r="B456" s="142"/>
      <c r="C456" s="435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142"/>
      <c r="P456" s="142"/>
      <c r="Q456" s="142"/>
      <c r="R456" s="142"/>
      <c r="S456" s="142"/>
      <c r="T456" s="142"/>
      <c r="U456" s="142"/>
    </row>
    <row r="457" customFormat="false" ht="12.75" hidden="false" customHeight="false" outlineLevel="0" collapsed="false">
      <c r="A457" s="376"/>
      <c r="B457" s="142"/>
      <c r="C457" s="435"/>
      <c r="D457" s="142"/>
      <c r="E457" s="142"/>
      <c r="F457" s="142"/>
      <c r="G457" s="142"/>
      <c r="H457" s="142"/>
      <c r="I457" s="142"/>
      <c r="J457" s="142"/>
      <c r="K457" s="142"/>
      <c r="L457" s="142"/>
      <c r="M457" s="142"/>
      <c r="N457" s="142"/>
      <c r="O457" s="142"/>
      <c r="P457" s="142"/>
      <c r="Q457" s="142"/>
      <c r="R457" s="142"/>
      <c r="S457" s="142"/>
      <c r="T457" s="142"/>
      <c r="U457" s="142"/>
    </row>
    <row r="458" customFormat="false" ht="12.75" hidden="false" customHeight="false" outlineLevel="0" collapsed="false">
      <c r="A458" s="142"/>
      <c r="B458" s="450"/>
      <c r="C458" s="451"/>
      <c r="D458" s="451"/>
      <c r="E458" s="451"/>
      <c r="F458" s="451"/>
      <c r="G458" s="451"/>
      <c r="H458" s="451"/>
      <c r="I458" s="451"/>
      <c r="J458" s="451"/>
      <c r="K458" s="451"/>
      <c r="L458" s="451"/>
      <c r="M458" s="451"/>
      <c r="N458" s="451"/>
      <c r="O458" s="142"/>
      <c r="P458" s="142"/>
      <c r="Q458" s="142"/>
      <c r="R458" s="142"/>
      <c r="S458" s="142"/>
      <c r="T458" s="142"/>
      <c r="U458" s="142"/>
    </row>
    <row r="459" customFormat="false" ht="12.75" hidden="false" customHeight="false" outlineLevel="0" collapsed="false">
      <c r="A459" s="142"/>
      <c r="B459" s="142"/>
      <c r="C459" s="435"/>
      <c r="D459" s="142"/>
      <c r="E459" s="142"/>
      <c r="F459" s="142"/>
      <c r="G459" s="142"/>
      <c r="H459" s="142"/>
      <c r="I459" s="142"/>
      <c r="J459" s="142"/>
      <c r="K459" s="142"/>
      <c r="L459" s="142"/>
      <c r="M459" s="142"/>
      <c r="N459" s="142"/>
      <c r="O459" s="142"/>
      <c r="P459" s="142"/>
      <c r="Q459" s="142"/>
      <c r="R459" s="142"/>
      <c r="S459" s="142"/>
      <c r="T459" s="142"/>
      <c r="U459" s="142"/>
    </row>
    <row r="460" customFormat="false" ht="12.75" hidden="false" customHeight="false" outlineLevel="0" collapsed="false">
      <c r="A460" s="376"/>
      <c r="B460" s="142"/>
      <c r="C460" s="435"/>
      <c r="D460" s="446"/>
      <c r="E460" s="446"/>
      <c r="F460" s="446"/>
      <c r="G460" s="446"/>
      <c r="H460" s="446"/>
      <c r="I460" s="446"/>
      <c r="J460" s="446"/>
      <c r="K460" s="446"/>
      <c r="L460" s="446"/>
      <c r="M460" s="446"/>
      <c r="N460" s="446"/>
      <c r="O460" s="142"/>
      <c r="P460" s="142"/>
      <c r="Q460" s="142"/>
      <c r="R460" s="142"/>
      <c r="S460" s="142"/>
      <c r="T460" s="142"/>
      <c r="U460" s="142"/>
    </row>
    <row r="461" customFormat="false" ht="12.75" hidden="false" customHeight="false" outlineLevel="0" collapsed="false">
      <c r="A461" s="142"/>
      <c r="B461" s="142"/>
      <c r="C461" s="435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42"/>
      <c r="P461" s="142"/>
      <c r="Q461" s="142"/>
      <c r="R461" s="142"/>
      <c r="S461" s="142"/>
      <c r="T461" s="142"/>
      <c r="U461" s="142"/>
    </row>
    <row r="462" customFormat="false" ht="12.75" hidden="false" customHeight="false" outlineLevel="0" collapsed="false">
      <c r="A462" s="376"/>
      <c r="B462" s="142"/>
      <c r="C462" s="435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142"/>
      <c r="P462" s="142"/>
      <c r="Q462" s="142"/>
      <c r="R462" s="142"/>
      <c r="S462" s="142"/>
      <c r="T462" s="142"/>
      <c r="U462" s="142"/>
    </row>
    <row r="463" customFormat="false" ht="12.75" hidden="false" customHeight="false" outlineLevel="0" collapsed="false">
      <c r="A463" s="142"/>
      <c r="B463" s="142"/>
      <c r="C463" s="142"/>
      <c r="D463" s="142"/>
      <c r="E463" s="142"/>
      <c r="F463" s="142"/>
      <c r="G463" s="142"/>
      <c r="H463" s="142"/>
      <c r="I463" s="142"/>
      <c r="J463" s="142"/>
      <c r="K463" s="142"/>
      <c r="L463" s="142"/>
      <c r="M463" s="142"/>
      <c r="N463" s="142"/>
      <c r="O463" s="142"/>
      <c r="P463" s="142"/>
      <c r="Q463" s="142"/>
      <c r="R463" s="142"/>
      <c r="S463" s="142"/>
      <c r="T463" s="142"/>
      <c r="U463" s="142"/>
    </row>
    <row r="464" customFormat="false" ht="12.75" hidden="false" customHeight="false" outlineLevel="0" collapsed="false">
      <c r="A464" s="142"/>
      <c r="B464" s="142"/>
      <c r="C464" s="142"/>
      <c r="D464" s="142"/>
      <c r="E464" s="142"/>
      <c r="F464" s="142"/>
      <c r="G464" s="142"/>
      <c r="H464" s="142"/>
      <c r="I464" s="142"/>
      <c r="J464" s="142"/>
      <c r="K464" s="142"/>
      <c r="L464" s="142"/>
      <c r="M464" s="142"/>
      <c r="N464" s="142"/>
      <c r="O464" s="142"/>
      <c r="P464" s="142"/>
      <c r="Q464" s="142"/>
      <c r="R464" s="142"/>
      <c r="S464" s="142"/>
      <c r="T464" s="142"/>
      <c r="U464" s="142"/>
    </row>
    <row r="465" customFormat="false" ht="18.75" hidden="false" customHeight="false" outlineLevel="0" collapsed="false">
      <c r="A465" s="452"/>
      <c r="B465" s="453"/>
      <c r="C465" s="453"/>
      <c r="D465" s="454"/>
      <c r="E465" s="454"/>
      <c r="F465" s="454"/>
      <c r="G465" s="454"/>
      <c r="H465" s="454"/>
      <c r="I465" s="454"/>
      <c r="J465" s="454"/>
      <c r="K465" s="454"/>
      <c r="L465" s="454"/>
      <c r="M465" s="454"/>
      <c r="N465" s="454"/>
      <c r="O465" s="454"/>
      <c r="P465" s="454"/>
      <c r="Q465" s="454"/>
      <c r="R465" s="454"/>
      <c r="S465" s="454"/>
      <c r="T465" s="454"/>
      <c r="U465" s="454"/>
      <c r="V465" s="454"/>
      <c r="W465" s="454"/>
      <c r="X465" s="454"/>
      <c r="Y465" s="454"/>
      <c r="Z465" s="454"/>
      <c r="AA465" s="454"/>
      <c r="AB465" s="454"/>
      <c r="AC465" s="454"/>
      <c r="AD465" s="454"/>
      <c r="AE465" s="454"/>
      <c r="AF465" s="454"/>
      <c r="AG465" s="454"/>
      <c r="AH465" s="454"/>
      <c r="AI465" s="454"/>
      <c r="AJ465" s="454"/>
      <c r="AK465" s="454"/>
      <c r="AL465" s="454"/>
      <c r="AM465" s="454"/>
      <c r="AN465" s="454"/>
      <c r="AO465" s="454"/>
      <c r="AP465" s="454"/>
      <c r="AQ465" s="454"/>
      <c r="AR465" s="454"/>
      <c r="AS465" s="454"/>
      <c r="AT465" s="454"/>
      <c r="AU465" s="454"/>
      <c r="AV465" s="454"/>
      <c r="AW465" s="454"/>
      <c r="AX465" s="454"/>
      <c r="AY465" s="454"/>
      <c r="AZ465" s="454"/>
      <c r="BA465" s="454"/>
      <c r="BB465" s="454"/>
      <c r="BC465" s="454"/>
      <c r="BD465" s="454"/>
      <c r="BE465" s="454"/>
      <c r="BF465" s="454"/>
      <c r="BG465" s="454"/>
      <c r="BH465" s="454"/>
      <c r="BI465" s="454"/>
      <c r="BJ465" s="454"/>
      <c r="BK465" s="454"/>
      <c r="BL465" s="454"/>
      <c r="BM465" s="454"/>
      <c r="BN465" s="454"/>
      <c r="BO465" s="454"/>
      <c r="BP465" s="454"/>
      <c r="BQ465" s="454"/>
      <c r="BR465" s="454"/>
      <c r="BS465" s="454"/>
      <c r="BT465" s="454"/>
      <c r="BU465" s="454"/>
      <c r="BV465" s="454"/>
      <c r="BW465" s="454"/>
      <c r="BX465" s="454"/>
      <c r="BY465" s="454"/>
      <c r="BZ465" s="454"/>
      <c r="CA465" s="454"/>
      <c r="CB465" s="454"/>
      <c r="CC465" s="454"/>
      <c r="CD465" s="454"/>
      <c r="CE465" s="454"/>
      <c r="CF465" s="454"/>
      <c r="CG465" s="454"/>
      <c r="CH465" s="454"/>
      <c r="CI465" s="454"/>
      <c r="CJ465" s="454"/>
      <c r="CK465" s="454"/>
      <c r="CL465" s="454"/>
      <c r="CM465" s="454"/>
      <c r="CN465" s="454"/>
      <c r="CO465" s="454"/>
      <c r="CP465" s="454"/>
      <c r="CQ465" s="454"/>
      <c r="CR465" s="454"/>
      <c r="CS465" s="454"/>
      <c r="CT465" s="454"/>
      <c r="CU465" s="454"/>
      <c r="CV465" s="454"/>
      <c r="CW465" s="454"/>
      <c r="CX465" s="454"/>
      <c r="CY465" s="454"/>
      <c r="CZ465" s="454"/>
      <c r="DA465" s="454"/>
      <c r="DB465" s="454"/>
      <c r="DC465" s="454"/>
      <c r="DD465" s="454"/>
      <c r="DE465" s="454"/>
      <c r="DF465" s="454"/>
      <c r="DG465" s="454"/>
      <c r="DH465" s="454"/>
      <c r="DI465" s="454"/>
      <c r="DJ465" s="454"/>
      <c r="DK465" s="454"/>
      <c r="DL465" s="454"/>
      <c r="DM465" s="454"/>
      <c r="DN465" s="454"/>
      <c r="DO465" s="454"/>
      <c r="DP465" s="454"/>
      <c r="DQ465" s="454"/>
      <c r="DR465" s="454"/>
      <c r="DS465" s="454"/>
      <c r="DT465" s="454"/>
      <c r="DU465" s="454"/>
      <c r="DV465" s="454"/>
      <c r="DW465" s="454"/>
      <c r="DX465" s="454"/>
      <c r="DY465" s="454"/>
      <c r="DZ465" s="454"/>
      <c r="EA465" s="454"/>
      <c r="EB465" s="454"/>
      <c r="EC465" s="454"/>
      <c r="ED465" s="454"/>
      <c r="EE465" s="454"/>
      <c r="EF465" s="454"/>
      <c r="EG465" s="454"/>
      <c r="EH465" s="454"/>
      <c r="EI465" s="454"/>
      <c r="EJ465" s="454"/>
      <c r="EK465" s="454"/>
      <c r="EL465" s="454"/>
      <c r="EM465" s="454"/>
      <c r="EN465" s="454"/>
      <c r="EO465" s="454"/>
      <c r="EP465" s="454"/>
      <c r="EQ465" s="454"/>
      <c r="ER465" s="454"/>
      <c r="ES465" s="454"/>
      <c r="ET465" s="454"/>
      <c r="EU465" s="454"/>
      <c r="EV465" s="454"/>
      <c r="EW465" s="454"/>
      <c r="EX465" s="454"/>
      <c r="EY465" s="454"/>
      <c r="EZ465" s="454"/>
      <c r="FA465" s="454"/>
      <c r="FB465" s="454"/>
      <c r="FC465" s="454"/>
      <c r="FD465" s="454"/>
      <c r="FE465" s="454"/>
      <c r="FF465" s="454"/>
      <c r="FG465" s="454"/>
      <c r="FH465" s="454"/>
      <c r="FI465" s="454"/>
      <c r="FJ465" s="454"/>
      <c r="FK465" s="454"/>
      <c r="FL465" s="454"/>
      <c r="FM465" s="454"/>
      <c r="FN465" s="454"/>
      <c r="FO465" s="454"/>
      <c r="FP465" s="454"/>
      <c r="FQ465" s="454"/>
      <c r="FR465" s="454"/>
      <c r="FS465" s="454"/>
      <c r="FT465" s="454"/>
      <c r="FU465" s="454"/>
      <c r="FV465" s="454"/>
      <c r="FW465" s="454"/>
      <c r="FX465" s="454"/>
      <c r="FY465" s="454"/>
      <c r="FZ465" s="454"/>
      <c r="GA465" s="454"/>
      <c r="GB465" s="454"/>
      <c r="GC465" s="454"/>
      <c r="GD465" s="454"/>
      <c r="GE465" s="454"/>
      <c r="GF465" s="454"/>
      <c r="GG465" s="454"/>
      <c r="GH465" s="454"/>
      <c r="GI465" s="454"/>
      <c r="GJ465" s="454"/>
      <c r="GK465" s="454"/>
      <c r="GL465" s="454"/>
      <c r="GM465" s="454"/>
      <c r="GN465" s="454"/>
      <c r="GO465" s="454"/>
      <c r="GP465" s="454"/>
      <c r="GQ465" s="454"/>
      <c r="GR465" s="454"/>
      <c r="GS465" s="454"/>
      <c r="GT465" s="454"/>
      <c r="GU465" s="454"/>
      <c r="GV465" s="454"/>
      <c r="GW465" s="454"/>
      <c r="GX465" s="454"/>
      <c r="GY465" s="454"/>
      <c r="GZ465" s="454"/>
      <c r="HA465" s="454"/>
      <c r="HB465" s="454"/>
      <c r="HC465" s="454"/>
      <c r="HD465" s="454"/>
      <c r="HE465" s="454"/>
      <c r="HF465" s="454"/>
      <c r="HG465" s="454"/>
      <c r="HH465" s="454"/>
      <c r="HI465" s="454"/>
      <c r="HJ465" s="454"/>
      <c r="HK465" s="454"/>
      <c r="HL465" s="454"/>
      <c r="HM465" s="454"/>
      <c r="HN465" s="454"/>
      <c r="HO465" s="454"/>
      <c r="HP465" s="454"/>
      <c r="HQ465" s="454"/>
      <c r="HR465" s="454"/>
      <c r="HS465" s="454"/>
      <c r="HT465" s="454"/>
      <c r="HU465" s="454"/>
      <c r="HV465" s="454"/>
      <c r="HW465" s="454"/>
      <c r="HX465" s="454"/>
      <c r="HY465" s="454"/>
      <c r="HZ465" s="454"/>
      <c r="IA465" s="454"/>
      <c r="IB465" s="454"/>
      <c r="IC465" s="454"/>
      <c r="ID465" s="454"/>
      <c r="IE465" s="454"/>
      <c r="IF465" s="454"/>
      <c r="IG465" s="454"/>
      <c r="IH465" s="454"/>
      <c r="II465" s="454"/>
      <c r="IJ465" s="454"/>
      <c r="IK465" s="454"/>
      <c r="IL465" s="454"/>
      <c r="IM465" s="454"/>
      <c r="IN465" s="454"/>
      <c r="IO465" s="454"/>
      <c r="IP465" s="454"/>
      <c r="IQ465" s="454"/>
      <c r="IR465" s="454"/>
      <c r="IS465" s="454"/>
      <c r="IT465" s="454"/>
      <c r="IU465" s="454"/>
      <c r="IV465" s="454"/>
      <c r="IW465" s="454"/>
    </row>
    <row r="466" customFormat="false" ht="12.75" hidden="false" customHeight="false" outlineLevel="0" collapsed="false">
      <c r="A466" s="453"/>
      <c r="B466" s="455"/>
      <c r="C466" s="456"/>
      <c r="D466" s="453"/>
      <c r="E466" s="457"/>
      <c r="F466" s="454"/>
      <c r="G466" s="454"/>
      <c r="H466" s="454"/>
      <c r="I466" s="454"/>
      <c r="J466" s="454"/>
      <c r="K466" s="454"/>
      <c r="L466" s="454"/>
      <c r="M466" s="454"/>
      <c r="N466" s="454"/>
      <c r="O466" s="454"/>
      <c r="P466" s="454"/>
      <c r="Q466" s="454"/>
      <c r="R466" s="454"/>
      <c r="S466" s="454"/>
      <c r="T466" s="454"/>
      <c r="U466" s="454"/>
      <c r="V466" s="454"/>
      <c r="W466" s="454"/>
      <c r="X466" s="454"/>
      <c r="Y466" s="454"/>
      <c r="Z466" s="454"/>
      <c r="AA466" s="454"/>
      <c r="AB466" s="454"/>
      <c r="AC466" s="454"/>
      <c r="AD466" s="454"/>
      <c r="AE466" s="454"/>
      <c r="AF466" s="454"/>
      <c r="AG466" s="454"/>
      <c r="AH466" s="454"/>
      <c r="AI466" s="454"/>
      <c r="AJ466" s="454"/>
      <c r="AK466" s="454"/>
      <c r="AL466" s="454"/>
      <c r="AM466" s="454"/>
      <c r="AN466" s="454"/>
      <c r="AO466" s="454"/>
      <c r="AP466" s="454"/>
      <c r="AQ466" s="454"/>
      <c r="AR466" s="454"/>
      <c r="AS466" s="454"/>
      <c r="AT466" s="454"/>
      <c r="AU466" s="454"/>
      <c r="AV466" s="454"/>
      <c r="AW466" s="454"/>
      <c r="AX466" s="454"/>
      <c r="AY466" s="454"/>
      <c r="AZ466" s="454"/>
      <c r="BA466" s="454"/>
      <c r="BB466" s="454"/>
      <c r="BC466" s="454"/>
      <c r="BD466" s="454"/>
      <c r="BE466" s="454"/>
      <c r="BF466" s="454"/>
      <c r="BG466" s="454"/>
      <c r="BH466" s="454"/>
      <c r="BI466" s="454"/>
      <c r="BJ466" s="454"/>
      <c r="BK466" s="454"/>
      <c r="BL466" s="454"/>
      <c r="BM466" s="454"/>
      <c r="BN466" s="454"/>
      <c r="BO466" s="454"/>
      <c r="BP466" s="454"/>
      <c r="BQ466" s="454"/>
      <c r="BR466" s="454"/>
      <c r="BS466" s="454"/>
      <c r="BT466" s="454"/>
      <c r="BU466" s="454"/>
      <c r="BV466" s="454"/>
      <c r="BW466" s="454"/>
      <c r="BX466" s="454"/>
      <c r="BY466" s="454"/>
      <c r="BZ466" s="454"/>
      <c r="CA466" s="454"/>
      <c r="CB466" s="454"/>
      <c r="CC466" s="454"/>
      <c r="CD466" s="454"/>
      <c r="CE466" s="454"/>
      <c r="CF466" s="454"/>
      <c r="CG466" s="454"/>
      <c r="CH466" s="454"/>
      <c r="CI466" s="454"/>
      <c r="CJ466" s="454"/>
      <c r="CK466" s="454"/>
      <c r="CL466" s="454"/>
      <c r="CM466" s="454"/>
      <c r="CN466" s="454"/>
      <c r="CO466" s="454"/>
      <c r="CP466" s="454"/>
      <c r="CQ466" s="454"/>
      <c r="CR466" s="454"/>
      <c r="CS466" s="454"/>
      <c r="CT466" s="454"/>
      <c r="CU466" s="454"/>
      <c r="CV466" s="454"/>
      <c r="CW466" s="454"/>
      <c r="CX466" s="454"/>
      <c r="CY466" s="454"/>
      <c r="CZ466" s="454"/>
      <c r="DA466" s="454"/>
      <c r="DB466" s="454"/>
      <c r="DC466" s="454"/>
      <c r="DD466" s="454"/>
      <c r="DE466" s="454"/>
      <c r="DF466" s="454"/>
      <c r="DG466" s="454"/>
      <c r="DH466" s="454"/>
      <c r="DI466" s="454"/>
      <c r="DJ466" s="454"/>
      <c r="DK466" s="454"/>
      <c r="DL466" s="454"/>
      <c r="DM466" s="454"/>
      <c r="DN466" s="454"/>
      <c r="DO466" s="454"/>
      <c r="DP466" s="454"/>
      <c r="DQ466" s="454"/>
      <c r="DR466" s="454"/>
      <c r="DS466" s="454"/>
      <c r="DT466" s="454"/>
      <c r="DU466" s="454"/>
      <c r="DV466" s="454"/>
      <c r="DW466" s="454"/>
      <c r="DX466" s="454"/>
      <c r="DY466" s="454"/>
      <c r="DZ466" s="454"/>
      <c r="EA466" s="454"/>
      <c r="EB466" s="454"/>
      <c r="EC466" s="454"/>
      <c r="ED466" s="454"/>
      <c r="EE466" s="454"/>
      <c r="EF466" s="454"/>
      <c r="EG466" s="454"/>
      <c r="EH466" s="454"/>
      <c r="EI466" s="454"/>
      <c r="EJ466" s="454"/>
      <c r="EK466" s="454"/>
      <c r="EL466" s="454"/>
      <c r="EM466" s="454"/>
      <c r="EN466" s="454"/>
      <c r="EO466" s="454"/>
      <c r="EP466" s="454"/>
      <c r="EQ466" s="454"/>
      <c r="ER466" s="454"/>
      <c r="ES466" s="454"/>
      <c r="ET466" s="454"/>
      <c r="EU466" s="454"/>
      <c r="EV466" s="454"/>
      <c r="EW466" s="454"/>
      <c r="EX466" s="454"/>
      <c r="EY466" s="454"/>
      <c r="EZ466" s="454"/>
      <c r="FA466" s="454"/>
      <c r="FB466" s="454"/>
      <c r="FC466" s="454"/>
      <c r="FD466" s="454"/>
      <c r="FE466" s="454"/>
      <c r="FF466" s="454"/>
      <c r="FG466" s="454"/>
      <c r="FH466" s="454"/>
      <c r="FI466" s="454"/>
      <c r="FJ466" s="454"/>
      <c r="FK466" s="454"/>
      <c r="FL466" s="454"/>
      <c r="FM466" s="454"/>
      <c r="FN466" s="454"/>
      <c r="FO466" s="454"/>
      <c r="FP466" s="454"/>
      <c r="FQ466" s="454"/>
      <c r="FR466" s="454"/>
      <c r="FS466" s="454"/>
      <c r="FT466" s="454"/>
      <c r="FU466" s="454"/>
      <c r="FV466" s="454"/>
      <c r="FW466" s="454"/>
      <c r="FX466" s="454"/>
      <c r="FY466" s="454"/>
      <c r="FZ466" s="454"/>
      <c r="GA466" s="454"/>
      <c r="GB466" s="454"/>
      <c r="GC466" s="454"/>
      <c r="GD466" s="454"/>
      <c r="GE466" s="454"/>
      <c r="GF466" s="454"/>
      <c r="GG466" s="454"/>
      <c r="GH466" s="454"/>
      <c r="GI466" s="454"/>
      <c r="GJ466" s="454"/>
      <c r="GK466" s="454"/>
      <c r="GL466" s="454"/>
      <c r="GM466" s="454"/>
      <c r="GN466" s="454"/>
      <c r="GO466" s="454"/>
      <c r="GP466" s="454"/>
      <c r="GQ466" s="454"/>
      <c r="GR466" s="454"/>
      <c r="GS466" s="454"/>
      <c r="GT466" s="454"/>
      <c r="GU466" s="454"/>
      <c r="GV466" s="454"/>
      <c r="GW466" s="454"/>
      <c r="GX466" s="454"/>
      <c r="GY466" s="454"/>
      <c r="GZ466" s="454"/>
      <c r="HA466" s="454"/>
      <c r="HB466" s="454"/>
      <c r="HC466" s="454"/>
      <c r="HD466" s="454"/>
      <c r="HE466" s="454"/>
      <c r="HF466" s="454"/>
      <c r="HG466" s="454"/>
      <c r="HH466" s="454"/>
      <c r="HI466" s="454"/>
      <c r="HJ466" s="454"/>
      <c r="HK466" s="454"/>
      <c r="HL466" s="454"/>
      <c r="HM466" s="454"/>
      <c r="HN466" s="454"/>
      <c r="HO466" s="454"/>
      <c r="HP466" s="454"/>
      <c r="HQ466" s="454"/>
      <c r="HR466" s="454"/>
      <c r="HS466" s="454"/>
      <c r="HT466" s="454"/>
      <c r="HU466" s="454"/>
      <c r="HV466" s="454"/>
      <c r="HW466" s="454"/>
      <c r="HX466" s="454"/>
      <c r="HY466" s="454"/>
      <c r="HZ466" s="454"/>
      <c r="IA466" s="454"/>
      <c r="IB466" s="454"/>
      <c r="IC466" s="454"/>
      <c r="ID466" s="454"/>
      <c r="IE466" s="454"/>
      <c r="IF466" s="454"/>
      <c r="IG466" s="454"/>
      <c r="IH466" s="454"/>
      <c r="II466" s="454"/>
      <c r="IJ466" s="454"/>
      <c r="IK466" s="454"/>
      <c r="IL466" s="454"/>
      <c r="IM466" s="454"/>
      <c r="IN466" s="454"/>
      <c r="IO466" s="454"/>
      <c r="IP466" s="454"/>
      <c r="IQ466" s="454"/>
      <c r="IR466" s="454"/>
      <c r="IS466" s="454"/>
      <c r="IT466" s="454"/>
      <c r="IU466" s="454"/>
      <c r="IV466" s="454"/>
      <c r="IW466" s="454"/>
    </row>
    <row r="467" customFormat="false" ht="12.75" hidden="false" customHeight="false" outlineLevel="0" collapsed="false">
      <c r="A467" s="453"/>
      <c r="B467" s="458"/>
      <c r="C467" s="459"/>
      <c r="D467" s="459"/>
      <c r="E467" s="457"/>
      <c r="F467" s="454"/>
      <c r="G467" s="454"/>
      <c r="H467" s="454"/>
      <c r="I467" s="454"/>
      <c r="J467" s="454"/>
      <c r="K467" s="454"/>
      <c r="L467" s="454"/>
      <c r="M467" s="454"/>
      <c r="N467" s="454"/>
      <c r="O467" s="454"/>
      <c r="P467" s="454"/>
      <c r="Q467" s="454"/>
      <c r="R467" s="454"/>
      <c r="S467" s="454"/>
      <c r="T467" s="454"/>
      <c r="U467" s="454"/>
      <c r="V467" s="454"/>
      <c r="W467" s="454"/>
      <c r="X467" s="454"/>
      <c r="Y467" s="454"/>
      <c r="Z467" s="454"/>
      <c r="AA467" s="454"/>
      <c r="AB467" s="454"/>
      <c r="AC467" s="454"/>
      <c r="AD467" s="454"/>
      <c r="AE467" s="454"/>
      <c r="AF467" s="454"/>
      <c r="AG467" s="454"/>
      <c r="AH467" s="454"/>
      <c r="AI467" s="454"/>
      <c r="AJ467" s="454"/>
      <c r="AK467" s="454"/>
      <c r="AL467" s="454"/>
      <c r="AM467" s="454"/>
      <c r="AN467" s="454"/>
      <c r="AO467" s="454"/>
      <c r="AP467" s="454"/>
      <c r="AQ467" s="454"/>
      <c r="AR467" s="454"/>
      <c r="AS467" s="454"/>
      <c r="AT467" s="454"/>
      <c r="AU467" s="454"/>
      <c r="AV467" s="454"/>
      <c r="AW467" s="454"/>
      <c r="AX467" s="454"/>
      <c r="AY467" s="454"/>
      <c r="AZ467" s="454"/>
      <c r="BA467" s="454"/>
      <c r="BB467" s="454"/>
      <c r="BC467" s="454"/>
      <c r="BD467" s="454"/>
      <c r="BE467" s="454"/>
      <c r="BF467" s="454"/>
      <c r="BG467" s="454"/>
      <c r="BH467" s="454"/>
      <c r="BI467" s="454"/>
      <c r="BJ467" s="454"/>
      <c r="BK467" s="454"/>
      <c r="BL467" s="454"/>
      <c r="BM467" s="454"/>
      <c r="BN467" s="454"/>
      <c r="BO467" s="454"/>
      <c r="BP467" s="454"/>
      <c r="BQ467" s="454"/>
      <c r="BR467" s="454"/>
      <c r="BS467" s="454"/>
      <c r="BT467" s="454"/>
      <c r="BU467" s="454"/>
      <c r="BV467" s="454"/>
      <c r="BW467" s="454"/>
      <c r="BX467" s="454"/>
      <c r="BY467" s="454"/>
      <c r="BZ467" s="454"/>
      <c r="CA467" s="454"/>
      <c r="CB467" s="454"/>
      <c r="CC467" s="454"/>
      <c r="CD467" s="454"/>
      <c r="CE467" s="454"/>
      <c r="CF467" s="454"/>
      <c r="CG467" s="454"/>
      <c r="CH467" s="454"/>
      <c r="CI467" s="454"/>
      <c r="CJ467" s="454"/>
      <c r="CK467" s="454"/>
      <c r="CL467" s="454"/>
      <c r="CM467" s="454"/>
      <c r="CN467" s="454"/>
      <c r="CO467" s="454"/>
      <c r="CP467" s="454"/>
      <c r="CQ467" s="454"/>
      <c r="CR467" s="454"/>
      <c r="CS467" s="454"/>
      <c r="CT467" s="454"/>
      <c r="CU467" s="454"/>
      <c r="CV467" s="454"/>
      <c r="CW467" s="454"/>
      <c r="CX467" s="454"/>
      <c r="CY467" s="454"/>
      <c r="CZ467" s="454"/>
      <c r="DA467" s="454"/>
      <c r="DB467" s="454"/>
      <c r="DC467" s="454"/>
      <c r="DD467" s="454"/>
      <c r="DE467" s="454"/>
      <c r="DF467" s="454"/>
      <c r="DG467" s="454"/>
      <c r="DH467" s="454"/>
      <c r="DI467" s="454"/>
      <c r="DJ467" s="454"/>
      <c r="DK467" s="454"/>
      <c r="DL467" s="454"/>
      <c r="DM467" s="454"/>
      <c r="DN467" s="454"/>
      <c r="DO467" s="454"/>
      <c r="DP467" s="454"/>
      <c r="DQ467" s="454"/>
      <c r="DR467" s="454"/>
      <c r="DS467" s="454"/>
      <c r="DT467" s="454"/>
      <c r="DU467" s="454"/>
      <c r="DV467" s="454"/>
      <c r="DW467" s="454"/>
      <c r="DX467" s="454"/>
      <c r="DY467" s="454"/>
      <c r="DZ467" s="454"/>
      <c r="EA467" s="454"/>
      <c r="EB467" s="454"/>
      <c r="EC467" s="454"/>
      <c r="ED467" s="454"/>
      <c r="EE467" s="454"/>
      <c r="EF467" s="454"/>
      <c r="EG467" s="454"/>
      <c r="EH467" s="454"/>
      <c r="EI467" s="454"/>
      <c r="EJ467" s="454"/>
      <c r="EK467" s="454"/>
      <c r="EL467" s="454"/>
      <c r="EM467" s="454"/>
      <c r="EN467" s="454"/>
      <c r="EO467" s="454"/>
      <c r="EP467" s="454"/>
      <c r="EQ467" s="454"/>
      <c r="ER467" s="454"/>
      <c r="ES467" s="454"/>
      <c r="ET467" s="454"/>
      <c r="EU467" s="454"/>
      <c r="EV467" s="454"/>
      <c r="EW467" s="454"/>
      <c r="EX467" s="454"/>
      <c r="EY467" s="454"/>
      <c r="EZ467" s="454"/>
      <c r="FA467" s="454"/>
      <c r="FB467" s="454"/>
      <c r="FC467" s="454"/>
      <c r="FD467" s="454"/>
      <c r="FE467" s="454"/>
      <c r="FF467" s="454"/>
      <c r="FG467" s="454"/>
      <c r="FH467" s="454"/>
      <c r="FI467" s="454"/>
      <c r="FJ467" s="454"/>
      <c r="FK467" s="454"/>
      <c r="FL467" s="454"/>
      <c r="FM467" s="454"/>
      <c r="FN467" s="454"/>
      <c r="FO467" s="454"/>
      <c r="FP467" s="454"/>
      <c r="FQ467" s="454"/>
      <c r="FR467" s="454"/>
      <c r="FS467" s="454"/>
      <c r="FT467" s="454"/>
      <c r="FU467" s="454"/>
      <c r="FV467" s="454"/>
      <c r="FW467" s="454"/>
      <c r="FX467" s="454"/>
      <c r="FY467" s="454"/>
      <c r="FZ467" s="454"/>
      <c r="GA467" s="454"/>
      <c r="GB467" s="454"/>
      <c r="GC467" s="454"/>
      <c r="GD467" s="454"/>
      <c r="GE467" s="454"/>
      <c r="GF467" s="454"/>
      <c r="GG467" s="454"/>
      <c r="GH467" s="454"/>
      <c r="GI467" s="454"/>
      <c r="GJ467" s="454"/>
      <c r="GK467" s="454"/>
      <c r="GL467" s="454"/>
      <c r="GM467" s="454"/>
      <c r="GN467" s="454"/>
      <c r="GO467" s="454"/>
      <c r="GP467" s="454"/>
      <c r="GQ467" s="454"/>
      <c r="GR467" s="454"/>
      <c r="GS467" s="454"/>
      <c r="GT467" s="454"/>
      <c r="GU467" s="454"/>
      <c r="GV467" s="454"/>
      <c r="GW467" s="454"/>
      <c r="GX467" s="454"/>
      <c r="GY467" s="454"/>
      <c r="GZ467" s="454"/>
      <c r="HA467" s="454"/>
      <c r="HB467" s="454"/>
      <c r="HC467" s="454"/>
      <c r="HD467" s="454"/>
      <c r="HE467" s="454"/>
      <c r="HF467" s="454"/>
      <c r="HG467" s="454"/>
      <c r="HH467" s="454"/>
      <c r="HI467" s="454"/>
      <c r="HJ467" s="454"/>
      <c r="HK467" s="454"/>
      <c r="HL467" s="454"/>
      <c r="HM467" s="454"/>
      <c r="HN467" s="454"/>
      <c r="HO467" s="454"/>
      <c r="HP467" s="454"/>
      <c r="HQ467" s="454"/>
      <c r="HR467" s="454"/>
      <c r="HS467" s="454"/>
      <c r="HT467" s="454"/>
      <c r="HU467" s="454"/>
      <c r="HV467" s="454"/>
      <c r="HW467" s="454"/>
      <c r="HX467" s="454"/>
      <c r="HY467" s="454"/>
      <c r="HZ467" s="454"/>
      <c r="IA467" s="454"/>
      <c r="IB467" s="454"/>
      <c r="IC467" s="454"/>
      <c r="ID467" s="454"/>
      <c r="IE467" s="454"/>
      <c r="IF467" s="454"/>
      <c r="IG467" s="454"/>
      <c r="IH467" s="454"/>
      <c r="II467" s="454"/>
      <c r="IJ467" s="454"/>
      <c r="IK467" s="454"/>
      <c r="IL467" s="454"/>
      <c r="IM467" s="454"/>
      <c r="IN467" s="454"/>
      <c r="IO467" s="454"/>
      <c r="IP467" s="454"/>
      <c r="IQ467" s="454"/>
      <c r="IR467" s="454"/>
      <c r="IS467" s="454"/>
      <c r="IT467" s="454"/>
      <c r="IU467" s="454"/>
      <c r="IV467" s="454"/>
      <c r="IW467" s="454"/>
    </row>
    <row r="468" customFormat="false" ht="12.75" hidden="false" customHeight="false" outlineLevel="0" collapsed="false">
      <c r="A468" s="453"/>
      <c r="B468" s="459"/>
      <c r="C468" s="457"/>
      <c r="D468" s="459"/>
      <c r="E468" s="458"/>
      <c r="F468" s="454"/>
      <c r="G468" s="454"/>
      <c r="H468" s="454"/>
      <c r="I468" s="454"/>
      <c r="J468" s="454"/>
      <c r="K468" s="454"/>
      <c r="L468" s="454"/>
      <c r="M468" s="454"/>
      <c r="N468" s="454"/>
      <c r="O468" s="454"/>
      <c r="P468" s="454"/>
      <c r="Q468" s="454"/>
      <c r="R468" s="454"/>
      <c r="S468" s="454"/>
      <c r="T468" s="454"/>
      <c r="U468" s="454"/>
      <c r="V468" s="454"/>
      <c r="W468" s="454"/>
      <c r="X468" s="454"/>
      <c r="Y468" s="454"/>
      <c r="Z468" s="454"/>
      <c r="AA468" s="454"/>
      <c r="AB468" s="454"/>
      <c r="AC468" s="454"/>
      <c r="AD468" s="454"/>
      <c r="AE468" s="454"/>
      <c r="AF468" s="454"/>
      <c r="AG468" s="454"/>
      <c r="AH468" s="454"/>
      <c r="AI468" s="454"/>
      <c r="AJ468" s="454"/>
      <c r="AK468" s="454"/>
      <c r="AL468" s="454"/>
      <c r="AM468" s="454"/>
      <c r="AN468" s="454"/>
      <c r="AO468" s="454"/>
      <c r="AP468" s="454"/>
      <c r="AQ468" s="454"/>
      <c r="AR468" s="454"/>
      <c r="AS468" s="454"/>
      <c r="AT468" s="454"/>
      <c r="AU468" s="454"/>
      <c r="AV468" s="454"/>
      <c r="AW468" s="454"/>
      <c r="AX468" s="454"/>
      <c r="AY468" s="454"/>
      <c r="AZ468" s="454"/>
      <c r="BA468" s="454"/>
      <c r="BB468" s="454"/>
      <c r="BC468" s="454"/>
      <c r="BD468" s="454"/>
      <c r="BE468" s="454"/>
      <c r="BF468" s="454"/>
      <c r="BG468" s="454"/>
      <c r="BH468" s="454"/>
      <c r="BI468" s="454"/>
      <c r="BJ468" s="454"/>
      <c r="BK468" s="454"/>
      <c r="BL468" s="454"/>
      <c r="BM468" s="454"/>
      <c r="BN468" s="454"/>
      <c r="BO468" s="454"/>
      <c r="BP468" s="454"/>
      <c r="BQ468" s="454"/>
      <c r="BR468" s="454"/>
      <c r="BS468" s="454"/>
      <c r="BT468" s="454"/>
      <c r="BU468" s="454"/>
      <c r="BV468" s="454"/>
      <c r="BW468" s="454"/>
      <c r="BX468" s="454"/>
      <c r="BY468" s="454"/>
      <c r="BZ468" s="454"/>
      <c r="CA468" s="454"/>
      <c r="CB468" s="454"/>
      <c r="CC468" s="454"/>
      <c r="CD468" s="454"/>
      <c r="CE468" s="454"/>
      <c r="CF468" s="454"/>
      <c r="CG468" s="454"/>
      <c r="CH468" s="454"/>
      <c r="CI468" s="454"/>
      <c r="CJ468" s="454"/>
      <c r="CK468" s="454"/>
      <c r="CL468" s="454"/>
      <c r="CM468" s="454"/>
      <c r="CN468" s="454"/>
      <c r="CO468" s="454"/>
      <c r="CP468" s="454"/>
      <c r="CQ468" s="454"/>
      <c r="CR468" s="454"/>
      <c r="CS468" s="454"/>
      <c r="CT468" s="454"/>
      <c r="CU468" s="454"/>
      <c r="CV468" s="454"/>
      <c r="CW468" s="454"/>
      <c r="CX468" s="454"/>
      <c r="CY468" s="454"/>
      <c r="CZ468" s="454"/>
      <c r="DA468" s="454"/>
      <c r="DB468" s="454"/>
      <c r="DC468" s="454"/>
      <c r="DD468" s="454"/>
      <c r="DE468" s="454"/>
      <c r="DF468" s="454"/>
      <c r="DG468" s="454"/>
      <c r="DH468" s="454"/>
      <c r="DI468" s="454"/>
      <c r="DJ468" s="454"/>
      <c r="DK468" s="454"/>
      <c r="DL468" s="454"/>
      <c r="DM468" s="454"/>
      <c r="DN468" s="454"/>
      <c r="DO468" s="454"/>
      <c r="DP468" s="454"/>
      <c r="DQ468" s="454"/>
      <c r="DR468" s="454"/>
      <c r="DS468" s="454"/>
      <c r="DT468" s="454"/>
      <c r="DU468" s="454"/>
      <c r="DV468" s="454"/>
      <c r="DW468" s="454"/>
      <c r="DX468" s="454"/>
      <c r="DY468" s="454"/>
      <c r="DZ468" s="454"/>
      <c r="EA468" s="454"/>
      <c r="EB468" s="454"/>
      <c r="EC468" s="454"/>
      <c r="ED468" s="454"/>
      <c r="EE468" s="454"/>
      <c r="EF468" s="454"/>
      <c r="EG468" s="454"/>
      <c r="EH468" s="454"/>
      <c r="EI468" s="454"/>
      <c r="EJ468" s="454"/>
      <c r="EK468" s="454"/>
      <c r="EL468" s="454"/>
      <c r="EM468" s="454"/>
      <c r="EN468" s="454"/>
      <c r="EO468" s="454"/>
      <c r="EP468" s="454"/>
      <c r="EQ468" s="454"/>
      <c r="ER468" s="454"/>
      <c r="ES468" s="454"/>
      <c r="ET468" s="454"/>
      <c r="EU468" s="454"/>
      <c r="EV468" s="454"/>
      <c r="EW468" s="454"/>
      <c r="EX468" s="454"/>
      <c r="EY468" s="454"/>
      <c r="EZ468" s="454"/>
      <c r="FA468" s="454"/>
      <c r="FB468" s="454"/>
      <c r="FC468" s="454"/>
      <c r="FD468" s="454"/>
      <c r="FE468" s="454"/>
      <c r="FF468" s="454"/>
      <c r="FG468" s="454"/>
      <c r="FH468" s="454"/>
      <c r="FI468" s="454"/>
      <c r="FJ468" s="454"/>
      <c r="FK468" s="454"/>
      <c r="FL468" s="454"/>
      <c r="FM468" s="454"/>
      <c r="FN468" s="454"/>
      <c r="FO468" s="454"/>
      <c r="FP468" s="454"/>
      <c r="FQ468" s="454"/>
      <c r="FR468" s="454"/>
      <c r="FS468" s="454"/>
      <c r="FT468" s="454"/>
      <c r="FU468" s="454"/>
      <c r="FV468" s="454"/>
      <c r="FW468" s="454"/>
      <c r="FX468" s="454"/>
      <c r="FY468" s="454"/>
      <c r="FZ468" s="454"/>
      <c r="GA468" s="454"/>
      <c r="GB468" s="454"/>
      <c r="GC468" s="454"/>
      <c r="GD468" s="454"/>
      <c r="GE468" s="454"/>
      <c r="GF468" s="454"/>
      <c r="GG468" s="454"/>
      <c r="GH468" s="454"/>
      <c r="GI468" s="454"/>
      <c r="GJ468" s="454"/>
      <c r="GK468" s="454"/>
      <c r="GL468" s="454"/>
      <c r="GM468" s="454"/>
      <c r="GN468" s="454"/>
      <c r="GO468" s="454"/>
      <c r="GP468" s="454"/>
      <c r="GQ468" s="454"/>
      <c r="GR468" s="454"/>
      <c r="GS468" s="454"/>
      <c r="GT468" s="454"/>
      <c r="GU468" s="454"/>
      <c r="GV468" s="454"/>
      <c r="GW468" s="454"/>
      <c r="GX468" s="454"/>
      <c r="GY468" s="454"/>
      <c r="GZ468" s="454"/>
      <c r="HA468" s="454"/>
      <c r="HB468" s="454"/>
      <c r="HC468" s="454"/>
      <c r="HD468" s="454"/>
      <c r="HE468" s="454"/>
      <c r="HF468" s="454"/>
      <c r="HG468" s="454"/>
      <c r="HH468" s="454"/>
      <c r="HI468" s="454"/>
      <c r="HJ468" s="454"/>
      <c r="HK468" s="454"/>
      <c r="HL468" s="454"/>
      <c r="HM468" s="454"/>
      <c r="HN468" s="454"/>
      <c r="HO468" s="454"/>
      <c r="HP468" s="454"/>
      <c r="HQ468" s="454"/>
      <c r="HR468" s="454"/>
      <c r="HS468" s="454"/>
      <c r="HT468" s="454"/>
      <c r="HU468" s="454"/>
      <c r="HV468" s="454"/>
      <c r="HW468" s="454"/>
      <c r="HX468" s="454"/>
      <c r="HY468" s="454"/>
      <c r="HZ468" s="454"/>
      <c r="IA468" s="454"/>
      <c r="IB468" s="454"/>
      <c r="IC468" s="454"/>
      <c r="ID468" s="454"/>
      <c r="IE468" s="454"/>
      <c r="IF468" s="454"/>
      <c r="IG468" s="454"/>
      <c r="IH468" s="454"/>
      <c r="II468" s="454"/>
      <c r="IJ468" s="454"/>
      <c r="IK468" s="454"/>
      <c r="IL468" s="454"/>
      <c r="IM468" s="454"/>
      <c r="IN468" s="454"/>
      <c r="IO468" s="454"/>
      <c r="IP468" s="454"/>
      <c r="IQ468" s="454"/>
      <c r="IR468" s="454"/>
      <c r="IS468" s="454"/>
      <c r="IT468" s="454"/>
      <c r="IU468" s="454"/>
      <c r="IV468" s="454"/>
      <c r="IW468" s="454"/>
    </row>
    <row r="469" customFormat="false" ht="12.75" hidden="false" customHeight="false" outlineLevel="0" collapsed="false">
      <c r="A469" s="460"/>
      <c r="B469" s="455"/>
      <c r="C469" s="455"/>
      <c r="D469" s="455"/>
      <c r="E469" s="455"/>
      <c r="F469" s="455"/>
      <c r="G469" s="455"/>
      <c r="H469" s="455"/>
      <c r="I469" s="455"/>
      <c r="J469" s="455"/>
      <c r="K469" s="455"/>
      <c r="L469" s="455"/>
      <c r="M469" s="455"/>
      <c r="N469" s="455"/>
      <c r="O469" s="455"/>
      <c r="P469" s="455"/>
      <c r="Q469" s="455"/>
      <c r="R469" s="455"/>
      <c r="S469" s="455"/>
      <c r="T469" s="455"/>
      <c r="U469" s="455"/>
      <c r="V469" s="454"/>
      <c r="W469" s="454"/>
      <c r="X469" s="454"/>
      <c r="Y469" s="454"/>
      <c r="Z469" s="454"/>
      <c r="AA469" s="454"/>
      <c r="AB469" s="454"/>
      <c r="AC469" s="454"/>
      <c r="AD469" s="454"/>
      <c r="AE469" s="454"/>
      <c r="AF469" s="454"/>
      <c r="AG469" s="454"/>
      <c r="AH469" s="454"/>
      <c r="AI469" s="454"/>
      <c r="AJ469" s="454"/>
      <c r="AK469" s="454"/>
      <c r="AL469" s="454"/>
      <c r="AM469" s="454"/>
      <c r="AN469" s="454"/>
      <c r="AO469" s="454"/>
      <c r="AP469" s="454"/>
      <c r="AQ469" s="454"/>
      <c r="AR469" s="454"/>
      <c r="AS469" s="454"/>
      <c r="AT469" s="454"/>
      <c r="AU469" s="454"/>
      <c r="AV469" s="454"/>
      <c r="AW469" s="454"/>
      <c r="AX469" s="454"/>
      <c r="AY469" s="454"/>
      <c r="AZ469" s="454"/>
      <c r="BA469" s="454"/>
      <c r="BB469" s="454"/>
      <c r="BC469" s="454"/>
      <c r="BD469" s="454"/>
      <c r="BE469" s="454"/>
      <c r="BF469" s="454"/>
      <c r="BG469" s="454"/>
      <c r="BH469" s="454"/>
      <c r="BI469" s="454"/>
      <c r="BJ469" s="454"/>
      <c r="BK469" s="454"/>
      <c r="BL469" s="454"/>
      <c r="BM469" s="454"/>
      <c r="BN469" s="454"/>
      <c r="BO469" s="454"/>
      <c r="BP469" s="454"/>
      <c r="BQ469" s="454"/>
      <c r="BR469" s="454"/>
      <c r="BS469" s="454"/>
      <c r="BT469" s="454"/>
      <c r="BU469" s="454"/>
      <c r="BV469" s="454"/>
      <c r="BW469" s="454"/>
      <c r="BX469" s="454"/>
      <c r="BY469" s="454"/>
      <c r="BZ469" s="454"/>
      <c r="CA469" s="454"/>
      <c r="CB469" s="454"/>
      <c r="CC469" s="454"/>
      <c r="CD469" s="454"/>
      <c r="CE469" s="454"/>
      <c r="CF469" s="454"/>
      <c r="CG469" s="454"/>
      <c r="CH469" s="454"/>
      <c r="CI469" s="454"/>
      <c r="CJ469" s="454"/>
      <c r="CK469" s="454"/>
      <c r="CL469" s="454"/>
      <c r="CM469" s="454"/>
      <c r="CN469" s="454"/>
      <c r="CO469" s="454"/>
      <c r="CP469" s="454"/>
      <c r="CQ469" s="454"/>
      <c r="CR469" s="454"/>
      <c r="CS469" s="454"/>
      <c r="CT469" s="454"/>
      <c r="CU469" s="454"/>
      <c r="CV469" s="454"/>
      <c r="CW469" s="454"/>
      <c r="CX469" s="454"/>
      <c r="CY469" s="454"/>
      <c r="CZ469" s="454"/>
      <c r="DA469" s="454"/>
      <c r="DB469" s="454"/>
      <c r="DC469" s="454"/>
      <c r="DD469" s="454"/>
      <c r="DE469" s="454"/>
      <c r="DF469" s="454"/>
      <c r="DG469" s="454"/>
      <c r="DH469" s="454"/>
      <c r="DI469" s="454"/>
      <c r="DJ469" s="454"/>
      <c r="DK469" s="454"/>
      <c r="DL469" s="454"/>
      <c r="DM469" s="454"/>
      <c r="DN469" s="454"/>
      <c r="DO469" s="454"/>
      <c r="DP469" s="454"/>
      <c r="DQ469" s="454"/>
      <c r="DR469" s="454"/>
      <c r="DS469" s="454"/>
      <c r="DT469" s="454"/>
      <c r="DU469" s="454"/>
      <c r="DV469" s="454"/>
      <c r="DW469" s="454"/>
      <c r="DX469" s="454"/>
      <c r="DY469" s="454"/>
      <c r="DZ469" s="454"/>
      <c r="EA469" s="454"/>
      <c r="EB469" s="454"/>
      <c r="EC469" s="454"/>
      <c r="ED469" s="454"/>
      <c r="EE469" s="454"/>
      <c r="EF469" s="454"/>
      <c r="EG469" s="454"/>
      <c r="EH469" s="454"/>
      <c r="EI469" s="454"/>
      <c r="EJ469" s="454"/>
      <c r="EK469" s="454"/>
      <c r="EL469" s="454"/>
      <c r="EM469" s="454"/>
      <c r="EN469" s="454"/>
      <c r="EO469" s="454"/>
      <c r="EP469" s="454"/>
      <c r="EQ469" s="454"/>
      <c r="ER469" s="454"/>
      <c r="ES469" s="454"/>
      <c r="ET469" s="454"/>
      <c r="EU469" s="454"/>
      <c r="EV469" s="454"/>
      <c r="EW469" s="454"/>
      <c r="EX469" s="454"/>
      <c r="EY469" s="454"/>
      <c r="EZ469" s="454"/>
      <c r="FA469" s="454"/>
      <c r="FB469" s="454"/>
      <c r="FC469" s="454"/>
      <c r="FD469" s="454"/>
      <c r="FE469" s="454"/>
      <c r="FF469" s="454"/>
      <c r="FG469" s="454"/>
      <c r="FH469" s="454"/>
      <c r="FI469" s="454"/>
      <c r="FJ469" s="454"/>
      <c r="FK469" s="454"/>
      <c r="FL469" s="454"/>
      <c r="FM469" s="454"/>
      <c r="FN469" s="454"/>
      <c r="FO469" s="454"/>
      <c r="FP469" s="454"/>
      <c r="FQ469" s="454"/>
      <c r="FR469" s="454"/>
      <c r="FS469" s="454"/>
      <c r="FT469" s="454"/>
      <c r="FU469" s="454"/>
      <c r="FV469" s="454"/>
      <c r="FW469" s="454"/>
      <c r="FX469" s="454"/>
      <c r="FY469" s="454"/>
      <c r="FZ469" s="454"/>
      <c r="GA469" s="454"/>
      <c r="GB469" s="454"/>
      <c r="GC469" s="454"/>
      <c r="GD469" s="454"/>
      <c r="GE469" s="454"/>
      <c r="GF469" s="454"/>
      <c r="GG469" s="454"/>
      <c r="GH469" s="454"/>
      <c r="GI469" s="454"/>
      <c r="GJ469" s="454"/>
      <c r="GK469" s="454"/>
      <c r="GL469" s="454"/>
      <c r="GM469" s="454"/>
      <c r="GN469" s="454"/>
      <c r="GO469" s="454"/>
      <c r="GP469" s="454"/>
      <c r="GQ469" s="454"/>
      <c r="GR469" s="454"/>
      <c r="GS469" s="454"/>
      <c r="GT469" s="454"/>
      <c r="GU469" s="454"/>
      <c r="GV469" s="454"/>
      <c r="GW469" s="454"/>
      <c r="GX469" s="454"/>
      <c r="GY469" s="454"/>
      <c r="GZ469" s="454"/>
      <c r="HA469" s="454"/>
      <c r="HB469" s="454"/>
      <c r="HC469" s="454"/>
      <c r="HD469" s="454"/>
      <c r="HE469" s="454"/>
      <c r="HF469" s="454"/>
      <c r="HG469" s="454"/>
      <c r="HH469" s="454"/>
      <c r="HI469" s="454"/>
      <c r="HJ469" s="454"/>
      <c r="HK469" s="454"/>
      <c r="HL469" s="454"/>
      <c r="HM469" s="454"/>
      <c r="HN469" s="454"/>
      <c r="HO469" s="454"/>
      <c r="HP469" s="454"/>
      <c r="HQ469" s="454"/>
      <c r="HR469" s="454"/>
      <c r="HS469" s="454"/>
      <c r="HT469" s="454"/>
      <c r="HU469" s="454"/>
      <c r="HV469" s="454"/>
      <c r="HW469" s="454"/>
      <c r="HX469" s="454"/>
      <c r="HY469" s="454"/>
      <c r="HZ469" s="454"/>
      <c r="IA469" s="454"/>
      <c r="IB469" s="454"/>
      <c r="IC469" s="454"/>
      <c r="ID469" s="454"/>
      <c r="IE469" s="454"/>
      <c r="IF469" s="454"/>
      <c r="IG469" s="454"/>
      <c r="IH469" s="454"/>
      <c r="II469" s="454"/>
      <c r="IJ469" s="454"/>
      <c r="IK469" s="454"/>
      <c r="IL469" s="454"/>
      <c r="IM469" s="454"/>
      <c r="IN469" s="454"/>
      <c r="IO469" s="454"/>
      <c r="IP469" s="454"/>
      <c r="IQ469" s="454"/>
      <c r="IR469" s="454"/>
      <c r="IS469" s="454"/>
      <c r="IT469" s="454"/>
      <c r="IU469" s="454"/>
      <c r="IV469" s="454"/>
      <c r="IW469" s="454"/>
    </row>
    <row r="470" customFormat="false" ht="12.75" hidden="false" customHeight="false" outlineLevel="0" collapsed="false">
      <c r="A470" s="419"/>
      <c r="B470" s="453"/>
      <c r="C470" s="461"/>
      <c r="D470" s="461"/>
      <c r="E470" s="461"/>
      <c r="F470" s="461"/>
      <c r="G470" s="461"/>
      <c r="H470" s="461"/>
      <c r="I470" s="461"/>
      <c r="J470" s="461"/>
      <c r="K470" s="461"/>
      <c r="L470" s="461"/>
      <c r="M470" s="461"/>
      <c r="N470" s="461"/>
      <c r="O470" s="461"/>
      <c r="P470" s="461"/>
      <c r="Q470" s="461"/>
      <c r="R470" s="461"/>
      <c r="S470" s="461"/>
      <c r="T470" s="461"/>
      <c r="U470" s="461"/>
      <c r="V470" s="454"/>
      <c r="W470" s="454"/>
      <c r="X470" s="454"/>
      <c r="Y470" s="454"/>
      <c r="Z470" s="454"/>
      <c r="AA470" s="454"/>
      <c r="AB470" s="454"/>
      <c r="AC470" s="454"/>
      <c r="AD470" s="454"/>
      <c r="AE470" s="454"/>
      <c r="AF470" s="454"/>
      <c r="AG470" s="454"/>
      <c r="AH470" s="454"/>
      <c r="AI470" s="454"/>
      <c r="AJ470" s="454"/>
      <c r="AK470" s="454"/>
      <c r="AL470" s="454"/>
      <c r="AM470" s="454"/>
      <c r="AN470" s="454"/>
      <c r="AO470" s="454"/>
      <c r="AP470" s="454"/>
      <c r="AQ470" s="454"/>
      <c r="AR470" s="454"/>
      <c r="AS470" s="454"/>
      <c r="AT470" s="454"/>
      <c r="AU470" s="454"/>
      <c r="AV470" s="454"/>
      <c r="AW470" s="454"/>
      <c r="AX470" s="454"/>
      <c r="AY470" s="454"/>
      <c r="AZ470" s="454"/>
      <c r="BA470" s="454"/>
      <c r="BB470" s="454"/>
      <c r="BC470" s="454"/>
      <c r="BD470" s="454"/>
      <c r="BE470" s="454"/>
      <c r="BF470" s="454"/>
      <c r="BG470" s="454"/>
      <c r="BH470" s="454"/>
      <c r="BI470" s="454"/>
      <c r="BJ470" s="454"/>
      <c r="BK470" s="454"/>
      <c r="BL470" s="454"/>
      <c r="BM470" s="454"/>
      <c r="BN470" s="454"/>
      <c r="BO470" s="454"/>
      <c r="BP470" s="454"/>
      <c r="BQ470" s="454"/>
      <c r="BR470" s="454"/>
      <c r="BS470" s="454"/>
      <c r="BT470" s="454"/>
      <c r="BU470" s="454"/>
      <c r="BV470" s="454"/>
      <c r="BW470" s="454"/>
      <c r="BX470" s="454"/>
      <c r="BY470" s="454"/>
      <c r="BZ470" s="454"/>
      <c r="CA470" s="454"/>
      <c r="CB470" s="454"/>
      <c r="CC470" s="454"/>
      <c r="CD470" s="454"/>
      <c r="CE470" s="454"/>
      <c r="CF470" s="454"/>
      <c r="CG470" s="454"/>
      <c r="CH470" s="454"/>
      <c r="CI470" s="454"/>
      <c r="CJ470" s="454"/>
      <c r="CK470" s="454"/>
      <c r="CL470" s="454"/>
      <c r="CM470" s="454"/>
      <c r="CN470" s="454"/>
      <c r="CO470" s="454"/>
      <c r="CP470" s="454"/>
      <c r="CQ470" s="454"/>
      <c r="CR470" s="454"/>
      <c r="CS470" s="454"/>
      <c r="CT470" s="454"/>
      <c r="CU470" s="454"/>
      <c r="CV470" s="454"/>
      <c r="CW470" s="454"/>
      <c r="CX470" s="454"/>
      <c r="CY470" s="454"/>
      <c r="CZ470" s="454"/>
      <c r="DA470" s="454"/>
      <c r="DB470" s="454"/>
      <c r="DC470" s="454"/>
      <c r="DD470" s="454"/>
      <c r="DE470" s="454"/>
      <c r="DF470" s="454"/>
      <c r="DG470" s="454"/>
      <c r="DH470" s="454"/>
      <c r="DI470" s="454"/>
      <c r="DJ470" s="454"/>
      <c r="DK470" s="454"/>
      <c r="DL470" s="454"/>
      <c r="DM470" s="454"/>
      <c r="DN470" s="454"/>
      <c r="DO470" s="454"/>
      <c r="DP470" s="454"/>
      <c r="DQ470" s="454"/>
      <c r="DR470" s="454"/>
      <c r="DS470" s="454"/>
      <c r="DT470" s="454"/>
      <c r="DU470" s="454"/>
      <c r="DV470" s="454"/>
      <c r="DW470" s="454"/>
      <c r="DX470" s="454"/>
      <c r="DY470" s="454"/>
      <c r="DZ470" s="454"/>
      <c r="EA470" s="454"/>
      <c r="EB470" s="454"/>
      <c r="EC470" s="454"/>
      <c r="ED470" s="454"/>
      <c r="EE470" s="454"/>
      <c r="EF470" s="454"/>
      <c r="EG470" s="454"/>
      <c r="EH470" s="454"/>
      <c r="EI470" s="454"/>
      <c r="EJ470" s="454"/>
      <c r="EK470" s="454"/>
      <c r="EL470" s="454"/>
      <c r="EM470" s="454"/>
      <c r="EN470" s="454"/>
      <c r="EO470" s="454"/>
      <c r="EP470" s="454"/>
      <c r="EQ470" s="454"/>
      <c r="ER470" s="454"/>
      <c r="ES470" s="454"/>
      <c r="ET470" s="454"/>
      <c r="EU470" s="454"/>
      <c r="EV470" s="454"/>
      <c r="EW470" s="454"/>
      <c r="EX470" s="454"/>
      <c r="EY470" s="454"/>
      <c r="EZ470" s="454"/>
      <c r="FA470" s="454"/>
      <c r="FB470" s="454"/>
      <c r="FC470" s="454"/>
      <c r="FD470" s="454"/>
      <c r="FE470" s="454"/>
      <c r="FF470" s="454"/>
      <c r="FG470" s="454"/>
      <c r="FH470" s="454"/>
      <c r="FI470" s="454"/>
      <c r="FJ470" s="454"/>
      <c r="FK470" s="454"/>
      <c r="FL470" s="454"/>
      <c r="FM470" s="454"/>
      <c r="FN470" s="454"/>
      <c r="FO470" s="454"/>
      <c r="FP470" s="454"/>
      <c r="FQ470" s="454"/>
      <c r="FR470" s="454"/>
      <c r="FS470" s="454"/>
      <c r="FT470" s="454"/>
      <c r="FU470" s="454"/>
      <c r="FV470" s="454"/>
      <c r="FW470" s="454"/>
      <c r="FX470" s="454"/>
      <c r="FY470" s="454"/>
      <c r="FZ470" s="454"/>
      <c r="GA470" s="454"/>
      <c r="GB470" s="454"/>
      <c r="GC470" s="454"/>
      <c r="GD470" s="454"/>
      <c r="GE470" s="454"/>
      <c r="GF470" s="454"/>
      <c r="GG470" s="454"/>
      <c r="GH470" s="454"/>
      <c r="GI470" s="454"/>
      <c r="GJ470" s="454"/>
      <c r="GK470" s="454"/>
      <c r="GL470" s="454"/>
      <c r="GM470" s="454"/>
      <c r="GN470" s="454"/>
      <c r="GO470" s="454"/>
      <c r="GP470" s="454"/>
      <c r="GQ470" s="454"/>
      <c r="GR470" s="454"/>
      <c r="GS470" s="454"/>
      <c r="GT470" s="454"/>
      <c r="GU470" s="454"/>
      <c r="GV470" s="454"/>
      <c r="GW470" s="454"/>
      <c r="GX470" s="454"/>
      <c r="GY470" s="454"/>
      <c r="GZ470" s="454"/>
      <c r="HA470" s="454"/>
      <c r="HB470" s="454"/>
      <c r="HC470" s="454"/>
      <c r="HD470" s="454"/>
      <c r="HE470" s="454"/>
      <c r="HF470" s="454"/>
      <c r="HG470" s="454"/>
      <c r="HH470" s="454"/>
      <c r="HI470" s="454"/>
      <c r="HJ470" s="454"/>
      <c r="HK470" s="454"/>
      <c r="HL470" s="454"/>
      <c r="HM470" s="454"/>
      <c r="HN470" s="454"/>
      <c r="HO470" s="454"/>
      <c r="HP470" s="454"/>
      <c r="HQ470" s="454"/>
      <c r="HR470" s="454"/>
      <c r="HS470" s="454"/>
      <c r="HT470" s="454"/>
      <c r="HU470" s="454"/>
      <c r="HV470" s="454"/>
      <c r="HW470" s="454"/>
      <c r="HX470" s="454"/>
      <c r="HY470" s="454"/>
      <c r="HZ470" s="454"/>
      <c r="IA470" s="454"/>
      <c r="IB470" s="454"/>
      <c r="IC470" s="454"/>
      <c r="ID470" s="454"/>
      <c r="IE470" s="454"/>
      <c r="IF470" s="454"/>
      <c r="IG470" s="454"/>
      <c r="IH470" s="454"/>
      <c r="II470" s="454"/>
      <c r="IJ470" s="454"/>
      <c r="IK470" s="454"/>
      <c r="IL470" s="454"/>
      <c r="IM470" s="454"/>
      <c r="IN470" s="454"/>
      <c r="IO470" s="454"/>
      <c r="IP470" s="454"/>
      <c r="IQ470" s="454"/>
      <c r="IR470" s="454"/>
      <c r="IS470" s="454"/>
      <c r="IT470" s="454"/>
      <c r="IU470" s="454"/>
      <c r="IV470" s="454"/>
      <c r="IW470" s="454"/>
    </row>
    <row r="471" customFormat="false" ht="12.75" hidden="false" customHeight="false" outlineLevel="0" collapsed="false">
      <c r="A471" s="339"/>
      <c r="B471" s="461"/>
      <c r="C471" s="461"/>
      <c r="D471" s="461"/>
      <c r="E471" s="461"/>
      <c r="F471" s="461"/>
      <c r="G471" s="461"/>
      <c r="H471" s="461"/>
      <c r="I471" s="461"/>
      <c r="J471" s="461"/>
      <c r="K471" s="461"/>
      <c r="L471" s="461"/>
      <c r="M471" s="461"/>
      <c r="N471" s="461"/>
      <c r="O471" s="461"/>
      <c r="P471" s="461"/>
      <c r="Q471" s="461"/>
      <c r="R471" s="461"/>
      <c r="S471" s="461"/>
      <c r="T471" s="461"/>
      <c r="U471" s="461"/>
      <c r="V471" s="454"/>
      <c r="W471" s="454"/>
      <c r="X471" s="454"/>
      <c r="Y471" s="454"/>
      <c r="Z471" s="454"/>
      <c r="AA471" s="454"/>
      <c r="AB471" s="454"/>
      <c r="AC471" s="454"/>
      <c r="AD471" s="454"/>
      <c r="AE471" s="454"/>
      <c r="AF471" s="454"/>
      <c r="AG471" s="454"/>
      <c r="AH471" s="454"/>
      <c r="AI471" s="454"/>
      <c r="AJ471" s="454"/>
      <c r="AK471" s="454"/>
      <c r="AL471" s="454"/>
      <c r="AM471" s="454"/>
      <c r="AN471" s="454"/>
      <c r="AO471" s="454"/>
      <c r="AP471" s="454"/>
      <c r="AQ471" s="454"/>
      <c r="AR471" s="454"/>
      <c r="AS471" s="454"/>
      <c r="AT471" s="454"/>
      <c r="AU471" s="454"/>
      <c r="AV471" s="454"/>
      <c r="AW471" s="454"/>
      <c r="AX471" s="454"/>
      <c r="AY471" s="454"/>
      <c r="AZ471" s="454"/>
      <c r="BA471" s="454"/>
      <c r="BB471" s="454"/>
      <c r="BC471" s="454"/>
      <c r="BD471" s="454"/>
      <c r="BE471" s="454"/>
      <c r="BF471" s="454"/>
      <c r="BG471" s="454"/>
      <c r="BH471" s="454"/>
      <c r="BI471" s="454"/>
      <c r="BJ471" s="454"/>
      <c r="BK471" s="454"/>
      <c r="BL471" s="454"/>
      <c r="BM471" s="454"/>
      <c r="BN471" s="454"/>
      <c r="BO471" s="454"/>
      <c r="BP471" s="454"/>
      <c r="BQ471" s="454"/>
      <c r="BR471" s="454"/>
      <c r="BS471" s="454"/>
      <c r="BT471" s="454"/>
      <c r="BU471" s="454"/>
      <c r="BV471" s="454"/>
      <c r="BW471" s="454"/>
      <c r="BX471" s="454"/>
      <c r="BY471" s="454"/>
      <c r="BZ471" s="454"/>
      <c r="CA471" s="454"/>
      <c r="CB471" s="454"/>
      <c r="CC471" s="454"/>
      <c r="CD471" s="454"/>
      <c r="CE471" s="454"/>
      <c r="CF471" s="454"/>
      <c r="CG471" s="454"/>
      <c r="CH471" s="454"/>
      <c r="CI471" s="454"/>
      <c r="CJ471" s="454"/>
      <c r="CK471" s="454"/>
      <c r="CL471" s="454"/>
      <c r="CM471" s="454"/>
      <c r="CN471" s="454"/>
      <c r="CO471" s="454"/>
      <c r="CP471" s="454"/>
      <c r="CQ471" s="454"/>
      <c r="CR471" s="454"/>
      <c r="CS471" s="454"/>
      <c r="CT471" s="454"/>
      <c r="CU471" s="454"/>
      <c r="CV471" s="454"/>
      <c r="CW471" s="454"/>
      <c r="CX471" s="454"/>
      <c r="CY471" s="454"/>
      <c r="CZ471" s="454"/>
      <c r="DA471" s="454"/>
      <c r="DB471" s="454"/>
      <c r="DC471" s="454"/>
      <c r="DD471" s="454"/>
      <c r="DE471" s="454"/>
      <c r="DF471" s="454"/>
      <c r="DG471" s="454"/>
      <c r="DH471" s="454"/>
      <c r="DI471" s="454"/>
      <c r="DJ471" s="454"/>
      <c r="DK471" s="454"/>
      <c r="DL471" s="454"/>
      <c r="DM471" s="454"/>
      <c r="DN471" s="454"/>
      <c r="DO471" s="454"/>
      <c r="DP471" s="454"/>
      <c r="DQ471" s="454"/>
      <c r="DR471" s="454"/>
      <c r="DS471" s="454"/>
      <c r="DT471" s="454"/>
      <c r="DU471" s="454"/>
      <c r="DV471" s="454"/>
      <c r="DW471" s="454"/>
      <c r="DX471" s="454"/>
      <c r="DY471" s="454"/>
      <c r="DZ471" s="454"/>
      <c r="EA471" s="454"/>
      <c r="EB471" s="454"/>
      <c r="EC471" s="454"/>
      <c r="ED471" s="454"/>
      <c r="EE471" s="454"/>
      <c r="EF471" s="454"/>
      <c r="EG471" s="454"/>
      <c r="EH471" s="454"/>
      <c r="EI471" s="454"/>
      <c r="EJ471" s="454"/>
      <c r="EK471" s="454"/>
      <c r="EL471" s="454"/>
      <c r="EM471" s="454"/>
      <c r="EN471" s="454"/>
      <c r="EO471" s="454"/>
      <c r="EP471" s="454"/>
      <c r="EQ471" s="454"/>
      <c r="ER471" s="454"/>
      <c r="ES471" s="454"/>
      <c r="ET471" s="454"/>
      <c r="EU471" s="454"/>
      <c r="EV471" s="454"/>
      <c r="EW471" s="454"/>
      <c r="EX471" s="454"/>
      <c r="EY471" s="454"/>
      <c r="EZ471" s="454"/>
      <c r="FA471" s="454"/>
      <c r="FB471" s="454"/>
      <c r="FC471" s="454"/>
      <c r="FD471" s="454"/>
      <c r="FE471" s="454"/>
      <c r="FF471" s="454"/>
      <c r="FG471" s="454"/>
      <c r="FH471" s="454"/>
      <c r="FI471" s="454"/>
      <c r="FJ471" s="454"/>
      <c r="FK471" s="454"/>
      <c r="FL471" s="454"/>
      <c r="FM471" s="454"/>
      <c r="FN471" s="454"/>
      <c r="FO471" s="454"/>
      <c r="FP471" s="454"/>
      <c r="FQ471" s="454"/>
      <c r="FR471" s="454"/>
      <c r="FS471" s="454"/>
      <c r="FT471" s="454"/>
      <c r="FU471" s="454"/>
      <c r="FV471" s="454"/>
      <c r="FW471" s="454"/>
      <c r="FX471" s="454"/>
      <c r="FY471" s="454"/>
      <c r="FZ471" s="454"/>
      <c r="GA471" s="454"/>
      <c r="GB471" s="454"/>
      <c r="GC471" s="454"/>
      <c r="GD471" s="454"/>
      <c r="GE471" s="454"/>
      <c r="GF471" s="454"/>
      <c r="GG471" s="454"/>
      <c r="GH471" s="454"/>
      <c r="GI471" s="454"/>
      <c r="GJ471" s="454"/>
      <c r="GK471" s="454"/>
      <c r="GL471" s="454"/>
      <c r="GM471" s="454"/>
      <c r="GN471" s="454"/>
      <c r="GO471" s="454"/>
      <c r="GP471" s="454"/>
      <c r="GQ471" s="454"/>
      <c r="GR471" s="454"/>
      <c r="GS471" s="454"/>
      <c r="GT471" s="454"/>
      <c r="GU471" s="454"/>
      <c r="GV471" s="454"/>
      <c r="GW471" s="454"/>
      <c r="GX471" s="454"/>
      <c r="GY471" s="454"/>
      <c r="GZ471" s="454"/>
      <c r="HA471" s="454"/>
      <c r="HB471" s="454"/>
      <c r="HC471" s="454"/>
      <c r="HD471" s="454"/>
      <c r="HE471" s="454"/>
      <c r="HF471" s="454"/>
      <c r="HG471" s="454"/>
      <c r="HH471" s="454"/>
      <c r="HI471" s="454"/>
      <c r="HJ471" s="454"/>
      <c r="HK471" s="454"/>
      <c r="HL471" s="454"/>
      <c r="HM471" s="454"/>
      <c r="HN471" s="454"/>
      <c r="HO471" s="454"/>
      <c r="HP471" s="454"/>
      <c r="HQ471" s="454"/>
      <c r="HR471" s="454"/>
      <c r="HS471" s="454"/>
      <c r="HT471" s="454"/>
      <c r="HU471" s="454"/>
      <c r="HV471" s="454"/>
      <c r="HW471" s="454"/>
      <c r="HX471" s="454"/>
      <c r="HY471" s="454"/>
      <c r="HZ471" s="454"/>
      <c r="IA471" s="454"/>
      <c r="IB471" s="454"/>
      <c r="IC471" s="454"/>
      <c r="ID471" s="454"/>
      <c r="IE471" s="454"/>
      <c r="IF471" s="454"/>
      <c r="IG471" s="454"/>
      <c r="IH471" s="454"/>
      <c r="II471" s="454"/>
      <c r="IJ471" s="454"/>
      <c r="IK471" s="454"/>
      <c r="IL471" s="454"/>
      <c r="IM471" s="454"/>
      <c r="IN471" s="454"/>
      <c r="IO471" s="454"/>
      <c r="IP471" s="454"/>
      <c r="IQ471" s="454"/>
      <c r="IR471" s="454"/>
      <c r="IS471" s="454"/>
      <c r="IT471" s="454"/>
      <c r="IU471" s="454"/>
      <c r="IV471" s="454"/>
      <c r="IW471" s="454"/>
    </row>
    <row r="472" customFormat="false" ht="12.75" hidden="false" customHeight="false" outlineLevel="0" collapsed="false">
      <c r="A472" s="339"/>
      <c r="B472" s="461"/>
      <c r="C472" s="461"/>
      <c r="D472" s="461"/>
      <c r="E472" s="461"/>
      <c r="F472" s="461"/>
      <c r="G472" s="461"/>
      <c r="H472" s="461"/>
      <c r="I472" s="461"/>
      <c r="J472" s="461"/>
      <c r="K472" s="461"/>
      <c r="L472" s="461"/>
      <c r="M472" s="461"/>
      <c r="N472" s="461"/>
      <c r="O472" s="461"/>
      <c r="P472" s="461"/>
      <c r="Q472" s="461"/>
      <c r="R472" s="461"/>
      <c r="S472" s="461"/>
      <c r="T472" s="461"/>
      <c r="U472" s="461"/>
      <c r="V472" s="454"/>
      <c r="W472" s="454"/>
      <c r="X472" s="454"/>
      <c r="Y472" s="454"/>
      <c r="Z472" s="454"/>
      <c r="AA472" s="454"/>
      <c r="AB472" s="454"/>
      <c r="AC472" s="454"/>
      <c r="AD472" s="454"/>
      <c r="AE472" s="454"/>
      <c r="AF472" s="454"/>
      <c r="AG472" s="454"/>
      <c r="AH472" s="454"/>
      <c r="AI472" s="454"/>
      <c r="AJ472" s="454"/>
      <c r="AK472" s="454"/>
      <c r="AL472" s="454"/>
      <c r="AM472" s="454"/>
      <c r="AN472" s="454"/>
      <c r="AO472" s="454"/>
      <c r="AP472" s="454"/>
      <c r="AQ472" s="454"/>
      <c r="AR472" s="454"/>
      <c r="AS472" s="454"/>
      <c r="AT472" s="454"/>
      <c r="AU472" s="454"/>
      <c r="AV472" s="454"/>
      <c r="AW472" s="454"/>
      <c r="AX472" s="454"/>
      <c r="AY472" s="454"/>
      <c r="AZ472" s="454"/>
      <c r="BA472" s="454"/>
      <c r="BB472" s="454"/>
      <c r="BC472" s="454"/>
      <c r="BD472" s="454"/>
      <c r="BE472" s="454"/>
      <c r="BF472" s="454"/>
      <c r="BG472" s="454"/>
      <c r="BH472" s="454"/>
      <c r="BI472" s="454"/>
      <c r="BJ472" s="454"/>
      <c r="BK472" s="454"/>
      <c r="BL472" s="454"/>
      <c r="BM472" s="454"/>
      <c r="BN472" s="454"/>
      <c r="BO472" s="454"/>
      <c r="BP472" s="454"/>
      <c r="BQ472" s="454"/>
      <c r="BR472" s="454"/>
      <c r="BS472" s="454"/>
      <c r="BT472" s="454"/>
      <c r="BU472" s="454"/>
      <c r="BV472" s="454"/>
      <c r="BW472" s="454"/>
      <c r="BX472" s="454"/>
      <c r="BY472" s="454"/>
      <c r="BZ472" s="454"/>
      <c r="CA472" s="454"/>
      <c r="CB472" s="454"/>
      <c r="CC472" s="454"/>
      <c r="CD472" s="454"/>
      <c r="CE472" s="454"/>
      <c r="CF472" s="454"/>
      <c r="CG472" s="454"/>
      <c r="CH472" s="454"/>
      <c r="CI472" s="454"/>
      <c r="CJ472" s="454"/>
      <c r="CK472" s="454"/>
      <c r="CL472" s="454"/>
      <c r="CM472" s="454"/>
      <c r="CN472" s="454"/>
      <c r="CO472" s="454"/>
      <c r="CP472" s="454"/>
      <c r="CQ472" s="454"/>
      <c r="CR472" s="454"/>
      <c r="CS472" s="454"/>
      <c r="CT472" s="454"/>
      <c r="CU472" s="454"/>
      <c r="CV472" s="454"/>
      <c r="CW472" s="454"/>
      <c r="CX472" s="454"/>
      <c r="CY472" s="454"/>
      <c r="CZ472" s="454"/>
      <c r="DA472" s="454"/>
      <c r="DB472" s="454"/>
      <c r="DC472" s="454"/>
      <c r="DD472" s="454"/>
      <c r="DE472" s="454"/>
      <c r="DF472" s="454"/>
      <c r="DG472" s="454"/>
      <c r="DH472" s="454"/>
      <c r="DI472" s="454"/>
      <c r="DJ472" s="454"/>
      <c r="DK472" s="454"/>
      <c r="DL472" s="454"/>
      <c r="DM472" s="454"/>
      <c r="DN472" s="454"/>
      <c r="DO472" s="454"/>
      <c r="DP472" s="454"/>
      <c r="DQ472" s="454"/>
      <c r="DR472" s="454"/>
      <c r="DS472" s="454"/>
      <c r="DT472" s="454"/>
      <c r="DU472" s="454"/>
      <c r="DV472" s="454"/>
      <c r="DW472" s="454"/>
      <c r="DX472" s="454"/>
      <c r="DY472" s="454"/>
      <c r="DZ472" s="454"/>
      <c r="EA472" s="454"/>
      <c r="EB472" s="454"/>
      <c r="EC472" s="454"/>
      <c r="ED472" s="454"/>
      <c r="EE472" s="454"/>
      <c r="EF472" s="454"/>
      <c r="EG472" s="454"/>
      <c r="EH472" s="454"/>
      <c r="EI472" s="454"/>
      <c r="EJ472" s="454"/>
      <c r="EK472" s="454"/>
      <c r="EL472" s="454"/>
      <c r="EM472" s="454"/>
      <c r="EN472" s="454"/>
      <c r="EO472" s="454"/>
      <c r="EP472" s="454"/>
      <c r="EQ472" s="454"/>
      <c r="ER472" s="454"/>
      <c r="ES472" s="454"/>
      <c r="ET472" s="454"/>
      <c r="EU472" s="454"/>
      <c r="EV472" s="454"/>
      <c r="EW472" s="454"/>
      <c r="EX472" s="454"/>
      <c r="EY472" s="454"/>
      <c r="EZ472" s="454"/>
      <c r="FA472" s="454"/>
      <c r="FB472" s="454"/>
      <c r="FC472" s="454"/>
      <c r="FD472" s="454"/>
      <c r="FE472" s="454"/>
      <c r="FF472" s="454"/>
      <c r="FG472" s="454"/>
      <c r="FH472" s="454"/>
      <c r="FI472" s="454"/>
      <c r="FJ472" s="454"/>
      <c r="FK472" s="454"/>
      <c r="FL472" s="454"/>
      <c r="FM472" s="454"/>
      <c r="FN472" s="454"/>
      <c r="FO472" s="454"/>
      <c r="FP472" s="454"/>
      <c r="FQ472" s="454"/>
      <c r="FR472" s="454"/>
      <c r="FS472" s="454"/>
      <c r="FT472" s="454"/>
      <c r="FU472" s="454"/>
      <c r="FV472" s="454"/>
      <c r="FW472" s="454"/>
      <c r="FX472" s="454"/>
      <c r="FY472" s="454"/>
      <c r="FZ472" s="454"/>
      <c r="GA472" s="454"/>
      <c r="GB472" s="454"/>
      <c r="GC472" s="454"/>
      <c r="GD472" s="454"/>
      <c r="GE472" s="454"/>
      <c r="GF472" s="454"/>
      <c r="GG472" s="454"/>
      <c r="GH472" s="454"/>
      <c r="GI472" s="454"/>
      <c r="GJ472" s="454"/>
      <c r="GK472" s="454"/>
      <c r="GL472" s="454"/>
      <c r="GM472" s="454"/>
      <c r="GN472" s="454"/>
      <c r="GO472" s="454"/>
      <c r="GP472" s="454"/>
      <c r="GQ472" s="454"/>
      <c r="GR472" s="454"/>
      <c r="GS472" s="454"/>
      <c r="GT472" s="454"/>
      <c r="GU472" s="454"/>
      <c r="GV472" s="454"/>
      <c r="GW472" s="454"/>
      <c r="GX472" s="454"/>
      <c r="GY472" s="454"/>
      <c r="GZ472" s="454"/>
      <c r="HA472" s="454"/>
      <c r="HB472" s="454"/>
      <c r="HC472" s="454"/>
      <c r="HD472" s="454"/>
      <c r="HE472" s="454"/>
      <c r="HF472" s="454"/>
      <c r="HG472" s="454"/>
      <c r="HH472" s="454"/>
      <c r="HI472" s="454"/>
      <c r="HJ472" s="454"/>
      <c r="HK472" s="454"/>
      <c r="HL472" s="454"/>
      <c r="HM472" s="454"/>
      <c r="HN472" s="454"/>
      <c r="HO472" s="454"/>
      <c r="HP472" s="454"/>
      <c r="HQ472" s="454"/>
      <c r="HR472" s="454"/>
      <c r="HS472" s="454"/>
      <c r="HT472" s="454"/>
      <c r="HU472" s="454"/>
      <c r="HV472" s="454"/>
      <c r="HW472" s="454"/>
      <c r="HX472" s="454"/>
      <c r="HY472" s="454"/>
      <c r="HZ472" s="454"/>
      <c r="IA472" s="454"/>
      <c r="IB472" s="454"/>
      <c r="IC472" s="454"/>
      <c r="ID472" s="454"/>
      <c r="IE472" s="454"/>
      <c r="IF472" s="454"/>
      <c r="IG472" s="454"/>
      <c r="IH472" s="454"/>
      <c r="II472" s="454"/>
      <c r="IJ472" s="454"/>
      <c r="IK472" s="454"/>
      <c r="IL472" s="454"/>
      <c r="IM472" s="454"/>
      <c r="IN472" s="454"/>
      <c r="IO472" s="454"/>
      <c r="IP472" s="454"/>
      <c r="IQ472" s="454"/>
      <c r="IR472" s="454"/>
      <c r="IS472" s="454"/>
      <c r="IT472" s="454"/>
      <c r="IU472" s="454"/>
      <c r="IV472" s="454"/>
      <c r="IW472" s="454"/>
    </row>
    <row r="473" customFormat="false" ht="12.75" hidden="false" customHeight="false" outlineLevel="0" collapsed="false">
      <c r="A473" s="339"/>
      <c r="B473" s="461"/>
      <c r="C473" s="461"/>
      <c r="D473" s="461"/>
      <c r="E473" s="461"/>
      <c r="F473" s="461"/>
      <c r="G473" s="461"/>
      <c r="H473" s="461"/>
      <c r="I473" s="461"/>
      <c r="J473" s="461"/>
      <c r="K473" s="461"/>
      <c r="L473" s="461"/>
      <c r="M473" s="461"/>
      <c r="N473" s="461"/>
      <c r="O473" s="461"/>
      <c r="P473" s="461"/>
      <c r="Q473" s="461"/>
      <c r="R473" s="461"/>
      <c r="S473" s="461"/>
      <c r="T473" s="461"/>
      <c r="U473" s="461"/>
      <c r="V473" s="454"/>
      <c r="W473" s="454"/>
      <c r="X473" s="454"/>
      <c r="Y473" s="454"/>
      <c r="Z473" s="454"/>
      <c r="AA473" s="454"/>
      <c r="AB473" s="454"/>
      <c r="AC473" s="454"/>
      <c r="AD473" s="454"/>
      <c r="AE473" s="454"/>
      <c r="AF473" s="454"/>
      <c r="AG473" s="454"/>
      <c r="AH473" s="454"/>
      <c r="AI473" s="454"/>
      <c r="AJ473" s="454"/>
      <c r="AK473" s="454"/>
      <c r="AL473" s="454"/>
      <c r="AM473" s="454"/>
      <c r="AN473" s="454"/>
      <c r="AO473" s="454"/>
      <c r="AP473" s="454"/>
      <c r="AQ473" s="454"/>
      <c r="AR473" s="454"/>
      <c r="AS473" s="454"/>
      <c r="AT473" s="454"/>
      <c r="AU473" s="454"/>
      <c r="AV473" s="454"/>
      <c r="AW473" s="454"/>
      <c r="AX473" s="454"/>
      <c r="AY473" s="454"/>
      <c r="AZ473" s="454"/>
      <c r="BA473" s="454"/>
      <c r="BB473" s="454"/>
      <c r="BC473" s="454"/>
      <c r="BD473" s="454"/>
      <c r="BE473" s="454"/>
      <c r="BF473" s="454"/>
      <c r="BG473" s="454"/>
      <c r="BH473" s="454"/>
      <c r="BI473" s="454"/>
      <c r="BJ473" s="454"/>
      <c r="BK473" s="454"/>
      <c r="BL473" s="454"/>
      <c r="BM473" s="454"/>
      <c r="BN473" s="454"/>
      <c r="BO473" s="454"/>
      <c r="BP473" s="454"/>
      <c r="BQ473" s="454"/>
      <c r="BR473" s="454"/>
      <c r="BS473" s="454"/>
      <c r="BT473" s="454"/>
      <c r="BU473" s="454"/>
      <c r="BV473" s="454"/>
      <c r="BW473" s="454"/>
      <c r="BX473" s="454"/>
      <c r="BY473" s="454"/>
      <c r="BZ473" s="454"/>
      <c r="CA473" s="454"/>
      <c r="CB473" s="454"/>
      <c r="CC473" s="454"/>
      <c r="CD473" s="454"/>
      <c r="CE473" s="454"/>
      <c r="CF473" s="454"/>
      <c r="CG473" s="454"/>
      <c r="CH473" s="454"/>
      <c r="CI473" s="454"/>
      <c r="CJ473" s="454"/>
      <c r="CK473" s="454"/>
      <c r="CL473" s="454"/>
      <c r="CM473" s="454"/>
      <c r="CN473" s="454"/>
      <c r="CO473" s="454"/>
      <c r="CP473" s="454"/>
      <c r="CQ473" s="454"/>
      <c r="CR473" s="454"/>
      <c r="CS473" s="454"/>
      <c r="CT473" s="454"/>
      <c r="CU473" s="454"/>
      <c r="CV473" s="454"/>
      <c r="CW473" s="454"/>
      <c r="CX473" s="454"/>
      <c r="CY473" s="454"/>
      <c r="CZ473" s="454"/>
      <c r="DA473" s="454"/>
      <c r="DB473" s="454"/>
      <c r="DC473" s="454"/>
      <c r="DD473" s="454"/>
      <c r="DE473" s="454"/>
      <c r="DF473" s="454"/>
      <c r="DG473" s="454"/>
      <c r="DH473" s="454"/>
      <c r="DI473" s="454"/>
      <c r="DJ473" s="454"/>
      <c r="DK473" s="454"/>
      <c r="DL473" s="454"/>
      <c r="DM473" s="454"/>
      <c r="DN473" s="454"/>
      <c r="DO473" s="454"/>
      <c r="DP473" s="454"/>
      <c r="DQ473" s="454"/>
      <c r="DR473" s="454"/>
      <c r="DS473" s="454"/>
      <c r="DT473" s="454"/>
      <c r="DU473" s="454"/>
      <c r="DV473" s="454"/>
      <c r="DW473" s="454"/>
      <c r="DX473" s="454"/>
      <c r="DY473" s="454"/>
      <c r="DZ473" s="454"/>
      <c r="EA473" s="454"/>
      <c r="EB473" s="454"/>
      <c r="EC473" s="454"/>
      <c r="ED473" s="454"/>
      <c r="EE473" s="454"/>
      <c r="EF473" s="454"/>
      <c r="EG473" s="454"/>
      <c r="EH473" s="454"/>
      <c r="EI473" s="454"/>
      <c r="EJ473" s="454"/>
      <c r="EK473" s="454"/>
      <c r="EL473" s="454"/>
      <c r="EM473" s="454"/>
      <c r="EN473" s="454"/>
      <c r="EO473" s="454"/>
      <c r="EP473" s="454"/>
      <c r="EQ473" s="454"/>
      <c r="ER473" s="454"/>
      <c r="ES473" s="454"/>
      <c r="ET473" s="454"/>
      <c r="EU473" s="454"/>
      <c r="EV473" s="454"/>
      <c r="EW473" s="454"/>
      <c r="EX473" s="454"/>
      <c r="EY473" s="454"/>
      <c r="EZ473" s="454"/>
      <c r="FA473" s="454"/>
      <c r="FB473" s="454"/>
      <c r="FC473" s="454"/>
      <c r="FD473" s="454"/>
      <c r="FE473" s="454"/>
      <c r="FF473" s="454"/>
      <c r="FG473" s="454"/>
      <c r="FH473" s="454"/>
      <c r="FI473" s="454"/>
      <c r="FJ473" s="454"/>
      <c r="FK473" s="454"/>
      <c r="FL473" s="454"/>
      <c r="FM473" s="454"/>
      <c r="FN473" s="454"/>
      <c r="FO473" s="454"/>
      <c r="FP473" s="454"/>
      <c r="FQ473" s="454"/>
      <c r="FR473" s="454"/>
      <c r="FS473" s="454"/>
      <c r="FT473" s="454"/>
      <c r="FU473" s="454"/>
      <c r="FV473" s="454"/>
      <c r="FW473" s="454"/>
      <c r="FX473" s="454"/>
      <c r="FY473" s="454"/>
      <c r="FZ473" s="454"/>
      <c r="GA473" s="454"/>
      <c r="GB473" s="454"/>
      <c r="GC473" s="454"/>
      <c r="GD473" s="454"/>
      <c r="GE473" s="454"/>
      <c r="GF473" s="454"/>
      <c r="GG473" s="454"/>
      <c r="GH473" s="454"/>
      <c r="GI473" s="454"/>
      <c r="GJ473" s="454"/>
      <c r="GK473" s="454"/>
      <c r="GL473" s="454"/>
      <c r="GM473" s="454"/>
      <c r="GN473" s="454"/>
      <c r="GO473" s="454"/>
      <c r="GP473" s="454"/>
      <c r="GQ473" s="454"/>
      <c r="GR473" s="454"/>
      <c r="GS473" s="454"/>
      <c r="GT473" s="454"/>
      <c r="GU473" s="454"/>
      <c r="GV473" s="454"/>
      <c r="GW473" s="454"/>
      <c r="GX473" s="454"/>
      <c r="GY473" s="454"/>
      <c r="GZ473" s="454"/>
      <c r="HA473" s="454"/>
      <c r="HB473" s="454"/>
      <c r="HC473" s="454"/>
      <c r="HD473" s="454"/>
      <c r="HE473" s="454"/>
      <c r="HF473" s="454"/>
      <c r="HG473" s="454"/>
      <c r="HH473" s="454"/>
      <c r="HI473" s="454"/>
      <c r="HJ473" s="454"/>
      <c r="HK473" s="454"/>
      <c r="HL473" s="454"/>
      <c r="HM473" s="454"/>
      <c r="HN473" s="454"/>
      <c r="HO473" s="454"/>
      <c r="HP473" s="454"/>
      <c r="HQ473" s="454"/>
      <c r="HR473" s="454"/>
      <c r="HS473" s="454"/>
      <c r="HT473" s="454"/>
      <c r="HU473" s="454"/>
      <c r="HV473" s="454"/>
      <c r="HW473" s="454"/>
      <c r="HX473" s="454"/>
      <c r="HY473" s="454"/>
      <c r="HZ473" s="454"/>
      <c r="IA473" s="454"/>
      <c r="IB473" s="454"/>
      <c r="IC473" s="454"/>
      <c r="ID473" s="454"/>
      <c r="IE473" s="454"/>
      <c r="IF473" s="454"/>
      <c r="IG473" s="454"/>
      <c r="IH473" s="454"/>
      <c r="II473" s="454"/>
      <c r="IJ473" s="454"/>
      <c r="IK473" s="454"/>
      <c r="IL473" s="454"/>
      <c r="IM473" s="454"/>
      <c r="IN473" s="454"/>
      <c r="IO473" s="454"/>
      <c r="IP473" s="454"/>
      <c r="IQ473" s="454"/>
      <c r="IR473" s="454"/>
      <c r="IS473" s="454"/>
      <c r="IT473" s="454"/>
      <c r="IU473" s="454"/>
      <c r="IV473" s="454"/>
      <c r="IW473" s="454"/>
    </row>
    <row r="474" customFormat="false" ht="12.75" hidden="false" customHeight="false" outlineLevel="0" collapsed="false">
      <c r="A474" s="336"/>
      <c r="B474" s="461"/>
      <c r="C474" s="461"/>
      <c r="D474" s="461"/>
      <c r="E474" s="461"/>
      <c r="F474" s="461"/>
      <c r="G474" s="461"/>
      <c r="H474" s="461"/>
      <c r="I474" s="461"/>
      <c r="J474" s="461"/>
      <c r="K474" s="461"/>
      <c r="L474" s="461"/>
      <c r="M474" s="461"/>
      <c r="N474" s="461"/>
      <c r="O474" s="461"/>
      <c r="P474" s="461"/>
      <c r="Q474" s="461"/>
      <c r="R474" s="461"/>
      <c r="S474" s="461"/>
      <c r="T474" s="461"/>
      <c r="U474" s="461"/>
      <c r="V474" s="454"/>
      <c r="W474" s="454"/>
      <c r="X474" s="454"/>
      <c r="Y474" s="454"/>
      <c r="Z474" s="454"/>
      <c r="AA474" s="454"/>
      <c r="AB474" s="454"/>
      <c r="AC474" s="454"/>
      <c r="AD474" s="454"/>
      <c r="AE474" s="454"/>
      <c r="AF474" s="454"/>
      <c r="AG474" s="454"/>
      <c r="AH474" s="454"/>
      <c r="AI474" s="454"/>
      <c r="AJ474" s="454"/>
      <c r="AK474" s="454"/>
      <c r="AL474" s="454"/>
      <c r="AM474" s="454"/>
      <c r="AN474" s="454"/>
      <c r="AO474" s="454"/>
      <c r="AP474" s="454"/>
      <c r="AQ474" s="454"/>
      <c r="AR474" s="454"/>
      <c r="AS474" s="454"/>
      <c r="AT474" s="454"/>
      <c r="AU474" s="454"/>
      <c r="AV474" s="454"/>
      <c r="AW474" s="454"/>
      <c r="AX474" s="454"/>
      <c r="AY474" s="454"/>
      <c r="AZ474" s="454"/>
      <c r="BA474" s="454"/>
      <c r="BB474" s="454"/>
      <c r="BC474" s="454"/>
      <c r="BD474" s="454"/>
      <c r="BE474" s="454"/>
      <c r="BF474" s="454"/>
      <c r="BG474" s="454"/>
      <c r="BH474" s="454"/>
      <c r="BI474" s="454"/>
      <c r="BJ474" s="454"/>
      <c r="BK474" s="454"/>
      <c r="BL474" s="454"/>
      <c r="BM474" s="454"/>
      <c r="BN474" s="454"/>
      <c r="BO474" s="454"/>
      <c r="BP474" s="454"/>
      <c r="BQ474" s="454"/>
      <c r="BR474" s="454"/>
      <c r="BS474" s="454"/>
      <c r="BT474" s="454"/>
      <c r="BU474" s="454"/>
      <c r="BV474" s="454"/>
      <c r="BW474" s="454"/>
      <c r="BX474" s="454"/>
      <c r="BY474" s="454"/>
      <c r="BZ474" s="454"/>
      <c r="CA474" s="454"/>
      <c r="CB474" s="454"/>
      <c r="CC474" s="454"/>
      <c r="CD474" s="454"/>
      <c r="CE474" s="454"/>
      <c r="CF474" s="454"/>
      <c r="CG474" s="454"/>
      <c r="CH474" s="454"/>
      <c r="CI474" s="454"/>
      <c r="CJ474" s="454"/>
      <c r="CK474" s="454"/>
      <c r="CL474" s="454"/>
      <c r="CM474" s="454"/>
      <c r="CN474" s="454"/>
      <c r="CO474" s="454"/>
      <c r="CP474" s="454"/>
      <c r="CQ474" s="454"/>
      <c r="CR474" s="454"/>
      <c r="CS474" s="454"/>
      <c r="CT474" s="454"/>
      <c r="CU474" s="454"/>
      <c r="CV474" s="454"/>
      <c r="CW474" s="454"/>
      <c r="CX474" s="454"/>
      <c r="CY474" s="454"/>
      <c r="CZ474" s="454"/>
      <c r="DA474" s="454"/>
      <c r="DB474" s="454"/>
      <c r="DC474" s="454"/>
      <c r="DD474" s="454"/>
      <c r="DE474" s="454"/>
      <c r="DF474" s="454"/>
      <c r="DG474" s="454"/>
      <c r="DH474" s="454"/>
      <c r="DI474" s="454"/>
      <c r="DJ474" s="454"/>
      <c r="DK474" s="454"/>
      <c r="DL474" s="454"/>
      <c r="DM474" s="454"/>
      <c r="DN474" s="454"/>
      <c r="DO474" s="454"/>
      <c r="DP474" s="454"/>
      <c r="DQ474" s="454"/>
      <c r="DR474" s="454"/>
      <c r="DS474" s="454"/>
      <c r="DT474" s="454"/>
      <c r="DU474" s="454"/>
      <c r="DV474" s="454"/>
      <c r="DW474" s="454"/>
      <c r="DX474" s="454"/>
      <c r="DY474" s="454"/>
      <c r="DZ474" s="454"/>
      <c r="EA474" s="454"/>
      <c r="EB474" s="454"/>
      <c r="EC474" s="454"/>
      <c r="ED474" s="454"/>
      <c r="EE474" s="454"/>
      <c r="EF474" s="454"/>
      <c r="EG474" s="454"/>
      <c r="EH474" s="454"/>
      <c r="EI474" s="454"/>
      <c r="EJ474" s="454"/>
      <c r="EK474" s="454"/>
      <c r="EL474" s="454"/>
      <c r="EM474" s="454"/>
      <c r="EN474" s="454"/>
      <c r="EO474" s="454"/>
      <c r="EP474" s="454"/>
      <c r="EQ474" s="454"/>
      <c r="ER474" s="454"/>
      <c r="ES474" s="454"/>
      <c r="ET474" s="454"/>
      <c r="EU474" s="454"/>
      <c r="EV474" s="454"/>
      <c r="EW474" s="454"/>
      <c r="EX474" s="454"/>
      <c r="EY474" s="454"/>
      <c r="EZ474" s="454"/>
      <c r="FA474" s="454"/>
      <c r="FB474" s="454"/>
      <c r="FC474" s="454"/>
      <c r="FD474" s="454"/>
      <c r="FE474" s="454"/>
      <c r="FF474" s="454"/>
      <c r="FG474" s="454"/>
      <c r="FH474" s="454"/>
      <c r="FI474" s="454"/>
      <c r="FJ474" s="454"/>
      <c r="FK474" s="454"/>
      <c r="FL474" s="454"/>
      <c r="FM474" s="454"/>
      <c r="FN474" s="454"/>
      <c r="FO474" s="454"/>
      <c r="FP474" s="454"/>
      <c r="FQ474" s="454"/>
      <c r="FR474" s="454"/>
      <c r="FS474" s="454"/>
      <c r="FT474" s="454"/>
      <c r="FU474" s="454"/>
      <c r="FV474" s="454"/>
      <c r="FW474" s="454"/>
      <c r="FX474" s="454"/>
      <c r="FY474" s="454"/>
      <c r="FZ474" s="454"/>
      <c r="GA474" s="454"/>
      <c r="GB474" s="454"/>
      <c r="GC474" s="454"/>
      <c r="GD474" s="454"/>
      <c r="GE474" s="454"/>
      <c r="GF474" s="454"/>
      <c r="GG474" s="454"/>
      <c r="GH474" s="454"/>
      <c r="GI474" s="454"/>
      <c r="GJ474" s="454"/>
      <c r="GK474" s="454"/>
      <c r="GL474" s="454"/>
      <c r="GM474" s="454"/>
      <c r="GN474" s="454"/>
      <c r="GO474" s="454"/>
      <c r="GP474" s="454"/>
      <c r="GQ474" s="454"/>
      <c r="GR474" s="454"/>
      <c r="GS474" s="454"/>
      <c r="GT474" s="454"/>
      <c r="GU474" s="454"/>
      <c r="GV474" s="454"/>
      <c r="GW474" s="454"/>
      <c r="GX474" s="454"/>
      <c r="GY474" s="454"/>
      <c r="GZ474" s="454"/>
      <c r="HA474" s="454"/>
      <c r="HB474" s="454"/>
      <c r="HC474" s="454"/>
      <c r="HD474" s="454"/>
      <c r="HE474" s="454"/>
      <c r="HF474" s="454"/>
      <c r="HG474" s="454"/>
      <c r="HH474" s="454"/>
      <c r="HI474" s="454"/>
      <c r="HJ474" s="454"/>
      <c r="HK474" s="454"/>
      <c r="HL474" s="454"/>
      <c r="HM474" s="454"/>
      <c r="HN474" s="454"/>
      <c r="HO474" s="454"/>
      <c r="HP474" s="454"/>
      <c r="HQ474" s="454"/>
      <c r="HR474" s="454"/>
      <c r="HS474" s="454"/>
      <c r="HT474" s="454"/>
      <c r="HU474" s="454"/>
      <c r="HV474" s="454"/>
      <c r="HW474" s="454"/>
      <c r="HX474" s="454"/>
      <c r="HY474" s="454"/>
      <c r="HZ474" s="454"/>
      <c r="IA474" s="454"/>
      <c r="IB474" s="454"/>
      <c r="IC474" s="454"/>
      <c r="ID474" s="454"/>
      <c r="IE474" s="454"/>
      <c r="IF474" s="454"/>
      <c r="IG474" s="454"/>
      <c r="IH474" s="454"/>
      <c r="II474" s="454"/>
      <c r="IJ474" s="454"/>
      <c r="IK474" s="454"/>
      <c r="IL474" s="454"/>
      <c r="IM474" s="454"/>
      <c r="IN474" s="454"/>
      <c r="IO474" s="454"/>
      <c r="IP474" s="454"/>
      <c r="IQ474" s="454"/>
      <c r="IR474" s="454"/>
      <c r="IS474" s="454"/>
      <c r="IT474" s="454"/>
      <c r="IU474" s="454"/>
      <c r="IV474" s="454"/>
      <c r="IW474" s="454"/>
    </row>
    <row r="475" customFormat="false" ht="12.75" hidden="false" customHeight="false" outlineLevel="0" collapsed="false">
      <c r="A475" s="324"/>
      <c r="B475" s="461"/>
      <c r="C475" s="461"/>
      <c r="D475" s="461"/>
      <c r="E475" s="461"/>
      <c r="F475" s="461"/>
      <c r="G475" s="461"/>
      <c r="H475" s="461"/>
      <c r="I475" s="461"/>
      <c r="J475" s="461"/>
      <c r="K475" s="461"/>
      <c r="L475" s="461"/>
      <c r="M475" s="461"/>
      <c r="N475" s="461"/>
      <c r="O475" s="461"/>
      <c r="P475" s="461"/>
      <c r="Q475" s="461"/>
      <c r="R475" s="461"/>
      <c r="S475" s="461"/>
      <c r="T475" s="461"/>
      <c r="U475" s="461"/>
      <c r="V475" s="454"/>
      <c r="W475" s="454"/>
      <c r="X475" s="454"/>
      <c r="Y475" s="454"/>
      <c r="Z475" s="454"/>
      <c r="AA475" s="454"/>
      <c r="AB475" s="454"/>
      <c r="AC475" s="454"/>
      <c r="AD475" s="454"/>
      <c r="AE475" s="454"/>
      <c r="AF475" s="454"/>
      <c r="AG475" s="454"/>
      <c r="AH475" s="454"/>
      <c r="AI475" s="454"/>
      <c r="AJ475" s="454"/>
      <c r="AK475" s="454"/>
      <c r="AL475" s="454"/>
      <c r="AM475" s="454"/>
      <c r="AN475" s="454"/>
      <c r="AO475" s="454"/>
      <c r="AP475" s="454"/>
      <c r="AQ475" s="454"/>
      <c r="AR475" s="454"/>
      <c r="AS475" s="454"/>
      <c r="AT475" s="454"/>
      <c r="AU475" s="454"/>
      <c r="AV475" s="454"/>
      <c r="AW475" s="454"/>
      <c r="AX475" s="454"/>
      <c r="AY475" s="454"/>
      <c r="AZ475" s="454"/>
      <c r="BA475" s="454"/>
      <c r="BB475" s="454"/>
      <c r="BC475" s="454"/>
      <c r="BD475" s="454"/>
      <c r="BE475" s="454"/>
      <c r="BF475" s="454"/>
      <c r="BG475" s="454"/>
      <c r="BH475" s="454"/>
      <c r="BI475" s="454"/>
      <c r="BJ475" s="454"/>
      <c r="BK475" s="454"/>
      <c r="BL475" s="454"/>
      <c r="BM475" s="454"/>
      <c r="BN475" s="454"/>
      <c r="BO475" s="454"/>
      <c r="BP475" s="454"/>
      <c r="BQ475" s="454"/>
      <c r="BR475" s="454"/>
      <c r="BS475" s="454"/>
      <c r="BT475" s="454"/>
      <c r="BU475" s="454"/>
      <c r="BV475" s="454"/>
      <c r="BW475" s="454"/>
      <c r="BX475" s="454"/>
      <c r="BY475" s="454"/>
      <c r="BZ475" s="454"/>
      <c r="CA475" s="454"/>
      <c r="CB475" s="454"/>
      <c r="CC475" s="454"/>
      <c r="CD475" s="454"/>
      <c r="CE475" s="454"/>
      <c r="CF475" s="454"/>
      <c r="CG475" s="454"/>
      <c r="CH475" s="454"/>
      <c r="CI475" s="454"/>
      <c r="CJ475" s="454"/>
      <c r="CK475" s="454"/>
      <c r="CL475" s="454"/>
      <c r="CM475" s="454"/>
      <c r="CN475" s="454"/>
      <c r="CO475" s="454"/>
      <c r="CP475" s="454"/>
      <c r="CQ475" s="454"/>
      <c r="CR475" s="454"/>
      <c r="CS475" s="454"/>
      <c r="CT475" s="454"/>
      <c r="CU475" s="454"/>
      <c r="CV475" s="454"/>
      <c r="CW475" s="454"/>
      <c r="CX475" s="454"/>
      <c r="CY475" s="454"/>
      <c r="CZ475" s="454"/>
      <c r="DA475" s="454"/>
      <c r="DB475" s="454"/>
      <c r="DC475" s="454"/>
      <c r="DD475" s="454"/>
      <c r="DE475" s="454"/>
      <c r="DF475" s="454"/>
      <c r="DG475" s="454"/>
      <c r="DH475" s="454"/>
      <c r="DI475" s="454"/>
      <c r="DJ475" s="454"/>
      <c r="DK475" s="454"/>
      <c r="DL475" s="454"/>
      <c r="DM475" s="454"/>
      <c r="DN475" s="454"/>
      <c r="DO475" s="454"/>
      <c r="DP475" s="454"/>
      <c r="DQ475" s="454"/>
      <c r="DR475" s="454"/>
      <c r="DS475" s="454"/>
      <c r="DT475" s="454"/>
      <c r="DU475" s="454"/>
      <c r="DV475" s="454"/>
      <c r="DW475" s="454"/>
      <c r="DX475" s="454"/>
      <c r="DY475" s="454"/>
      <c r="DZ475" s="454"/>
      <c r="EA475" s="454"/>
      <c r="EB475" s="454"/>
      <c r="EC475" s="454"/>
      <c r="ED475" s="454"/>
      <c r="EE475" s="454"/>
      <c r="EF475" s="454"/>
      <c r="EG475" s="454"/>
      <c r="EH475" s="454"/>
      <c r="EI475" s="454"/>
      <c r="EJ475" s="454"/>
      <c r="EK475" s="454"/>
      <c r="EL475" s="454"/>
      <c r="EM475" s="454"/>
      <c r="EN475" s="454"/>
      <c r="EO475" s="454"/>
      <c r="EP475" s="454"/>
      <c r="EQ475" s="454"/>
      <c r="ER475" s="454"/>
      <c r="ES475" s="454"/>
      <c r="ET475" s="454"/>
      <c r="EU475" s="454"/>
      <c r="EV475" s="454"/>
      <c r="EW475" s="454"/>
      <c r="EX475" s="454"/>
      <c r="EY475" s="454"/>
      <c r="EZ475" s="454"/>
      <c r="FA475" s="454"/>
      <c r="FB475" s="454"/>
      <c r="FC475" s="454"/>
      <c r="FD475" s="454"/>
      <c r="FE475" s="454"/>
      <c r="FF475" s="454"/>
      <c r="FG475" s="454"/>
      <c r="FH475" s="454"/>
      <c r="FI475" s="454"/>
      <c r="FJ475" s="454"/>
      <c r="FK475" s="454"/>
      <c r="FL475" s="454"/>
      <c r="FM475" s="454"/>
      <c r="FN475" s="454"/>
      <c r="FO475" s="454"/>
      <c r="FP475" s="454"/>
      <c r="FQ475" s="454"/>
      <c r="FR475" s="454"/>
      <c r="FS475" s="454"/>
      <c r="FT475" s="454"/>
      <c r="FU475" s="454"/>
      <c r="FV475" s="454"/>
      <c r="FW475" s="454"/>
      <c r="FX475" s="454"/>
      <c r="FY475" s="454"/>
      <c r="FZ475" s="454"/>
      <c r="GA475" s="454"/>
      <c r="GB475" s="454"/>
      <c r="GC475" s="454"/>
      <c r="GD475" s="454"/>
      <c r="GE475" s="454"/>
      <c r="GF475" s="454"/>
      <c r="GG475" s="454"/>
      <c r="GH475" s="454"/>
      <c r="GI475" s="454"/>
      <c r="GJ475" s="454"/>
      <c r="GK475" s="454"/>
      <c r="GL475" s="454"/>
      <c r="GM475" s="454"/>
      <c r="GN475" s="454"/>
      <c r="GO475" s="454"/>
      <c r="GP475" s="454"/>
      <c r="GQ475" s="454"/>
      <c r="GR475" s="454"/>
      <c r="GS475" s="454"/>
      <c r="GT475" s="454"/>
      <c r="GU475" s="454"/>
      <c r="GV475" s="454"/>
      <c r="GW475" s="454"/>
      <c r="GX475" s="454"/>
      <c r="GY475" s="454"/>
      <c r="GZ475" s="454"/>
      <c r="HA475" s="454"/>
      <c r="HB475" s="454"/>
      <c r="HC475" s="454"/>
      <c r="HD475" s="454"/>
      <c r="HE475" s="454"/>
      <c r="HF475" s="454"/>
      <c r="HG475" s="454"/>
      <c r="HH475" s="454"/>
      <c r="HI475" s="454"/>
      <c r="HJ475" s="454"/>
      <c r="HK475" s="454"/>
      <c r="HL475" s="454"/>
      <c r="HM475" s="454"/>
      <c r="HN475" s="454"/>
      <c r="HO475" s="454"/>
      <c r="HP475" s="454"/>
      <c r="HQ475" s="454"/>
      <c r="HR475" s="454"/>
      <c r="HS475" s="454"/>
      <c r="HT475" s="454"/>
      <c r="HU475" s="454"/>
      <c r="HV475" s="454"/>
      <c r="HW475" s="454"/>
      <c r="HX475" s="454"/>
      <c r="HY475" s="454"/>
      <c r="HZ475" s="454"/>
      <c r="IA475" s="454"/>
      <c r="IB475" s="454"/>
      <c r="IC475" s="454"/>
      <c r="ID475" s="454"/>
      <c r="IE475" s="454"/>
      <c r="IF475" s="454"/>
      <c r="IG475" s="454"/>
      <c r="IH475" s="454"/>
      <c r="II475" s="454"/>
      <c r="IJ475" s="454"/>
      <c r="IK475" s="454"/>
      <c r="IL475" s="454"/>
      <c r="IM475" s="454"/>
      <c r="IN475" s="454"/>
      <c r="IO475" s="454"/>
      <c r="IP475" s="454"/>
      <c r="IQ475" s="454"/>
      <c r="IR475" s="454"/>
      <c r="IS475" s="454"/>
      <c r="IT475" s="454"/>
      <c r="IU475" s="454"/>
      <c r="IV475" s="454"/>
      <c r="IW475" s="454"/>
    </row>
    <row r="476" customFormat="false" ht="12.75" hidden="false" customHeight="false" outlineLevel="0" collapsed="false">
      <c r="A476" s="419"/>
      <c r="B476" s="461"/>
      <c r="C476" s="461"/>
      <c r="D476" s="461"/>
      <c r="E476" s="461"/>
      <c r="F476" s="461"/>
      <c r="G476" s="461"/>
      <c r="H476" s="461"/>
      <c r="I476" s="461"/>
      <c r="J476" s="461"/>
      <c r="K476" s="461"/>
      <c r="L476" s="461"/>
      <c r="M476" s="461"/>
      <c r="N476" s="461"/>
      <c r="O476" s="461"/>
      <c r="P476" s="461"/>
      <c r="Q476" s="461"/>
      <c r="R476" s="461"/>
      <c r="S476" s="461"/>
      <c r="T476" s="461"/>
      <c r="U476" s="461"/>
      <c r="V476" s="454"/>
      <c r="W476" s="454"/>
      <c r="X476" s="454"/>
      <c r="Y476" s="454"/>
      <c r="Z476" s="454"/>
      <c r="AA476" s="454"/>
      <c r="AB476" s="454"/>
      <c r="AC476" s="454"/>
      <c r="AD476" s="454"/>
      <c r="AE476" s="454"/>
      <c r="AF476" s="454"/>
      <c r="AG476" s="454"/>
      <c r="AH476" s="454"/>
      <c r="AI476" s="454"/>
      <c r="AJ476" s="454"/>
      <c r="AK476" s="454"/>
      <c r="AL476" s="454"/>
      <c r="AM476" s="454"/>
      <c r="AN476" s="454"/>
      <c r="AO476" s="454"/>
      <c r="AP476" s="454"/>
      <c r="AQ476" s="454"/>
      <c r="AR476" s="454"/>
      <c r="AS476" s="454"/>
      <c r="AT476" s="454"/>
      <c r="AU476" s="454"/>
      <c r="AV476" s="454"/>
      <c r="AW476" s="454"/>
      <c r="AX476" s="454"/>
      <c r="AY476" s="454"/>
      <c r="AZ476" s="454"/>
      <c r="BA476" s="454"/>
      <c r="BB476" s="454"/>
      <c r="BC476" s="454"/>
      <c r="BD476" s="454"/>
      <c r="BE476" s="454"/>
      <c r="BF476" s="454"/>
      <c r="BG476" s="454"/>
      <c r="BH476" s="454"/>
      <c r="BI476" s="454"/>
      <c r="BJ476" s="454"/>
      <c r="BK476" s="454"/>
      <c r="BL476" s="454"/>
      <c r="BM476" s="454"/>
      <c r="BN476" s="454"/>
      <c r="BO476" s="454"/>
      <c r="BP476" s="454"/>
      <c r="BQ476" s="454"/>
      <c r="BR476" s="454"/>
      <c r="BS476" s="454"/>
      <c r="BT476" s="454"/>
      <c r="BU476" s="454"/>
      <c r="BV476" s="454"/>
      <c r="BW476" s="454"/>
      <c r="BX476" s="454"/>
      <c r="BY476" s="454"/>
      <c r="BZ476" s="454"/>
      <c r="CA476" s="454"/>
      <c r="CB476" s="454"/>
      <c r="CC476" s="454"/>
      <c r="CD476" s="454"/>
      <c r="CE476" s="454"/>
      <c r="CF476" s="454"/>
      <c r="CG476" s="454"/>
      <c r="CH476" s="454"/>
      <c r="CI476" s="454"/>
      <c r="CJ476" s="454"/>
      <c r="CK476" s="454"/>
      <c r="CL476" s="454"/>
      <c r="CM476" s="454"/>
      <c r="CN476" s="454"/>
      <c r="CO476" s="454"/>
      <c r="CP476" s="454"/>
      <c r="CQ476" s="454"/>
      <c r="CR476" s="454"/>
      <c r="CS476" s="454"/>
      <c r="CT476" s="454"/>
      <c r="CU476" s="454"/>
      <c r="CV476" s="454"/>
      <c r="CW476" s="454"/>
      <c r="CX476" s="454"/>
      <c r="CY476" s="454"/>
      <c r="CZ476" s="454"/>
      <c r="DA476" s="454"/>
      <c r="DB476" s="454"/>
      <c r="DC476" s="454"/>
      <c r="DD476" s="454"/>
      <c r="DE476" s="454"/>
      <c r="DF476" s="454"/>
      <c r="DG476" s="454"/>
      <c r="DH476" s="454"/>
      <c r="DI476" s="454"/>
      <c r="DJ476" s="454"/>
      <c r="DK476" s="454"/>
      <c r="DL476" s="454"/>
      <c r="DM476" s="454"/>
      <c r="DN476" s="454"/>
      <c r="DO476" s="454"/>
      <c r="DP476" s="454"/>
      <c r="DQ476" s="454"/>
      <c r="DR476" s="454"/>
      <c r="DS476" s="454"/>
      <c r="DT476" s="454"/>
      <c r="DU476" s="454"/>
      <c r="DV476" s="454"/>
      <c r="DW476" s="454"/>
      <c r="DX476" s="454"/>
      <c r="DY476" s="454"/>
      <c r="DZ476" s="454"/>
      <c r="EA476" s="454"/>
      <c r="EB476" s="454"/>
      <c r="EC476" s="454"/>
      <c r="ED476" s="454"/>
      <c r="EE476" s="454"/>
      <c r="EF476" s="454"/>
      <c r="EG476" s="454"/>
      <c r="EH476" s="454"/>
      <c r="EI476" s="454"/>
      <c r="EJ476" s="454"/>
      <c r="EK476" s="454"/>
      <c r="EL476" s="454"/>
      <c r="EM476" s="454"/>
      <c r="EN476" s="454"/>
      <c r="EO476" s="454"/>
      <c r="EP476" s="454"/>
      <c r="EQ476" s="454"/>
      <c r="ER476" s="454"/>
      <c r="ES476" s="454"/>
      <c r="ET476" s="454"/>
      <c r="EU476" s="454"/>
      <c r="EV476" s="454"/>
      <c r="EW476" s="454"/>
      <c r="EX476" s="454"/>
      <c r="EY476" s="454"/>
      <c r="EZ476" s="454"/>
      <c r="FA476" s="454"/>
      <c r="FB476" s="454"/>
      <c r="FC476" s="454"/>
      <c r="FD476" s="454"/>
      <c r="FE476" s="454"/>
      <c r="FF476" s="454"/>
      <c r="FG476" s="454"/>
      <c r="FH476" s="454"/>
      <c r="FI476" s="454"/>
      <c r="FJ476" s="454"/>
      <c r="FK476" s="454"/>
      <c r="FL476" s="454"/>
      <c r="FM476" s="454"/>
      <c r="FN476" s="454"/>
      <c r="FO476" s="454"/>
      <c r="FP476" s="454"/>
      <c r="FQ476" s="454"/>
      <c r="FR476" s="454"/>
      <c r="FS476" s="454"/>
      <c r="FT476" s="454"/>
      <c r="FU476" s="454"/>
      <c r="FV476" s="454"/>
      <c r="FW476" s="454"/>
      <c r="FX476" s="454"/>
      <c r="FY476" s="454"/>
      <c r="FZ476" s="454"/>
      <c r="GA476" s="454"/>
      <c r="GB476" s="454"/>
      <c r="GC476" s="454"/>
      <c r="GD476" s="454"/>
      <c r="GE476" s="454"/>
      <c r="GF476" s="454"/>
      <c r="GG476" s="454"/>
      <c r="GH476" s="454"/>
      <c r="GI476" s="454"/>
      <c r="GJ476" s="454"/>
      <c r="GK476" s="454"/>
      <c r="GL476" s="454"/>
      <c r="GM476" s="454"/>
      <c r="GN476" s="454"/>
      <c r="GO476" s="454"/>
      <c r="GP476" s="454"/>
      <c r="GQ476" s="454"/>
      <c r="GR476" s="454"/>
      <c r="GS476" s="454"/>
      <c r="GT476" s="454"/>
      <c r="GU476" s="454"/>
      <c r="GV476" s="454"/>
      <c r="GW476" s="454"/>
      <c r="GX476" s="454"/>
      <c r="GY476" s="454"/>
      <c r="GZ476" s="454"/>
      <c r="HA476" s="454"/>
      <c r="HB476" s="454"/>
      <c r="HC476" s="454"/>
      <c r="HD476" s="454"/>
      <c r="HE476" s="454"/>
      <c r="HF476" s="454"/>
      <c r="HG476" s="454"/>
      <c r="HH476" s="454"/>
      <c r="HI476" s="454"/>
      <c r="HJ476" s="454"/>
      <c r="HK476" s="454"/>
      <c r="HL476" s="454"/>
      <c r="HM476" s="454"/>
      <c r="HN476" s="454"/>
      <c r="HO476" s="454"/>
      <c r="HP476" s="454"/>
      <c r="HQ476" s="454"/>
      <c r="HR476" s="454"/>
      <c r="HS476" s="454"/>
      <c r="HT476" s="454"/>
      <c r="HU476" s="454"/>
      <c r="HV476" s="454"/>
      <c r="HW476" s="454"/>
      <c r="HX476" s="454"/>
      <c r="HY476" s="454"/>
      <c r="HZ476" s="454"/>
      <c r="IA476" s="454"/>
      <c r="IB476" s="454"/>
      <c r="IC476" s="454"/>
      <c r="ID476" s="454"/>
      <c r="IE476" s="454"/>
      <c r="IF476" s="454"/>
      <c r="IG476" s="454"/>
      <c r="IH476" s="454"/>
      <c r="II476" s="454"/>
      <c r="IJ476" s="454"/>
      <c r="IK476" s="454"/>
      <c r="IL476" s="454"/>
      <c r="IM476" s="454"/>
      <c r="IN476" s="454"/>
      <c r="IO476" s="454"/>
      <c r="IP476" s="454"/>
      <c r="IQ476" s="454"/>
      <c r="IR476" s="454"/>
      <c r="IS476" s="454"/>
      <c r="IT476" s="454"/>
      <c r="IU476" s="454"/>
      <c r="IV476" s="454"/>
      <c r="IW476" s="454"/>
    </row>
    <row r="477" customFormat="false" ht="12.75" hidden="false" customHeight="false" outlineLevel="0" collapsed="false">
      <c r="A477" s="462"/>
      <c r="B477" s="461"/>
      <c r="C477" s="461"/>
      <c r="D477" s="461"/>
      <c r="E477" s="461"/>
      <c r="F477" s="461"/>
      <c r="G477" s="461"/>
      <c r="H477" s="461"/>
      <c r="I477" s="461"/>
      <c r="J477" s="461"/>
      <c r="K477" s="461"/>
      <c r="L477" s="461"/>
      <c r="M477" s="461"/>
      <c r="N477" s="461"/>
      <c r="O477" s="461"/>
      <c r="P477" s="461"/>
      <c r="Q477" s="461"/>
      <c r="R477" s="461"/>
      <c r="S477" s="461"/>
      <c r="T477" s="461"/>
      <c r="U477" s="461"/>
      <c r="V477" s="454"/>
      <c r="W477" s="454"/>
      <c r="X477" s="454"/>
      <c r="Y477" s="454"/>
      <c r="Z477" s="454"/>
      <c r="AA477" s="454"/>
      <c r="AB477" s="454"/>
      <c r="AC477" s="454"/>
      <c r="AD477" s="454"/>
      <c r="AE477" s="454"/>
      <c r="AF477" s="454"/>
      <c r="AG477" s="454"/>
      <c r="AH477" s="454"/>
      <c r="AI477" s="454"/>
      <c r="AJ477" s="454"/>
      <c r="AK477" s="454"/>
      <c r="AL477" s="454"/>
      <c r="AM477" s="454"/>
      <c r="AN477" s="454"/>
      <c r="AO477" s="454"/>
      <c r="AP477" s="454"/>
      <c r="AQ477" s="454"/>
      <c r="AR477" s="454"/>
      <c r="AS477" s="454"/>
      <c r="AT477" s="454"/>
      <c r="AU477" s="454"/>
      <c r="AV477" s="454"/>
      <c r="AW477" s="454"/>
      <c r="AX477" s="454"/>
      <c r="AY477" s="454"/>
      <c r="AZ477" s="454"/>
      <c r="BA477" s="454"/>
      <c r="BB477" s="454"/>
      <c r="BC477" s="454"/>
      <c r="BD477" s="454"/>
      <c r="BE477" s="454"/>
      <c r="BF477" s="454"/>
      <c r="BG477" s="454"/>
      <c r="BH477" s="454"/>
      <c r="BI477" s="454"/>
      <c r="BJ477" s="454"/>
      <c r="BK477" s="454"/>
      <c r="BL477" s="454"/>
      <c r="BM477" s="454"/>
      <c r="BN477" s="454"/>
      <c r="BO477" s="454"/>
      <c r="BP477" s="454"/>
      <c r="BQ477" s="454"/>
      <c r="BR477" s="454"/>
      <c r="BS477" s="454"/>
      <c r="BT477" s="454"/>
      <c r="BU477" s="454"/>
      <c r="BV477" s="454"/>
      <c r="BW477" s="454"/>
      <c r="BX477" s="454"/>
      <c r="BY477" s="454"/>
      <c r="BZ477" s="454"/>
      <c r="CA477" s="454"/>
      <c r="CB477" s="454"/>
      <c r="CC477" s="454"/>
      <c r="CD477" s="454"/>
      <c r="CE477" s="454"/>
      <c r="CF477" s="454"/>
      <c r="CG477" s="454"/>
      <c r="CH477" s="454"/>
      <c r="CI477" s="454"/>
      <c r="CJ477" s="454"/>
      <c r="CK477" s="454"/>
      <c r="CL477" s="454"/>
      <c r="CM477" s="454"/>
      <c r="CN477" s="454"/>
      <c r="CO477" s="454"/>
      <c r="CP477" s="454"/>
      <c r="CQ477" s="454"/>
      <c r="CR477" s="454"/>
      <c r="CS477" s="454"/>
      <c r="CT477" s="454"/>
      <c r="CU477" s="454"/>
      <c r="CV477" s="454"/>
      <c r="CW477" s="454"/>
      <c r="CX477" s="454"/>
      <c r="CY477" s="454"/>
      <c r="CZ477" s="454"/>
      <c r="DA477" s="454"/>
      <c r="DB477" s="454"/>
      <c r="DC477" s="454"/>
      <c r="DD477" s="454"/>
      <c r="DE477" s="454"/>
      <c r="DF477" s="454"/>
      <c r="DG477" s="454"/>
      <c r="DH477" s="454"/>
      <c r="DI477" s="454"/>
      <c r="DJ477" s="454"/>
      <c r="DK477" s="454"/>
      <c r="DL477" s="454"/>
      <c r="DM477" s="454"/>
      <c r="DN477" s="454"/>
      <c r="DO477" s="454"/>
      <c r="DP477" s="454"/>
      <c r="DQ477" s="454"/>
      <c r="DR477" s="454"/>
      <c r="DS477" s="454"/>
      <c r="DT477" s="454"/>
      <c r="DU477" s="454"/>
      <c r="DV477" s="454"/>
      <c r="DW477" s="454"/>
      <c r="DX477" s="454"/>
      <c r="DY477" s="454"/>
      <c r="DZ477" s="454"/>
      <c r="EA477" s="454"/>
      <c r="EB477" s="454"/>
      <c r="EC477" s="454"/>
      <c r="ED477" s="454"/>
      <c r="EE477" s="454"/>
      <c r="EF477" s="454"/>
      <c r="EG477" s="454"/>
      <c r="EH477" s="454"/>
      <c r="EI477" s="454"/>
      <c r="EJ477" s="454"/>
      <c r="EK477" s="454"/>
      <c r="EL477" s="454"/>
      <c r="EM477" s="454"/>
      <c r="EN477" s="454"/>
      <c r="EO477" s="454"/>
      <c r="EP477" s="454"/>
      <c r="EQ477" s="454"/>
      <c r="ER477" s="454"/>
      <c r="ES477" s="454"/>
      <c r="ET477" s="454"/>
      <c r="EU477" s="454"/>
      <c r="EV477" s="454"/>
      <c r="EW477" s="454"/>
      <c r="EX477" s="454"/>
      <c r="EY477" s="454"/>
      <c r="EZ477" s="454"/>
      <c r="FA477" s="454"/>
      <c r="FB477" s="454"/>
      <c r="FC477" s="454"/>
      <c r="FD477" s="454"/>
      <c r="FE477" s="454"/>
      <c r="FF477" s="454"/>
      <c r="FG477" s="454"/>
      <c r="FH477" s="454"/>
      <c r="FI477" s="454"/>
      <c r="FJ477" s="454"/>
      <c r="FK477" s="454"/>
      <c r="FL477" s="454"/>
      <c r="FM477" s="454"/>
      <c r="FN477" s="454"/>
      <c r="FO477" s="454"/>
      <c r="FP477" s="454"/>
      <c r="FQ477" s="454"/>
      <c r="FR477" s="454"/>
      <c r="FS477" s="454"/>
      <c r="FT477" s="454"/>
      <c r="FU477" s="454"/>
      <c r="FV477" s="454"/>
      <c r="FW477" s="454"/>
      <c r="FX477" s="454"/>
      <c r="FY477" s="454"/>
      <c r="FZ477" s="454"/>
      <c r="GA477" s="454"/>
      <c r="GB477" s="454"/>
      <c r="GC477" s="454"/>
      <c r="GD477" s="454"/>
      <c r="GE477" s="454"/>
      <c r="GF477" s="454"/>
      <c r="GG477" s="454"/>
      <c r="GH477" s="454"/>
      <c r="GI477" s="454"/>
      <c r="GJ477" s="454"/>
      <c r="GK477" s="454"/>
      <c r="GL477" s="454"/>
      <c r="GM477" s="454"/>
      <c r="GN477" s="454"/>
      <c r="GO477" s="454"/>
      <c r="GP477" s="454"/>
      <c r="GQ477" s="454"/>
      <c r="GR477" s="454"/>
      <c r="GS477" s="454"/>
      <c r="GT477" s="454"/>
      <c r="GU477" s="454"/>
      <c r="GV477" s="454"/>
      <c r="GW477" s="454"/>
      <c r="GX477" s="454"/>
      <c r="GY477" s="454"/>
      <c r="GZ477" s="454"/>
      <c r="HA477" s="454"/>
      <c r="HB477" s="454"/>
      <c r="HC477" s="454"/>
      <c r="HD477" s="454"/>
      <c r="HE477" s="454"/>
      <c r="HF477" s="454"/>
      <c r="HG477" s="454"/>
      <c r="HH477" s="454"/>
      <c r="HI477" s="454"/>
      <c r="HJ477" s="454"/>
      <c r="HK477" s="454"/>
      <c r="HL477" s="454"/>
      <c r="HM477" s="454"/>
      <c r="HN477" s="454"/>
      <c r="HO477" s="454"/>
      <c r="HP477" s="454"/>
      <c r="HQ477" s="454"/>
      <c r="HR477" s="454"/>
      <c r="HS477" s="454"/>
      <c r="HT477" s="454"/>
      <c r="HU477" s="454"/>
      <c r="HV477" s="454"/>
      <c r="HW477" s="454"/>
      <c r="HX477" s="454"/>
      <c r="HY477" s="454"/>
      <c r="HZ477" s="454"/>
      <c r="IA477" s="454"/>
      <c r="IB477" s="454"/>
      <c r="IC477" s="454"/>
      <c r="ID477" s="454"/>
      <c r="IE477" s="454"/>
      <c r="IF477" s="454"/>
      <c r="IG477" s="454"/>
      <c r="IH477" s="454"/>
      <c r="II477" s="454"/>
      <c r="IJ477" s="454"/>
      <c r="IK477" s="454"/>
      <c r="IL477" s="454"/>
      <c r="IM477" s="454"/>
      <c r="IN477" s="454"/>
      <c r="IO477" s="454"/>
      <c r="IP477" s="454"/>
      <c r="IQ477" s="454"/>
      <c r="IR477" s="454"/>
      <c r="IS477" s="454"/>
      <c r="IT477" s="454"/>
      <c r="IU477" s="454"/>
      <c r="IV477" s="454"/>
      <c r="IW477" s="454"/>
    </row>
    <row r="478" customFormat="false" ht="12.75" hidden="false" customHeight="false" outlineLevel="0" collapsed="false">
      <c r="A478" s="462"/>
      <c r="B478" s="461"/>
      <c r="C478" s="461"/>
      <c r="D478" s="461"/>
      <c r="E478" s="461"/>
      <c r="F478" s="461"/>
      <c r="G478" s="461"/>
      <c r="H478" s="461"/>
      <c r="I478" s="461"/>
      <c r="J478" s="461"/>
      <c r="K478" s="461"/>
      <c r="L478" s="461"/>
      <c r="M478" s="461"/>
      <c r="N478" s="461"/>
      <c r="O478" s="461"/>
      <c r="P478" s="461"/>
      <c r="Q478" s="461"/>
      <c r="R478" s="461"/>
      <c r="S478" s="461"/>
      <c r="T478" s="461"/>
      <c r="U478" s="461"/>
      <c r="V478" s="454"/>
      <c r="W478" s="454"/>
      <c r="X478" s="454"/>
      <c r="Y478" s="454"/>
      <c r="Z478" s="454"/>
      <c r="AA478" s="454"/>
      <c r="AB478" s="454"/>
      <c r="AC478" s="454"/>
      <c r="AD478" s="454"/>
      <c r="AE478" s="454"/>
      <c r="AF478" s="454"/>
      <c r="AG478" s="454"/>
      <c r="AH478" s="454"/>
      <c r="AI478" s="454"/>
      <c r="AJ478" s="454"/>
      <c r="AK478" s="454"/>
      <c r="AL478" s="454"/>
      <c r="AM478" s="454"/>
      <c r="AN478" s="454"/>
      <c r="AO478" s="454"/>
      <c r="AP478" s="454"/>
      <c r="AQ478" s="454"/>
      <c r="AR478" s="454"/>
      <c r="AS478" s="454"/>
      <c r="AT478" s="454"/>
      <c r="AU478" s="454"/>
      <c r="AV478" s="454"/>
      <c r="AW478" s="454"/>
      <c r="AX478" s="454"/>
      <c r="AY478" s="454"/>
      <c r="AZ478" s="454"/>
      <c r="BA478" s="454"/>
      <c r="BB478" s="454"/>
      <c r="BC478" s="454"/>
      <c r="BD478" s="454"/>
      <c r="BE478" s="454"/>
      <c r="BF478" s="454"/>
      <c r="BG478" s="454"/>
      <c r="BH478" s="454"/>
      <c r="BI478" s="454"/>
      <c r="BJ478" s="454"/>
      <c r="BK478" s="454"/>
      <c r="BL478" s="454"/>
      <c r="BM478" s="454"/>
      <c r="BN478" s="454"/>
      <c r="BO478" s="454"/>
      <c r="BP478" s="454"/>
      <c r="BQ478" s="454"/>
      <c r="BR478" s="454"/>
      <c r="BS478" s="454"/>
      <c r="BT478" s="454"/>
      <c r="BU478" s="454"/>
      <c r="BV478" s="454"/>
      <c r="BW478" s="454"/>
      <c r="BX478" s="454"/>
      <c r="BY478" s="454"/>
      <c r="BZ478" s="454"/>
      <c r="CA478" s="454"/>
      <c r="CB478" s="454"/>
      <c r="CC478" s="454"/>
      <c r="CD478" s="454"/>
      <c r="CE478" s="454"/>
      <c r="CF478" s="454"/>
      <c r="CG478" s="454"/>
      <c r="CH478" s="454"/>
      <c r="CI478" s="454"/>
      <c r="CJ478" s="454"/>
      <c r="CK478" s="454"/>
      <c r="CL478" s="454"/>
      <c r="CM478" s="454"/>
      <c r="CN478" s="454"/>
      <c r="CO478" s="454"/>
      <c r="CP478" s="454"/>
      <c r="CQ478" s="454"/>
      <c r="CR478" s="454"/>
      <c r="CS478" s="454"/>
      <c r="CT478" s="454"/>
      <c r="CU478" s="454"/>
      <c r="CV478" s="454"/>
      <c r="CW478" s="454"/>
      <c r="CX478" s="454"/>
      <c r="CY478" s="454"/>
      <c r="CZ478" s="454"/>
      <c r="DA478" s="454"/>
      <c r="DB478" s="454"/>
      <c r="DC478" s="454"/>
      <c r="DD478" s="454"/>
      <c r="DE478" s="454"/>
      <c r="DF478" s="454"/>
      <c r="DG478" s="454"/>
      <c r="DH478" s="454"/>
      <c r="DI478" s="454"/>
      <c r="DJ478" s="454"/>
      <c r="DK478" s="454"/>
      <c r="DL478" s="454"/>
      <c r="DM478" s="454"/>
      <c r="DN478" s="454"/>
      <c r="DO478" s="454"/>
      <c r="DP478" s="454"/>
      <c r="DQ478" s="454"/>
      <c r="DR478" s="454"/>
      <c r="DS478" s="454"/>
      <c r="DT478" s="454"/>
      <c r="DU478" s="454"/>
      <c r="DV478" s="454"/>
      <c r="DW478" s="454"/>
      <c r="DX478" s="454"/>
      <c r="DY478" s="454"/>
      <c r="DZ478" s="454"/>
      <c r="EA478" s="454"/>
      <c r="EB478" s="454"/>
      <c r="EC478" s="454"/>
      <c r="ED478" s="454"/>
      <c r="EE478" s="454"/>
      <c r="EF478" s="454"/>
      <c r="EG478" s="454"/>
      <c r="EH478" s="454"/>
      <c r="EI478" s="454"/>
      <c r="EJ478" s="454"/>
      <c r="EK478" s="454"/>
      <c r="EL478" s="454"/>
      <c r="EM478" s="454"/>
      <c r="EN478" s="454"/>
      <c r="EO478" s="454"/>
      <c r="EP478" s="454"/>
      <c r="EQ478" s="454"/>
      <c r="ER478" s="454"/>
      <c r="ES478" s="454"/>
      <c r="ET478" s="454"/>
      <c r="EU478" s="454"/>
      <c r="EV478" s="454"/>
      <c r="EW478" s="454"/>
      <c r="EX478" s="454"/>
      <c r="EY478" s="454"/>
      <c r="EZ478" s="454"/>
      <c r="FA478" s="454"/>
      <c r="FB478" s="454"/>
      <c r="FC478" s="454"/>
      <c r="FD478" s="454"/>
      <c r="FE478" s="454"/>
      <c r="FF478" s="454"/>
      <c r="FG478" s="454"/>
      <c r="FH478" s="454"/>
      <c r="FI478" s="454"/>
      <c r="FJ478" s="454"/>
      <c r="FK478" s="454"/>
      <c r="FL478" s="454"/>
      <c r="FM478" s="454"/>
      <c r="FN478" s="454"/>
      <c r="FO478" s="454"/>
      <c r="FP478" s="454"/>
      <c r="FQ478" s="454"/>
      <c r="FR478" s="454"/>
      <c r="FS478" s="454"/>
      <c r="FT478" s="454"/>
      <c r="FU478" s="454"/>
      <c r="FV478" s="454"/>
      <c r="FW478" s="454"/>
      <c r="FX478" s="454"/>
      <c r="FY478" s="454"/>
      <c r="FZ478" s="454"/>
      <c r="GA478" s="454"/>
      <c r="GB478" s="454"/>
      <c r="GC478" s="454"/>
      <c r="GD478" s="454"/>
      <c r="GE478" s="454"/>
      <c r="GF478" s="454"/>
      <c r="GG478" s="454"/>
      <c r="GH478" s="454"/>
      <c r="GI478" s="454"/>
      <c r="GJ478" s="454"/>
      <c r="GK478" s="454"/>
      <c r="GL478" s="454"/>
      <c r="GM478" s="454"/>
      <c r="GN478" s="454"/>
      <c r="GO478" s="454"/>
      <c r="GP478" s="454"/>
      <c r="GQ478" s="454"/>
      <c r="GR478" s="454"/>
      <c r="GS478" s="454"/>
      <c r="GT478" s="454"/>
      <c r="GU478" s="454"/>
      <c r="GV478" s="454"/>
      <c r="GW478" s="454"/>
      <c r="GX478" s="454"/>
      <c r="GY478" s="454"/>
      <c r="GZ478" s="454"/>
      <c r="HA478" s="454"/>
      <c r="HB478" s="454"/>
      <c r="HC478" s="454"/>
      <c r="HD478" s="454"/>
      <c r="HE478" s="454"/>
      <c r="HF478" s="454"/>
      <c r="HG478" s="454"/>
      <c r="HH478" s="454"/>
      <c r="HI478" s="454"/>
      <c r="HJ478" s="454"/>
      <c r="HK478" s="454"/>
      <c r="HL478" s="454"/>
      <c r="HM478" s="454"/>
      <c r="HN478" s="454"/>
      <c r="HO478" s="454"/>
      <c r="HP478" s="454"/>
      <c r="HQ478" s="454"/>
      <c r="HR478" s="454"/>
      <c r="HS478" s="454"/>
      <c r="HT478" s="454"/>
      <c r="HU478" s="454"/>
      <c r="HV478" s="454"/>
      <c r="HW478" s="454"/>
      <c r="HX478" s="454"/>
      <c r="HY478" s="454"/>
      <c r="HZ478" s="454"/>
      <c r="IA478" s="454"/>
      <c r="IB478" s="454"/>
      <c r="IC478" s="454"/>
      <c r="ID478" s="454"/>
      <c r="IE478" s="454"/>
      <c r="IF478" s="454"/>
      <c r="IG478" s="454"/>
      <c r="IH478" s="454"/>
      <c r="II478" s="454"/>
      <c r="IJ478" s="454"/>
      <c r="IK478" s="454"/>
      <c r="IL478" s="454"/>
      <c r="IM478" s="454"/>
      <c r="IN478" s="454"/>
      <c r="IO478" s="454"/>
      <c r="IP478" s="454"/>
      <c r="IQ478" s="454"/>
      <c r="IR478" s="454"/>
      <c r="IS478" s="454"/>
      <c r="IT478" s="454"/>
      <c r="IU478" s="454"/>
      <c r="IV478" s="454"/>
      <c r="IW478" s="454"/>
    </row>
    <row r="479" customFormat="false" ht="12.75" hidden="false" customHeight="false" outlineLevel="0" collapsed="false">
      <c r="A479" s="462"/>
      <c r="B479" s="461"/>
      <c r="C479" s="461"/>
      <c r="D479" s="461"/>
      <c r="E479" s="461"/>
      <c r="F479" s="461"/>
      <c r="G479" s="461"/>
      <c r="H479" s="461"/>
      <c r="I479" s="461"/>
      <c r="J479" s="461"/>
      <c r="K479" s="461"/>
      <c r="L479" s="461"/>
      <c r="M479" s="461"/>
      <c r="N479" s="461"/>
      <c r="O479" s="461"/>
      <c r="P479" s="461"/>
      <c r="Q479" s="461"/>
      <c r="R479" s="461"/>
      <c r="S479" s="461"/>
      <c r="T479" s="461"/>
      <c r="U479" s="461"/>
      <c r="V479" s="454"/>
      <c r="W479" s="454"/>
      <c r="X479" s="454"/>
      <c r="Y479" s="454"/>
      <c r="Z479" s="454"/>
      <c r="AA479" s="454"/>
      <c r="AB479" s="454"/>
      <c r="AC479" s="454"/>
      <c r="AD479" s="454"/>
      <c r="AE479" s="454"/>
      <c r="AF479" s="454"/>
      <c r="AG479" s="454"/>
      <c r="AH479" s="454"/>
      <c r="AI479" s="454"/>
      <c r="AJ479" s="454"/>
      <c r="AK479" s="454"/>
      <c r="AL479" s="454"/>
      <c r="AM479" s="454"/>
      <c r="AN479" s="454"/>
      <c r="AO479" s="454"/>
      <c r="AP479" s="454"/>
      <c r="AQ479" s="454"/>
      <c r="AR479" s="454"/>
      <c r="AS479" s="454"/>
      <c r="AT479" s="454"/>
      <c r="AU479" s="454"/>
      <c r="AV479" s="454"/>
      <c r="AW479" s="454"/>
      <c r="AX479" s="454"/>
      <c r="AY479" s="454"/>
      <c r="AZ479" s="454"/>
      <c r="BA479" s="454"/>
      <c r="BB479" s="454"/>
      <c r="BC479" s="454"/>
      <c r="BD479" s="454"/>
      <c r="BE479" s="454"/>
      <c r="BF479" s="454"/>
      <c r="BG479" s="454"/>
      <c r="BH479" s="454"/>
      <c r="BI479" s="454"/>
      <c r="BJ479" s="454"/>
      <c r="BK479" s="454"/>
      <c r="BL479" s="454"/>
      <c r="BM479" s="454"/>
      <c r="BN479" s="454"/>
      <c r="BO479" s="454"/>
      <c r="BP479" s="454"/>
      <c r="BQ479" s="454"/>
      <c r="BR479" s="454"/>
      <c r="BS479" s="454"/>
      <c r="BT479" s="454"/>
      <c r="BU479" s="454"/>
      <c r="BV479" s="454"/>
      <c r="BW479" s="454"/>
      <c r="BX479" s="454"/>
      <c r="BY479" s="454"/>
      <c r="BZ479" s="454"/>
      <c r="CA479" s="454"/>
      <c r="CB479" s="454"/>
      <c r="CC479" s="454"/>
      <c r="CD479" s="454"/>
      <c r="CE479" s="454"/>
      <c r="CF479" s="454"/>
      <c r="CG479" s="454"/>
      <c r="CH479" s="454"/>
      <c r="CI479" s="454"/>
      <c r="CJ479" s="454"/>
      <c r="CK479" s="454"/>
      <c r="CL479" s="454"/>
      <c r="CM479" s="454"/>
      <c r="CN479" s="454"/>
      <c r="CO479" s="454"/>
      <c r="CP479" s="454"/>
      <c r="CQ479" s="454"/>
      <c r="CR479" s="454"/>
      <c r="CS479" s="454"/>
      <c r="CT479" s="454"/>
      <c r="CU479" s="454"/>
      <c r="CV479" s="454"/>
      <c r="CW479" s="454"/>
      <c r="CX479" s="454"/>
      <c r="CY479" s="454"/>
      <c r="CZ479" s="454"/>
      <c r="DA479" s="454"/>
      <c r="DB479" s="454"/>
      <c r="DC479" s="454"/>
      <c r="DD479" s="454"/>
      <c r="DE479" s="454"/>
      <c r="DF479" s="454"/>
      <c r="DG479" s="454"/>
      <c r="DH479" s="454"/>
      <c r="DI479" s="454"/>
      <c r="DJ479" s="454"/>
      <c r="DK479" s="454"/>
      <c r="DL479" s="454"/>
      <c r="DM479" s="454"/>
      <c r="DN479" s="454"/>
      <c r="DO479" s="454"/>
      <c r="DP479" s="454"/>
      <c r="DQ479" s="454"/>
      <c r="DR479" s="454"/>
      <c r="DS479" s="454"/>
      <c r="DT479" s="454"/>
      <c r="DU479" s="454"/>
      <c r="DV479" s="454"/>
      <c r="DW479" s="454"/>
      <c r="DX479" s="454"/>
      <c r="DY479" s="454"/>
      <c r="DZ479" s="454"/>
      <c r="EA479" s="454"/>
      <c r="EB479" s="454"/>
      <c r="EC479" s="454"/>
      <c r="ED479" s="454"/>
      <c r="EE479" s="454"/>
      <c r="EF479" s="454"/>
      <c r="EG479" s="454"/>
      <c r="EH479" s="454"/>
      <c r="EI479" s="454"/>
      <c r="EJ479" s="454"/>
      <c r="EK479" s="454"/>
      <c r="EL479" s="454"/>
      <c r="EM479" s="454"/>
      <c r="EN479" s="454"/>
      <c r="EO479" s="454"/>
      <c r="EP479" s="454"/>
      <c r="EQ479" s="454"/>
      <c r="ER479" s="454"/>
      <c r="ES479" s="454"/>
      <c r="ET479" s="454"/>
      <c r="EU479" s="454"/>
      <c r="EV479" s="454"/>
      <c r="EW479" s="454"/>
      <c r="EX479" s="454"/>
      <c r="EY479" s="454"/>
      <c r="EZ479" s="454"/>
      <c r="FA479" s="454"/>
      <c r="FB479" s="454"/>
      <c r="FC479" s="454"/>
      <c r="FD479" s="454"/>
      <c r="FE479" s="454"/>
      <c r="FF479" s="454"/>
      <c r="FG479" s="454"/>
      <c r="FH479" s="454"/>
      <c r="FI479" s="454"/>
      <c r="FJ479" s="454"/>
      <c r="FK479" s="454"/>
      <c r="FL479" s="454"/>
      <c r="FM479" s="454"/>
      <c r="FN479" s="454"/>
      <c r="FO479" s="454"/>
      <c r="FP479" s="454"/>
      <c r="FQ479" s="454"/>
      <c r="FR479" s="454"/>
      <c r="FS479" s="454"/>
      <c r="FT479" s="454"/>
      <c r="FU479" s="454"/>
      <c r="FV479" s="454"/>
      <c r="FW479" s="454"/>
      <c r="FX479" s="454"/>
      <c r="FY479" s="454"/>
      <c r="FZ479" s="454"/>
      <c r="GA479" s="454"/>
      <c r="GB479" s="454"/>
      <c r="GC479" s="454"/>
      <c r="GD479" s="454"/>
      <c r="GE479" s="454"/>
      <c r="GF479" s="454"/>
      <c r="GG479" s="454"/>
      <c r="GH479" s="454"/>
      <c r="GI479" s="454"/>
      <c r="GJ479" s="454"/>
      <c r="GK479" s="454"/>
      <c r="GL479" s="454"/>
      <c r="GM479" s="454"/>
      <c r="GN479" s="454"/>
      <c r="GO479" s="454"/>
      <c r="GP479" s="454"/>
      <c r="GQ479" s="454"/>
      <c r="GR479" s="454"/>
      <c r="GS479" s="454"/>
      <c r="GT479" s="454"/>
      <c r="GU479" s="454"/>
      <c r="GV479" s="454"/>
      <c r="GW479" s="454"/>
      <c r="GX479" s="454"/>
      <c r="GY479" s="454"/>
      <c r="GZ479" s="454"/>
      <c r="HA479" s="454"/>
      <c r="HB479" s="454"/>
      <c r="HC479" s="454"/>
      <c r="HD479" s="454"/>
      <c r="HE479" s="454"/>
      <c r="HF479" s="454"/>
      <c r="HG479" s="454"/>
      <c r="HH479" s="454"/>
      <c r="HI479" s="454"/>
      <c r="HJ479" s="454"/>
      <c r="HK479" s="454"/>
      <c r="HL479" s="454"/>
      <c r="HM479" s="454"/>
      <c r="HN479" s="454"/>
      <c r="HO479" s="454"/>
      <c r="HP479" s="454"/>
      <c r="HQ479" s="454"/>
      <c r="HR479" s="454"/>
      <c r="HS479" s="454"/>
      <c r="HT479" s="454"/>
      <c r="HU479" s="454"/>
      <c r="HV479" s="454"/>
      <c r="HW479" s="454"/>
      <c r="HX479" s="454"/>
      <c r="HY479" s="454"/>
      <c r="HZ479" s="454"/>
      <c r="IA479" s="454"/>
      <c r="IB479" s="454"/>
      <c r="IC479" s="454"/>
      <c r="ID479" s="454"/>
      <c r="IE479" s="454"/>
      <c r="IF479" s="454"/>
      <c r="IG479" s="454"/>
      <c r="IH479" s="454"/>
      <c r="II479" s="454"/>
      <c r="IJ479" s="454"/>
      <c r="IK479" s="454"/>
      <c r="IL479" s="454"/>
      <c r="IM479" s="454"/>
      <c r="IN479" s="454"/>
      <c r="IO479" s="454"/>
      <c r="IP479" s="454"/>
      <c r="IQ479" s="454"/>
      <c r="IR479" s="454"/>
      <c r="IS479" s="454"/>
      <c r="IT479" s="454"/>
      <c r="IU479" s="454"/>
      <c r="IV479" s="454"/>
      <c r="IW479" s="454"/>
    </row>
    <row r="480" customFormat="false" ht="12.75" hidden="false" customHeight="false" outlineLevel="0" collapsed="false">
      <c r="A480" s="462"/>
      <c r="B480" s="461"/>
      <c r="C480" s="461"/>
      <c r="D480" s="461"/>
      <c r="E480" s="461"/>
      <c r="F480" s="461"/>
      <c r="G480" s="461"/>
      <c r="H480" s="461"/>
      <c r="I480" s="461"/>
      <c r="J480" s="461"/>
      <c r="K480" s="461"/>
      <c r="L480" s="461"/>
      <c r="M480" s="461"/>
      <c r="N480" s="461"/>
      <c r="O480" s="461"/>
      <c r="P480" s="461"/>
      <c r="Q480" s="461"/>
      <c r="R480" s="461"/>
      <c r="S480" s="461"/>
      <c r="T480" s="461"/>
      <c r="U480" s="461"/>
      <c r="V480" s="454"/>
      <c r="W480" s="454"/>
      <c r="X480" s="454"/>
      <c r="Y480" s="454"/>
      <c r="Z480" s="454"/>
      <c r="AA480" s="454"/>
      <c r="AB480" s="454"/>
      <c r="AC480" s="454"/>
      <c r="AD480" s="454"/>
      <c r="AE480" s="454"/>
      <c r="AF480" s="454"/>
      <c r="AG480" s="454"/>
      <c r="AH480" s="454"/>
      <c r="AI480" s="454"/>
      <c r="AJ480" s="454"/>
      <c r="AK480" s="454"/>
      <c r="AL480" s="454"/>
      <c r="AM480" s="454"/>
      <c r="AN480" s="454"/>
      <c r="AO480" s="454"/>
      <c r="AP480" s="454"/>
      <c r="AQ480" s="454"/>
      <c r="AR480" s="454"/>
      <c r="AS480" s="454"/>
      <c r="AT480" s="454"/>
      <c r="AU480" s="454"/>
      <c r="AV480" s="454"/>
      <c r="AW480" s="454"/>
      <c r="AX480" s="454"/>
      <c r="AY480" s="454"/>
      <c r="AZ480" s="454"/>
      <c r="BA480" s="454"/>
      <c r="BB480" s="454"/>
      <c r="BC480" s="454"/>
      <c r="BD480" s="454"/>
      <c r="BE480" s="454"/>
      <c r="BF480" s="454"/>
      <c r="BG480" s="454"/>
      <c r="BH480" s="454"/>
      <c r="BI480" s="454"/>
      <c r="BJ480" s="454"/>
      <c r="BK480" s="454"/>
      <c r="BL480" s="454"/>
      <c r="BM480" s="454"/>
      <c r="BN480" s="454"/>
      <c r="BO480" s="454"/>
      <c r="BP480" s="454"/>
      <c r="BQ480" s="454"/>
      <c r="BR480" s="454"/>
      <c r="BS480" s="454"/>
      <c r="BT480" s="454"/>
      <c r="BU480" s="454"/>
      <c r="BV480" s="454"/>
      <c r="BW480" s="454"/>
      <c r="BX480" s="454"/>
      <c r="BY480" s="454"/>
      <c r="BZ480" s="454"/>
      <c r="CA480" s="454"/>
      <c r="CB480" s="454"/>
      <c r="CC480" s="454"/>
      <c r="CD480" s="454"/>
      <c r="CE480" s="454"/>
      <c r="CF480" s="454"/>
      <c r="CG480" s="454"/>
      <c r="CH480" s="454"/>
      <c r="CI480" s="454"/>
      <c r="CJ480" s="454"/>
      <c r="CK480" s="454"/>
      <c r="CL480" s="454"/>
      <c r="CM480" s="454"/>
      <c r="CN480" s="454"/>
      <c r="CO480" s="454"/>
      <c r="CP480" s="454"/>
      <c r="CQ480" s="454"/>
      <c r="CR480" s="454"/>
      <c r="CS480" s="454"/>
      <c r="CT480" s="454"/>
      <c r="CU480" s="454"/>
      <c r="CV480" s="454"/>
      <c r="CW480" s="454"/>
      <c r="CX480" s="454"/>
      <c r="CY480" s="454"/>
      <c r="CZ480" s="454"/>
      <c r="DA480" s="454"/>
      <c r="DB480" s="454"/>
      <c r="DC480" s="454"/>
      <c r="DD480" s="454"/>
      <c r="DE480" s="454"/>
      <c r="DF480" s="454"/>
      <c r="DG480" s="454"/>
      <c r="DH480" s="454"/>
      <c r="DI480" s="454"/>
      <c r="DJ480" s="454"/>
      <c r="DK480" s="454"/>
      <c r="DL480" s="454"/>
      <c r="DM480" s="454"/>
      <c r="DN480" s="454"/>
      <c r="DO480" s="454"/>
      <c r="DP480" s="454"/>
      <c r="DQ480" s="454"/>
      <c r="DR480" s="454"/>
      <c r="DS480" s="454"/>
      <c r="DT480" s="454"/>
      <c r="DU480" s="454"/>
      <c r="DV480" s="454"/>
      <c r="DW480" s="454"/>
      <c r="DX480" s="454"/>
      <c r="DY480" s="454"/>
      <c r="DZ480" s="454"/>
      <c r="EA480" s="454"/>
      <c r="EB480" s="454"/>
      <c r="EC480" s="454"/>
      <c r="ED480" s="454"/>
      <c r="EE480" s="454"/>
      <c r="EF480" s="454"/>
      <c r="EG480" s="454"/>
      <c r="EH480" s="454"/>
      <c r="EI480" s="454"/>
      <c r="EJ480" s="454"/>
      <c r="EK480" s="454"/>
      <c r="EL480" s="454"/>
      <c r="EM480" s="454"/>
      <c r="EN480" s="454"/>
      <c r="EO480" s="454"/>
      <c r="EP480" s="454"/>
      <c r="EQ480" s="454"/>
      <c r="ER480" s="454"/>
      <c r="ES480" s="454"/>
      <c r="ET480" s="454"/>
      <c r="EU480" s="454"/>
      <c r="EV480" s="454"/>
      <c r="EW480" s="454"/>
      <c r="EX480" s="454"/>
      <c r="EY480" s="454"/>
      <c r="EZ480" s="454"/>
      <c r="FA480" s="454"/>
      <c r="FB480" s="454"/>
      <c r="FC480" s="454"/>
      <c r="FD480" s="454"/>
      <c r="FE480" s="454"/>
      <c r="FF480" s="454"/>
      <c r="FG480" s="454"/>
      <c r="FH480" s="454"/>
      <c r="FI480" s="454"/>
      <c r="FJ480" s="454"/>
      <c r="FK480" s="454"/>
      <c r="FL480" s="454"/>
      <c r="FM480" s="454"/>
      <c r="FN480" s="454"/>
      <c r="FO480" s="454"/>
      <c r="FP480" s="454"/>
      <c r="FQ480" s="454"/>
      <c r="FR480" s="454"/>
      <c r="FS480" s="454"/>
      <c r="FT480" s="454"/>
      <c r="FU480" s="454"/>
      <c r="FV480" s="454"/>
      <c r="FW480" s="454"/>
      <c r="FX480" s="454"/>
      <c r="FY480" s="454"/>
      <c r="FZ480" s="454"/>
      <c r="GA480" s="454"/>
      <c r="GB480" s="454"/>
      <c r="GC480" s="454"/>
      <c r="GD480" s="454"/>
      <c r="GE480" s="454"/>
      <c r="GF480" s="454"/>
      <c r="GG480" s="454"/>
      <c r="GH480" s="454"/>
      <c r="GI480" s="454"/>
      <c r="GJ480" s="454"/>
      <c r="GK480" s="454"/>
      <c r="GL480" s="454"/>
      <c r="GM480" s="454"/>
      <c r="GN480" s="454"/>
      <c r="GO480" s="454"/>
      <c r="GP480" s="454"/>
      <c r="GQ480" s="454"/>
      <c r="GR480" s="454"/>
      <c r="GS480" s="454"/>
      <c r="GT480" s="454"/>
      <c r="GU480" s="454"/>
      <c r="GV480" s="454"/>
      <c r="GW480" s="454"/>
      <c r="GX480" s="454"/>
      <c r="GY480" s="454"/>
      <c r="GZ480" s="454"/>
      <c r="HA480" s="454"/>
      <c r="HB480" s="454"/>
      <c r="HC480" s="454"/>
      <c r="HD480" s="454"/>
      <c r="HE480" s="454"/>
      <c r="HF480" s="454"/>
      <c r="HG480" s="454"/>
      <c r="HH480" s="454"/>
      <c r="HI480" s="454"/>
      <c r="HJ480" s="454"/>
      <c r="HK480" s="454"/>
      <c r="HL480" s="454"/>
      <c r="HM480" s="454"/>
      <c r="HN480" s="454"/>
      <c r="HO480" s="454"/>
      <c r="HP480" s="454"/>
      <c r="HQ480" s="454"/>
      <c r="HR480" s="454"/>
      <c r="HS480" s="454"/>
      <c r="HT480" s="454"/>
      <c r="HU480" s="454"/>
      <c r="HV480" s="454"/>
      <c r="HW480" s="454"/>
      <c r="HX480" s="454"/>
      <c r="HY480" s="454"/>
      <c r="HZ480" s="454"/>
      <c r="IA480" s="454"/>
      <c r="IB480" s="454"/>
      <c r="IC480" s="454"/>
      <c r="ID480" s="454"/>
      <c r="IE480" s="454"/>
      <c r="IF480" s="454"/>
      <c r="IG480" s="454"/>
      <c r="IH480" s="454"/>
      <c r="II480" s="454"/>
      <c r="IJ480" s="454"/>
      <c r="IK480" s="454"/>
      <c r="IL480" s="454"/>
      <c r="IM480" s="454"/>
      <c r="IN480" s="454"/>
      <c r="IO480" s="454"/>
      <c r="IP480" s="454"/>
      <c r="IQ480" s="454"/>
      <c r="IR480" s="454"/>
      <c r="IS480" s="454"/>
      <c r="IT480" s="454"/>
      <c r="IU480" s="454"/>
      <c r="IV480" s="454"/>
      <c r="IW480" s="454"/>
    </row>
    <row r="481" customFormat="false" ht="12.75" hidden="false" customHeight="false" outlineLevel="0" collapsed="false">
      <c r="A481" s="462"/>
      <c r="B481" s="461"/>
      <c r="C481" s="461"/>
      <c r="D481" s="461"/>
      <c r="E481" s="461"/>
      <c r="F481" s="461"/>
      <c r="G481" s="461"/>
      <c r="H481" s="461"/>
      <c r="I481" s="461"/>
      <c r="J481" s="461"/>
      <c r="K481" s="461"/>
      <c r="L481" s="461"/>
      <c r="M481" s="461"/>
      <c r="N481" s="461"/>
      <c r="O481" s="461"/>
      <c r="P481" s="461"/>
      <c r="Q481" s="461"/>
      <c r="R481" s="461"/>
      <c r="S481" s="461"/>
      <c r="T481" s="461"/>
      <c r="U481" s="461"/>
      <c r="V481" s="454"/>
      <c r="W481" s="454"/>
      <c r="X481" s="454"/>
      <c r="Y481" s="454"/>
      <c r="Z481" s="454"/>
      <c r="AA481" s="454"/>
      <c r="AB481" s="454"/>
      <c r="AC481" s="454"/>
      <c r="AD481" s="454"/>
      <c r="AE481" s="454"/>
      <c r="AF481" s="454"/>
      <c r="AG481" s="454"/>
      <c r="AH481" s="454"/>
      <c r="AI481" s="454"/>
      <c r="AJ481" s="454"/>
      <c r="AK481" s="454"/>
      <c r="AL481" s="454"/>
      <c r="AM481" s="454"/>
      <c r="AN481" s="454"/>
      <c r="AO481" s="454"/>
      <c r="AP481" s="454"/>
      <c r="AQ481" s="454"/>
      <c r="AR481" s="454"/>
      <c r="AS481" s="454"/>
      <c r="AT481" s="454"/>
      <c r="AU481" s="454"/>
      <c r="AV481" s="454"/>
      <c r="AW481" s="454"/>
      <c r="AX481" s="454"/>
      <c r="AY481" s="454"/>
      <c r="AZ481" s="454"/>
      <c r="BA481" s="454"/>
      <c r="BB481" s="454"/>
      <c r="BC481" s="454"/>
      <c r="BD481" s="454"/>
      <c r="BE481" s="454"/>
      <c r="BF481" s="454"/>
      <c r="BG481" s="454"/>
      <c r="BH481" s="454"/>
      <c r="BI481" s="454"/>
      <c r="BJ481" s="454"/>
      <c r="BK481" s="454"/>
      <c r="BL481" s="454"/>
      <c r="BM481" s="454"/>
      <c r="BN481" s="454"/>
      <c r="BO481" s="454"/>
      <c r="BP481" s="454"/>
      <c r="BQ481" s="454"/>
      <c r="BR481" s="454"/>
      <c r="BS481" s="454"/>
      <c r="BT481" s="454"/>
      <c r="BU481" s="454"/>
      <c r="BV481" s="454"/>
      <c r="BW481" s="454"/>
      <c r="BX481" s="454"/>
      <c r="BY481" s="454"/>
      <c r="BZ481" s="454"/>
      <c r="CA481" s="454"/>
      <c r="CB481" s="454"/>
      <c r="CC481" s="454"/>
      <c r="CD481" s="454"/>
      <c r="CE481" s="454"/>
      <c r="CF481" s="454"/>
      <c r="CG481" s="454"/>
      <c r="CH481" s="454"/>
      <c r="CI481" s="454"/>
      <c r="CJ481" s="454"/>
      <c r="CK481" s="454"/>
      <c r="CL481" s="454"/>
      <c r="CM481" s="454"/>
      <c r="CN481" s="454"/>
      <c r="CO481" s="454"/>
      <c r="CP481" s="454"/>
      <c r="CQ481" s="454"/>
      <c r="CR481" s="454"/>
      <c r="CS481" s="454"/>
      <c r="CT481" s="454"/>
      <c r="CU481" s="454"/>
      <c r="CV481" s="454"/>
      <c r="CW481" s="454"/>
      <c r="CX481" s="454"/>
      <c r="CY481" s="454"/>
      <c r="CZ481" s="454"/>
      <c r="DA481" s="454"/>
      <c r="DB481" s="454"/>
      <c r="DC481" s="454"/>
      <c r="DD481" s="454"/>
      <c r="DE481" s="454"/>
      <c r="DF481" s="454"/>
      <c r="DG481" s="454"/>
      <c r="DH481" s="454"/>
      <c r="DI481" s="454"/>
      <c r="DJ481" s="454"/>
      <c r="DK481" s="454"/>
      <c r="DL481" s="454"/>
      <c r="DM481" s="454"/>
      <c r="DN481" s="454"/>
      <c r="DO481" s="454"/>
      <c r="DP481" s="454"/>
      <c r="DQ481" s="454"/>
      <c r="DR481" s="454"/>
      <c r="DS481" s="454"/>
      <c r="DT481" s="454"/>
      <c r="DU481" s="454"/>
      <c r="DV481" s="454"/>
      <c r="DW481" s="454"/>
      <c r="DX481" s="454"/>
      <c r="DY481" s="454"/>
      <c r="DZ481" s="454"/>
      <c r="EA481" s="454"/>
      <c r="EB481" s="454"/>
      <c r="EC481" s="454"/>
      <c r="ED481" s="454"/>
      <c r="EE481" s="454"/>
      <c r="EF481" s="454"/>
      <c r="EG481" s="454"/>
      <c r="EH481" s="454"/>
      <c r="EI481" s="454"/>
      <c r="EJ481" s="454"/>
      <c r="EK481" s="454"/>
      <c r="EL481" s="454"/>
      <c r="EM481" s="454"/>
      <c r="EN481" s="454"/>
      <c r="EO481" s="454"/>
      <c r="EP481" s="454"/>
      <c r="EQ481" s="454"/>
      <c r="ER481" s="454"/>
      <c r="ES481" s="454"/>
      <c r="ET481" s="454"/>
      <c r="EU481" s="454"/>
      <c r="EV481" s="454"/>
      <c r="EW481" s="454"/>
      <c r="EX481" s="454"/>
      <c r="EY481" s="454"/>
      <c r="EZ481" s="454"/>
      <c r="FA481" s="454"/>
      <c r="FB481" s="454"/>
      <c r="FC481" s="454"/>
      <c r="FD481" s="454"/>
      <c r="FE481" s="454"/>
      <c r="FF481" s="454"/>
      <c r="FG481" s="454"/>
      <c r="FH481" s="454"/>
      <c r="FI481" s="454"/>
      <c r="FJ481" s="454"/>
      <c r="FK481" s="454"/>
      <c r="FL481" s="454"/>
      <c r="FM481" s="454"/>
      <c r="FN481" s="454"/>
      <c r="FO481" s="454"/>
      <c r="FP481" s="454"/>
      <c r="FQ481" s="454"/>
      <c r="FR481" s="454"/>
      <c r="FS481" s="454"/>
      <c r="FT481" s="454"/>
      <c r="FU481" s="454"/>
      <c r="FV481" s="454"/>
      <c r="FW481" s="454"/>
      <c r="FX481" s="454"/>
      <c r="FY481" s="454"/>
      <c r="FZ481" s="454"/>
      <c r="GA481" s="454"/>
      <c r="GB481" s="454"/>
      <c r="GC481" s="454"/>
      <c r="GD481" s="454"/>
      <c r="GE481" s="454"/>
      <c r="GF481" s="454"/>
      <c r="GG481" s="454"/>
      <c r="GH481" s="454"/>
      <c r="GI481" s="454"/>
      <c r="GJ481" s="454"/>
      <c r="GK481" s="454"/>
      <c r="GL481" s="454"/>
      <c r="GM481" s="454"/>
      <c r="GN481" s="454"/>
      <c r="GO481" s="454"/>
      <c r="GP481" s="454"/>
      <c r="GQ481" s="454"/>
      <c r="GR481" s="454"/>
      <c r="GS481" s="454"/>
      <c r="GT481" s="454"/>
      <c r="GU481" s="454"/>
      <c r="GV481" s="454"/>
      <c r="GW481" s="454"/>
      <c r="GX481" s="454"/>
      <c r="GY481" s="454"/>
      <c r="GZ481" s="454"/>
      <c r="HA481" s="454"/>
      <c r="HB481" s="454"/>
      <c r="HC481" s="454"/>
      <c r="HD481" s="454"/>
      <c r="HE481" s="454"/>
      <c r="HF481" s="454"/>
      <c r="HG481" s="454"/>
      <c r="HH481" s="454"/>
      <c r="HI481" s="454"/>
      <c r="HJ481" s="454"/>
      <c r="HK481" s="454"/>
      <c r="HL481" s="454"/>
      <c r="HM481" s="454"/>
      <c r="HN481" s="454"/>
      <c r="HO481" s="454"/>
      <c r="HP481" s="454"/>
      <c r="HQ481" s="454"/>
      <c r="HR481" s="454"/>
      <c r="HS481" s="454"/>
      <c r="HT481" s="454"/>
      <c r="HU481" s="454"/>
      <c r="HV481" s="454"/>
      <c r="HW481" s="454"/>
      <c r="HX481" s="454"/>
      <c r="HY481" s="454"/>
      <c r="HZ481" s="454"/>
      <c r="IA481" s="454"/>
      <c r="IB481" s="454"/>
      <c r="IC481" s="454"/>
      <c r="ID481" s="454"/>
      <c r="IE481" s="454"/>
      <c r="IF481" s="454"/>
      <c r="IG481" s="454"/>
      <c r="IH481" s="454"/>
      <c r="II481" s="454"/>
      <c r="IJ481" s="454"/>
      <c r="IK481" s="454"/>
      <c r="IL481" s="454"/>
      <c r="IM481" s="454"/>
      <c r="IN481" s="454"/>
      <c r="IO481" s="454"/>
      <c r="IP481" s="454"/>
      <c r="IQ481" s="454"/>
      <c r="IR481" s="454"/>
      <c r="IS481" s="454"/>
      <c r="IT481" s="454"/>
      <c r="IU481" s="454"/>
      <c r="IV481" s="454"/>
      <c r="IW481" s="454"/>
    </row>
    <row r="482" customFormat="false" ht="12.75" hidden="false" customHeight="false" outlineLevel="0" collapsed="false">
      <c r="A482" s="421"/>
      <c r="B482" s="461"/>
      <c r="C482" s="461"/>
      <c r="D482" s="461"/>
      <c r="E482" s="461"/>
      <c r="F482" s="461"/>
      <c r="G482" s="461"/>
      <c r="H482" s="461"/>
      <c r="I482" s="461"/>
      <c r="J482" s="461"/>
      <c r="K482" s="461"/>
      <c r="L482" s="461"/>
      <c r="M482" s="461"/>
      <c r="N482" s="461"/>
      <c r="O482" s="461"/>
      <c r="P482" s="461"/>
      <c r="Q482" s="461"/>
      <c r="R482" s="461"/>
      <c r="S482" s="461"/>
      <c r="T482" s="461"/>
      <c r="U482" s="461"/>
      <c r="V482" s="454"/>
      <c r="W482" s="454"/>
      <c r="X482" s="454"/>
      <c r="Y482" s="454"/>
      <c r="Z482" s="454"/>
      <c r="AA482" s="454"/>
      <c r="AB482" s="454"/>
      <c r="AC482" s="454"/>
      <c r="AD482" s="454"/>
      <c r="AE482" s="454"/>
      <c r="AF482" s="454"/>
      <c r="AG482" s="454"/>
      <c r="AH482" s="454"/>
      <c r="AI482" s="454"/>
      <c r="AJ482" s="454"/>
      <c r="AK482" s="454"/>
      <c r="AL482" s="454"/>
      <c r="AM482" s="454"/>
      <c r="AN482" s="454"/>
      <c r="AO482" s="454"/>
      <c r="AP482" s="454"/>
      <c r="AQ482" s="454"/>
      <c r="AR482" s="454"/>
      <c r="AS482" s="454"/>
      <c r="AT482" s="454"/>
      <c r="AU482" s="454"/>
      <c r="AV482" s="454"/>
      <c r="AW482" s="454"/>
      <c r="AX482" s="454"/>
      <c r="AY482" s="454"/>
      <c r="AZ482" s="454"/>
      <c r="BA482" s="454"/>
      <c r="BB482" s="454"/>
      <c r="BC482" s="454"/>
      <c r="BD482" s="454"/>
      <c r="BE482" s="454"/>
      <c r="BF482" s="454"/>
      <c r="BG482" s="454"/>
      <c r="BH482" s="454"/>
      <c r="BI482" s="454"/>
      <c r="BJ482" s="454"/>
      <c r="BK482" s="454"/>
      <c r="BL482" s="454"/>
      <c r="BM482" s="454"/>
      <c r="BN482" s="454"/>
      <c r="BO482" s="454"/>
      <c r="BP482" s="454"/>
      <c r="BQ482" s="454"/>
      <c r="BR482" s="454"/>
      <c r="BS482" s="454"/>
      <c r="BT482" s="454"/>
      <c r="BU482" s="454"/>
      <c r="BV482" s="454"/>
      <c r="BW482" s="454"/>
      <c r="BX482" s="454"/>
      <c r="BY482" s="454"/>
      <c r="BZ482" s="454"/>
      <c r="CA482" s="454"/>
      <c r="CB482" s="454"/>
      <c r="CC482" s="454"/>
      <c r="CD482" s="454"/>
      <c r="CE482" s="454"/>
      <c r="CF482" s="454"/>
      <c r="CG482" s="454"/>
      <c r="CH482" s="454"/>
      <c r="CI482" s="454"/>
      <c r="CJ482" s="454"/>
      <c r="CK482" s="454"/>
      <c r="CL482" s="454"/>
      <c r="CM482" s="454"/>
      <c r="CN482" s="454"/>
      <c r="CO482" s="454"/>
      <c r="CP482" s="454"/>
      <c r="CQ482" s="454"/>
      <c r="CR482" s="454"/>
      <c r="CS482" s="454"/>
      <c r="CT482" s="454"/>
      <c r="CU482" s="454"/>
      <c r="CV482" s="454"/>
      <c r="CW482" s="454"/>
      <c r="CX482" s="454"/>
      <c r="CY482" s="454"/>
      <c r="CZ482" s="454"/>
      <c r="DA482" s="454"/>
      <c r="DB482" s="454"/>
      <c r="DC482" s="454"/>
      <c r="DD482" s="454"/>
      <c r="DE482" s="454"/>
      <c r="DF482" s="454"/>
      <c r="DG482" s="454"/>
      <c r="DH482" s="454"/>
      <c r="DI482" s="454"/>
      <c r="DJ482" s="454"/>
      <c r="DK482" s="454"/>
      <c r="DL482" s="454"/>
      <c r="DM482" s="454"/>
      <c r="DN482" s="454"/>
      <c r="DO482" s="454"/>
      <c r="DP482" s="454"/>
      <c r="DQ482" s="454"/>
      <c r="DR482" s="454"/>
      <c r="DS482" s="454"/>
      <c r="DT482" s="454"/>
      <c r="DU482" s="454"/>
      <c r="DV482" s="454"/>
      <c r="DW482" s="454"/>
      <c r="DX482" s="454"/>
      <c r="DY482" s="454"/>
      <c r="DZ482" s="454"/>
      <c r="EA482" s="454"/>
      <c r="EB482" s="454"/>
      <c r="EC482" s="454"/>
      <c r="ED482" s="454"/>
      <c r="EE482" s="454"/>
      <c r="EF482" s="454"/>
      <c r="EG482" s="454"/>
      <c r="EH482" s="454"/>
      <c r="EI482" s="454"/>
      <c r="EJ482" s="454"/>
      <c r="EK482" s="454"/>
      <c r="EL482" s="454"/>
      <c r="EM482" s="454"/>
      <c r="EN482" s="454"/>
      <c r="EO482" s="454"/>
      <c r="EP482" s="454"/>
      <c r="EQ482" s="454"/>
      <c r="ER482" s="454"/>
      <c r="ES482" s="454"/>
      <c r="ET482" s="454"/>
      <c r="EU482" s="454"/>
      <c r="EV482" s="454"/>
      <c r="EW482" s="454"/>
      <c r="EX482" s="454"/>
      <c r="EY482" s="454"/>
      <c r="EZ482" s="454"/>
      <c r="FA482" s="454"/>
      <c r="FB482" s="454"/>
      <c r="FC482" s="454"/>
      <c r="FD482" s="454"/>
      <c r="FE482" s="454"/>
      <c r="FF482" s="454"/>
      <c r="FG482" s="454"/>
      <c r="FH482" s="454"/>
      <c r="FI482" s="454"/>
      <c r="FJ482" s="454"/>
      <c r="FK482" s="454"/>
      <c r="FL482" s="454"/>
      <c r="FM482" s="454"/>
      <c r="FN482" s="454"/>
      <c r="FO482" s="454"/>
      <c r="FP482" s="454"/>
      <c r="FQ482" s="454"/>
      <c r="FR482" s="454"/>
      <c r="FS482" s="454"/>
      <c r="FT482" s="454"/>
      <c r="FU482" s="454"/>
      <c r="FV482" s="454"/>
      <c r="FW482" s="454"/>
      <c r="FX482" s="454"/>
      <c r="FY482" s="454"/>
      <c r="FZ482" s="454"/>
      <c r="GA482" s="454"/>
      <c r="GB482" s="454"/>
      <c r="GC482" s="454"/>
      <c r="GD482" s="454"/>
      <c r="GE482" s="454"/>
      <c r="GF482" s="454"/>
      <c r="GG482" s="454"/>
      <c r="GH482" s="454"/>
      <c r="GI482" s="454"/>
      <c r="GJ482" s="454"/>
      <c r="GK482" s="454"/>
      <c r="GL482" s="454"/>
      <c r="GM482" s="454"/>
      <c r="GN482" s="454"/>
      <c r="GO482" s="454"/>
      <c r="GP482" s="454"/>
      <c r="GQ482" s="454"/>
      <c r="GR482" s="454"/>
      <c r="GS482" s="454"/>
      <c r="GT482" s="454"/>
      <c r="GU482" s="454"/>
      <c r="GV482" s="454"/>
      <c r="GW482" s="454"/>
      <c r="GX482" s="454"/>
      <c r="GY482" s="454"/>
      <c r="GZ482" s="454"/>
      <c r="HA482" s="454"/>
      <c r="HB482" s="454"/>
      <c r="HC482" s="454"/>
      <c r="HD482" s="454"/>
      <c r="HE482" s="454"/>
      <c r="HF482" s="454"/>
      <c r="HG482" s="454"/>
      <c r="HH482" s="454"/>
      <c r="HI482" s="454"/>
      <c r="HJ482" s="454"/>
      <c r="HK482" s="454"/>
      <c r="HL482" s="454"/>
      <c r="HM482" s="454"/>
      <c r="HN482" s="454"/>
      <c r="HO482" s="454"/>
      <c r="HP482" s="454"/>
      <c r="HQ482" s="454"/>
      <c r="HR482" s="454"/>
      <c r="HS482" s="454"/>
      <c r="HT482" s="454"/>
      <c r="HU482" s="454"/>
      <c r="HV482" s="454"/>
      <c r="HW482" s="454"/>
      <c r="HX482" s="454"/>
      <c r="HY482" s="454"/>
      <c r="HZ482" s="454"/>
      <c r="IA482" s="454"/>
      <c r="IB482" s="454"/>
      <c r="IC482" s="454"/>
      <c r="ID482" s="454"/>
      <c r="IE482" s="454"/>
      <c r="IF482" s="454"/>
      <c r="IG482" s="454"/>
      <c r="IH482" s="454"/>
      <c r="II482" s="454"/>
      <c r="IJ482" s="454"/>
      <c r="IK482" s="454"/>
      <c r="IL482" s="454"/>
      <c r="IM482" s="454"/>
      <c r="IN482" s="454"/>
      <c r="IO482" s="454"/>
      <c r="IP482" s="454"/>
      <c r="IQ482" s="454"/>
      <c r="IR482" s="454"/>
      <c r="IS482" s="454"/>
      <c r="IT482" s="454"/>
      <c r="IU482" s="454"/>
      <c r="IV482" s="454"/>
      <c r="IW482" s="454"/>
    </row>
    <row r="483" customFormat="false" ht="12.75" hidden="false" customHeight="false" outlineLevel="0" collapsed="false">
      <c r="A483" s="462"/>
      <c r="B483" s="461"/>
      <c r="C483" s="461"/>
      <c r="D483" s="461"/>
      <c r="E483" s="461"/>
      <c r="F483" s="461"/>
      <c r="G483" s="461"/>
      <c r="H483" s="461"/>
      <c r="I483" s="461"/>
      <c r="J483" s="461"/>
      <c r="K483" s="461"/>
      <c r="L483" s="461"/>
      <c r="M483" s="461"/>
      <c r="N483" s="461"/>
      <c r="O483" s="461"/>
      <c r="P483" s="461"/>
      <c r="Q483" s="461"/>
      <c r="R483" s="461"/>
      <c r="S483" s="461"/>
      <c r="T483" s="461"/>
      <c r="U483" s="461"/>
      <c r="V483" s="454"/>
      <c r="W483" s="454"/>
      <c r="X483" s="454"/>
      <c r="Y483" s="454"/>
      <c r="Z483" s="454"/>
      <c r="AA483" s="454"/>
      <c r="AB483" s="454"/>
      <c r="AC483" s="454"/>
      <c r="AD483" s="454"/>
      <c r="AE483" s="454"/>
      <c r="AF483" s="454"/>
      <c r="AG483" s="454"/>
      <c r="AH483" s="454"/>
      <c r="AI483" s="454"/>
      <c r="AJ483" s="454"/>
      <c r="AK483" s="454"/>
      <c r="AL483" s="454"/>
      <c r="AM483" s="454"/>
      <c r="AN483" s="454"/>
      <c r="AO483" s="454"/>
      <c r="AP483" s="454"/>
      <c r="AQ483" s="454"/>
      <c r="AR483" s="454"/>
      <c r="AS483" s="454"/>
      <c r="AT483" s="454"/>
      <c r="AU483" s="454"/>
      <c r="AV483" s="454"/>
      <c r="AW483" s="454"/>
      <c r="AX483" s="454"/>
      <c r="AY483" s="454"/>
      <c r="AZ483" s="454"/>
      <c r="BA483" s="454"/>
      <c r="BB483" s="454"/>
      <c r="BC483" s="454"/>
      <c r="BD483" s="454"/>
      <c r="BE483" s="454"/>
      <c r="BF483" s="454"/>
      <c r="BG483" s="454"/>
      <c r="BH483" s="454"/>
      <c r="BI483" s="454"/>
      <c r="BJ483" s="454"/>
      <c r="BK483" s="454"/>
      <c r="BL483" s="454"/>
      <c r="BM483" s="454"/>
      <c r="BN483" s="454"/>
      <c r="BO483" s="454"/>
      <c r="BP483" s="454"/>
      <c r="BQ483" s="454"/>
      <c r="BR483" s="454"/>
      <c r="BS483" s="454"/>
      <c r="BT483" s="454"/>
      <c r="BU483" s="454"/>
      <c r="BV483" s="454"/>
      <c r="BW483" s="454"/>
      <c r="BX483" s="454"/>
      <c r="BY483" s="454"/>
      <c r="BZ483" s="454"/>
      <c r="CA483" s="454"/>
      <c r="CB483" s="454"/>
      <c r="CC483" s="454"/>
      <c r="CD483" s="454"/>
      <c r="CE483" s="454"/>
      <c r="CF483" s="454"/>
      <c r="CG483" s="454"/>
      <c r="CH483" s="454"/>
      <c r="CI483" s="454"/>
      <c r="CJ483" s="454"/>
      <c r="CK483" s="454"/>
      <c r="CL483" s="454"/>
      <c r="CM483" s="454"/>
      <c r="CN483" s="454"/>
      <c r="CO483" s="454"/>
      <c r="CP483" s="454"/>
      <c r="CQ483" s="454"/>
      <c r="CR483" s="454"/>
      <c r="CS483" s="454"/>
      <c r="CT483" s="454"/>
      <c r="CU483" s="454"/>
      <c r="CV483" s="454"/>
      <c r="CW483" s="454"/>
      <c r="CX483" s="454"/>
      <c r="CY483" s="454"/>
      <c r="CZ483" s="454"/>
      <c r="DA483" s="454"/>
      <c r="DB483" s="454"/>
      <c r="DC483" s="454"/>
      <c r="DD483" s="454"/>
      <c r="DE483" s="454"/>
      <c r="DF483" s="454"/>
      <c r="DG483" s="454"/>
      <c r="DH483" s="454"/>
      <c r="DI483" s="454"/>
      <c r="DJ483" s="454"/>
      <c r="DK483" s="454"/>
      <c r="DL483" s="454"/>
      <c r="DM483" s="454"/>
      <c r="DN483" s="454"/>
      <c r="DO483" s="454"/>
      <c r="DP483" s="454"/>
      <c r="DQ483" s="454"/>
      <c r="DR483" s="454"/>
      <c r="DS483" s="454"/>
      <c r="DT483" s="454"/>
      <c r="DU483" s="454"/>
      <c r="DV483" s="454"/>
      <c r="DW483" s="454"/>
      <c r="DX483" s="454"/>
      <c r="DY483" s="454"/>
      <c r="DZ483" s="454"/>
      <c r="EA483" s="454"/>
      <c r="EB483" s="454"/>
      <c r="EC483" s="454"/>
      <c r="ED483" s="454"/>
      <c r="EE483" s="454"/>
      <c r="EF483" s="454"/>
      <c r="EG483" s="454"/>
      <c r="EH483" s="454"/>
      <c r="EI483" s="454"/>
      <c r="EJ483" s="454"/>
      <c r="EK483" s="454"/>
      <c r="EL483" s="454"/>
      <c r="EM483" s="454"/>
      <c r="EN483" s="454"/>
      <c r="EO483" s="454"/>
      <c r="EP483" s="454"/>
      <c r="EQ483" s="454"/>
      <c r="ER483" s="454"/>
      <c r="ES483" s="454"/>
      <c r="ET483" s="454"/>
      <c r="EU483" s="454"/>
      <c r="EV483" s="454"/>
      <c r="EW483" s="454"/>
      <c r="EX483" s="454"/>
      <c r="EY483" s="454"/>
      <c r="EZ483" s="454"/>
      <c r="FA483" s="454"/>
      <c r="FB483" s="454"/>
      <c r="FC483" s="454"/>
      <c r="FD483" s="454"/>
      <c r="FE483" s="454"/>
      <c r="FF483" s="454"/>
      <c r="FG483" s="454"/>
      <c r="FH483" s="454"/>
      <c r="FI483" s="454"/>
      <c r="FJ483" s="454"/>
      <c r="FK483" s="454"/>
      <c r="FL483" s="454"/>
      <c r="FM483" s="454"/>
      <c r="FN483" s="454"/>
      <c r="FO483" s="454"/>
      <c r="FP483" s="454"/>
      <c r="FQ483" s="454"/>
      <c r="FR483" s="454"/>
      <c r="FS483" s="454"/>
      <c r="FT483" s="454"/>
      <c r="FU483" s="454"/>
      <c r="FV483" s="454"/>
      <c r="FW483" s="454"/>
      <c r="FX483" s="454"/>
      <c r="FY483" s="454"/>
      <c r="FZ483" s="454"/>
      <c r="GA483" s="454"/>
      <c r="GB483" s="454"/>
      <c r="GC483" s="454"/>
      <c r="GD483" s="454"/>
      <c r="GE483" s="454"/>
      <c r="GF483" s="454"/>
      <c r="GG483" s="454"/>
      <c r="GH483" s="454"/>
      <c r="GI483" s="454"/>
      <c r="GJ483" s="454"/>
      <c r="GK483" s="454"/>
      <c r="GL483" s="454"/>
      <c r="GM483" s="454"/>
      <c r="GN483" s="454"/>
      <c r="GO483" s="454"/>
      <c r="GP483" s="454"/>
      <c r="GQ483" s="454"/>
      <c r="GR483" s="454"/>
      <c r="GS483" s="454"/>
      <c r="GT483" s="454"/>
      <c r="GU483" s="454"/>
      <c r="GV483" s="454"/>
      <c r="GW483" s="454"/>
      <c r="GX483" s="454"/>
      <c r="GY483" s="454"/>
      <c r="GZ483" s="454"/>
      <c r="HA483" s="454"/>
      <c r="HB483" s="454"/>
      <c r="HC483" s="454"/>
      <c r="HD483" s="454"/>
      <c r="HE483" s="454"/>
      <c r="HF483" s="454"/>
      <c r="HG483" s="454"/>
      <c r="HH483" s="454"/>
      <c r="HI483" s="454"/>
      <c r="HJ483" s="454"/>
      <c r="HK483" s="454"/>
      <c r="HL483" s="454"/>
      <c r="HM483" s="454"/>
      <c r="HN483" s="454"/>
      <c r="HO483" s="454"/>
      <c r="HP483" s="454"/>
      <c r="HQ483" s="454"/>
      <c r="HR483" s="454"/>
      <c r="HS483" s="454"/>
      <c r="HT483" s="454"/>
      <c r="HU483" s="454"/>
      <c r="HV483" s="454"/>
      <c r="HW483" s="454"/>
      <c r="HX483" s="454"/>
      <c r="HY483" s="454"/>
      <c r="HZ483" s="454"/>
      <c r="IA483" s="454"/>
      <c r="IB483" s="454"/>
      <c r="IC483" s="454"/>
      <c r="ID483" s="454"/>
      <c r="IE483" s="454"/>
      <c r="IF483" s="454"/>
      <c r="IG483" s="454"/>
      <c r="IH483" s="454"/>
      <c r="II483" s="454"/>
      <c r="IJ483" s="454"/>
      <c r="IK483" s="454"/>
      <c r="IL483" s="454"/>
      <c r="IM483" s="454"/>
      <c r="IN483" s="454"/>
      <c r="IO483" s="454"/>
      <c r="IP483" s="454"/>
      <c r="IQ483" s="454"/>
      <c r="IR483" s="454"/>
      <c r="IS483" s="454"/>
      <c r="IT483" s="454"/>
      <c r="IU483" s="454"/>
      <c r="IV483" s="454"/>
      <c r="IW483" s="454"/>
    </row>
    <row r="484" customFormat="false" ht="12.75" hidden="false" customHeight="false" outlineLevel="0" collapsed="false">
      <c r="A484" s="462"/>
      <c r="B484" s="461"/>
      <c r="C484" s="461"/>
      <c r="D484" s="461"/>
      <c r="E484" s="461"/>
      <c r="F484" s="461"/>
      <c r="G484" s="461"/>
      <c r="H484" s="461"/>
      <c r="I484" s="461"/>
      <c r="J484" s="461"/>
      <c r="K484" s="461"/>
      <c r="L484" s="461"/>
      <c r="M484" s="461"/>
      <c r="N484" s="461"/>
      <c r="O484" s="461"/>
      <c r="P484" s="461"/>
      <c r="Q484" s="461"/>
      <c r="R484" s="461"/>
      <c r="S484" s="461"/>
      <c r="T484" s="461"/>
      <c r="U484" s="461"/>
      <c r="V484" s="454"/>
      <c r="W484" s="454"/>
      <c r="X484" s="454"/>
      <c r="Y484" s="454"/>
      <c r="Z484" s="454"/>
      <c r="AA484" s="454"/>
      <c r="AB484" s="454"/>
      <c r="AC484" s="454"/>
      <c r="AD484" s="454"/>
      <c r="AE484" s="454"/>
      <c r="AF484" s="454"/>
      <c r="AG484" s="454"/>
      <c r="AH484" s="454"/>
      <c r="AI484" s="454"/>
      <c r="AJ484" s="454"/>
      <c r="AK484" s="454"/>
      <c r="AL484" s="454"/>
      <c r="AM484" s="454"/>
      <c r="AN484" s="454"/>
      <c r="AO484" s="454"/>
      <c r="AP484" s="454"/>
      <c r="AQ484" s="454"/>
      <c r="AR484" s="454"/>
      <c r="AS484" s="454"/>
      <c r="AT484" s="454"/>
      <c r="AU484" s="454"/>
      <c r="AV484" s="454"/>
      <c r="AW484" s="454"/>
      <c r="AX484" s="454"/>
      <c r="AY484" s="454"/>
      <c r="AZ484" s="454"/>
      <c r="BA484" s="454"/>
      <c r="BB484" s="454"/>
      <c r="BC484" s="454"/>
      <c r="BD484" s="454"/>
      <c r="BE484" s="454"/>
      <c r="BF484" s="454"/>
      <c r="BG484" s="454"/>
      <c r="BH484" s="454"/>
      <c r="BI484" s="454"/>
      <c r="BJ484" s="454"/>
      <c r="BK484" s="454"/>
      <c r="BL484" s="454"/>
      <c r="BM484" s="454"/>
      <c r="BN484" s="454"/>
      <c r="BO484" s="454"/>
      <c r="BP484" s="454"/>
      <c r="BQ484" s="454"/>
      <c r="BR484" s="454"/>
      <c r="BS484" s="454"/>
      <c r="BT484" s="454"/>
      <c r="BU484" s="454"/>
      <c r="BV484" s="454"/>
      <c r="BW484" s="454"/>
      <c r="BX484" s="454"/>
      <c r="BY484" s="454"/>
      <c r="BZ484" s="454"/>
      <c r="CA484" s="454"/>
      <c r="CB484" s="454"/>
      <c r="CC484" s="454"/>
      <c r="CD484" s="454"/>
      <c r="CE484" s="454"/>
      <c r="CF484" s="454"/>
      <c r="CG484" s="454"/>
      <c r="CH484" s="454"/>
      <c r="CI484" s="454"/>
      <c r="CJ484" s="454"/>
      <c r="CK484" s="454"/>
      <c r="CL484" s="454"/>
      <c r="CM484" s="454"/>
      <c r="CN484" s="454"/>
      <c r="CO484" s="454"/>
      <c r="CP484" s="454"/>
      <c r="CQ484" s="454"/>
      <c r="CR484" s="454"/>
      <c r="CS484" s="454"/>
      <c r="CT484" s="454"/>
      <c r="CU484" s="454"/>
      <c r="CV484" s="454"/>
      <c r="CW484" s="454"/>
      <c r="CX484" s="454"/>
      <c r="CY484" s="454"/>
      <c r="CZ484" s="454"/>
      <c r="DA484" s="454"/>
      <c r="DB484" s="454"/>
      <c r="DC484" s="454"/>
      <c r="DD484" s="454"/>
      <c r="DE484" s="454"/>
      <c r="DF484" s="454"/>
      <c r="DG484" s="454"/>
      <c r="DH484" s="454"/>
      <c r="DI484" s="454"/>
      <c r="DJ484" s="454"/>
      <c r="DK484" s="454"/>
      <c r="DL484" s="454"/>
      <c r="DM484" s="454"/>
      <c r="DN484" s="454"/>
      <c r="DO484" s="454"/>
      <c r="DP484" s="454"/>
      <c r="DQ484" s="454"/>
      <c r="DR484" s="454"/>
      <c r="DS484" s="454"/>
      <c r="DT484" s="454"/>
      <c r="DU484" s="454"/>
      <c r="DV484" s="454"/>
      <c r="DW484" s="454"/>
      <c r="DX484" s="454"/>
      <c r="DY484" s="454"/>
      <c r="DZ484" s="454"/>
      <c r="EA484" s="454"/>
      <c r="EB484" s="454"/>
      <c r="EC484" s="454"/>
      <c r="ED484" s="454"/>
      <c r="EE484" s="454"/>
      <c r="EF484" s="454"/>
      <c r="EG484" s="454"/>
      <c r="EH484" s="454"/>
      <c r="EI484" s="454"/>
      <c r="EJ484" s="454"/>
      <c r="EK484" s="454"/>
      <c r="EL484" s="454"/>
      <c r="EM484" s="454"/>
      <c r="EN484" s="454"/>
      <c r="EO484" s="454"/>
      <c r="EP484" s="454"/>
      <c r="EQ484" s="454"/>
      <c r="ER484" s="454"/>
      <c r="ES484" s="454"/>
      <c r="ET484" s="454"/>
      <c r="EU484" s="454"/>
      <c r="EV484" s="454"/>
      <c r="EW484" s="454"/>
      <c r="EX484" s="454"/>
      <c r="EY484" s="454"/>
      <c r="EZ484" s="454"/>
      <c r="FA484" s="454"/>
      <c r="FB484" s="454"/>
      <c r="FC484" s="454"/>
      <c r="FD484" s="454"/>
      <c r="FE484" s="454"/>
      <c r="FF484" s="454"/>
      <c r="FG484" s="454"/>
      <c r="FH484" s="454"/>
      <c r="FI484" s="454"/>
      <c r="FJ484" s="454"/>
      <c r="FK484" s="454"/>
      <c r="FL484" s="454"/>
      <c r="FM484" s="454"/>
      <c r="FN484" s="454"/>
      <c r="FO484" s="454"/>
      <c r="FP484" s="454"/>
      <c r="FQ484" s="454"/>
      <c r="FR484" s="454"/>
      <c r="FS484" s="454"/>
      <c r="FT484" s="454"/>
      <c r="FU484" s="454"/>
      <c r="FV484" s="454"/>
      <c r="FW484" s="454"/>
      <c r="FX484" s="454"/>
      <c r="FY484" s="454"/>
      <c r="FZ484" s="454"/>
      <c r="GA484" s="454"/>
      <c r="GB484" s="454"/>
      <c r="GC484" s="454"/>
      <c r="GD484" s="454"/>
      <c r="GE484" s="454"/>
      <c r="GF484" s="454"/>
      <c r="GG484" s="454"/>
      <c r="GH484" s="454"/>
      <c r="GI484" s="454"/>
      <c r="GJ484" s="454"/>
      <c r="GK484" s="454"/>
      <c r="GL484" s="454"/>
      <c r="GM484" s="454"/>
      <c r="GN484" s="454"/>
      <c r="GO484" s="454"/>
      <c r="GP484" s="454"/>
      <c r="GQ484" s="454"/>
      <c r="GR484" s="454"/>
      <c r="GS484" s="454"/>
      <c r="GT484" s="454"/>
      <c r="GU484" s="454"/>
      <c r="GV484" s="454"/>
      <c r="GW484" s="454"/>
      <c r="GX484" s="454"/>
      <c r="GY484" s="454"/>
      <c r="GZ484" s="454"/>
      <c r="HA484" s="454"/>
      <c r="HB484" s="454"/>
      <c r="HC484" s="454"/>
      <c r="HD484" s="454"/>
      <c r="HE484" s="454"/>
      <c r="HF484" s="454"/>
      <c r="HG484" s="454"/>
      <c r="HH484" s="454"/>
      <c r="HI484" s="454"/>
      <c r="HJ484" s="454"/>
      <c r="HK484" s="454"/>
      <c r="HL484" s="454"/>
      <c r="HM484" s="454"/>
      <c r="HN484" s="454"/>
      <c r="HO484" s="454"/>
      <c r="HP484" s="454"/>
      <c r="HQ484" s="454"/>
      <c r="HR484" s="454"/>
      <c r="HS484" s="454"/>
      <c r="HT484" s="454"/>
      <c r="HU484" s="454"/>
      <c r="HV484" s="454"/>
      <c r="HW484" s="454"/>
      <c r="HX484" s="454"/>
      <c r="HY484" s="454"/>
      <c r="HZ484" s="454"/>
      <c r="IA484" s="454"/>
      <c r="IB484" s="454"/>
      <c r="IC484" s="454"/>
      <c r="ID484" s="454"/>
      <c r="IE484" s="454"/>
      <c r="IF484" s="454"/>
      <c r="IG484" s="454"/>
      <c r="IH484" s="454"/>
      <c r="II484" s="454"/>
      <c r="IJ484" s="454"/>
      <c r="IK484" s="454"/>
      <c r="IL484" s="454"/>
      <c r="IM484" s="454"/>
      <c r="IN484" s="454"/>
      <c r="IO484" s="454"/>
      <c r="IP484" s="454"/>
      <c r="IQ484" s="454"/>
      <c r="IR484" s="454"/>
      <c r="IS484" s="454"/>
      <c r="IT484" s="454"/>
      <c r="IU484" s="454"/>
      <c r="IV484" s="454"/>
      <c r="IW484" s="454"/>
    </row>
    <row r="485" customFormat="false" ht="12.75" hidden="false" customHeight="false" outlineLevel="0" collapsed="false">
      <c r="A485" s="462"/>
      <c r="B485" s="461"/>
      <c r="C485" s="461"/>
      <c r="D485" s="461"/>
      <c r="E485" s="461"/>
      <c r="F485" s="461"/>
      <c r="G485" s="461"/>
      <c r="H485" s="461"/>
      <c r="I485" s="461"/>
      <c r="J485" s="461"/>
      <c r="K485" s="461"/>
      <c r="L485" s="461"/>
      <c r="M485" s="461"/>
      <c r="N485" s="461"/>
      <c r="O485" s="461"/>
      <c r="P485" s="461"/>
      <c r="Q485" s="461"/>
      <c r="R485" s="461"/>
      <c r="S485" s="461"/>
      <c r="T485" s="461"/>
      <c r="U485" s="461"/>
      <c r="V485" s="454"/>
      <c r="W485" s="454"/>
      <c r="X485" s="454"/>
      <c r="Y485" s="454"/>
      <c r="Z485" s="454"/>
      <c r="AA485" s="454"/>
      <c r="AB485" s="454"/>
      <c r="AC485" s="454"/>
      <c r="AD485" s="454"/>
      <c r="AE485" s="454"/>
      <c r="AF485" s="454"/>
      <c r="AG485" s="454"/>
      <c r="AH485" s="454"/>
      <c r="AI485" s="454"/>
      <c r="AJ485" s="454"/>
      <c r="AK485" s="454"/>
      <c r="AL485" s="454"/>
      <c r="AM485" s="454"/>
      <c r="AN485" s="454"/>
      <c r="AO485" s="454"/>
      <c r="AP485" s="454"/>
      <c r="AQ485" s="454"/>
      <c r="AR485" s="454"/>
      <c r="AS485" s="454"/>
      <c r="AT485" s="454"/>
      <c r="AU485" s="454"/>
      <c r="AV485" s="454"/>
      <c r="AW485" s="454"/>
      <c r="AX485" s="454"/>
      <c r="AY485" s="454"/>
      <c r="AZ485" s="454"/>
      <c r="BA485" s="454"/>
      <c r="BB485" s="454"/>
      <c r="BC485" s="454"/>
      <c r="BD485" s="454"/>
      <c r="BE485" s="454"/>
      <c r="BF485" s="454"/>
      <c r="BG485" s="454"/>
      <c r="BH485" s="454"/>
      <c r="BI485" s="454"/>
      <c r="BJ485" s="454"/>
      <c r="BK485" s="454"/>
      <c r="BL485" s="454"/>
      <c r="BM485" s="454"/>
      <c r="BN485" s="454"/>
      <c r="BO485" s="454"/>
      <c r="BP485" s="454"/>
      <c r="BQ485" s="454"/>
      <c r="BR485" s="454"/>
      <c r="BS485" s="454"/>
      <c r="BT485" s="454"/>
      <c r="BU485" s="454"/>
      <c r="BV485" s="454"/>
      <c r="BW485" s="454"/>
      <c r="BX485" s="454"/>
      <c r="BY485" s="454"/>
      <c r="BZ485" s="454"/>
      <c r="CA485" s="454"/>
      <c r="CB485" s="454"/>
      <c r="CC485" s="454"/>
      <c r="CD485" s="454"/>
      <c r="CE485" s="454"/>
      <c r="CF485" s="454"/>
      <c r="CG485" s="454"/>
      <c r="CH485" s="454"/>
      <c r="CI485" s="454"/>
      <c r="CJ485" s="454"/>
      <c r="CK485" s="454"/>
      <c r="CL485" s="454"/>
      <c r="CM485" s="454"/>
      <c r="CN485" s="454"/>
      <c r="CO485" s="454"/>
      <c r="CP485" s="454"/>
      <c r="CQ485" s="454"/>
      <c r="CR485" s="454"/>
      <c r="CS485" s="454"/>
      <c r="CT485" s="454"/>
      <c r="CU485" s="454"/>
      <c r="CV485" s="454"/>
      <c r="CW485" s="454"/>
      <c r="CX485" s="454"/>
      <c r="CY485" s="454"/>
      <c r="CZ485" s="454"/>
      <c r="DA485" s="454"/>
      <c r="DB485" s="454"/>
      <c r="DC485" s="454"/>
      <c r="DD485" s="454"/>
      <c r="DE485" s="454"/>
      <c r="DF485" s="454"/>
      <c r="DG485" s="454"/>
      <c r="DH485" s="454"/>
      <c r="DI485" s="454"/>
      <c r="DJ485" s="454"/>
      <c r="DK485" s="454"/>
      <c r="DL485" s="454"/>
      <c r="DM485" s="454"/>
      <c r="DN485" s="454"/>
      <c r="DO485" s="454"/>
      <c r="DP485" s="454"/>
      <c r="DQ485" s="454"/>
      <c r="DR485" s="454"/>
      <c r="DS485" s="454"/>
      <c r="DT485" s="454"/>
      <c r="DU485" s="454"/>
      <c r="DV485" s="454"/>
      <c r="DW485" s="454"/>
      <c r="DX485" s="454"/>
      <c r="DY485" s="454"/>
      <c r="DZ485" s="454"/>
      <c r="EA485" s="454"/>
      <c r="EB485" s="454"/>
      <c r="EC485" s="454"/>
      <c r="ED485" s="454"/>
      <c r="EE485" s="454"/>
      <c r="EF485" s="454"/>
      <c r="EG485" s="454"/>
      <c r="EH485" s="454"/>
      <c r="EI485" s="454"/>
      <c r="EJ485" s="454"/>
      <c r="EK485" s="454"/>
      <c r="EL485" s="454"/>
      <c r="EM485" s="454"/>
      <c r="EN485" s="454"/>
      <c r="EO485" s="454"/>
      <c r="EP485" s="454"/>
      <c r="EQ485" s="454"/>
      <c r="ER485" s="454"/>
      <c r="ES485" s="454"/>
      <c r="ET485" s="454"/>
      <c r="EU485" s="454"/>
      <c r="EV485" s="454"/>
      <c r="EW485" s="454"/>
      <c r="EX485" s="454"/>
      <c r="EY485" s="454"/>
      <c r="EZ485" s="454"/>
      <c r="FA485" s="454"/>
      <c r="FB485" s="454"/>
      <c r="FC485" s="454"/>
      <c r="FD485" s="454"/>
      <c r="FE485" s="454"/>
      <c r="FF485" s="454"/>
      <c r="FG485" s="454"/>
      <c r="FH485" s="454"/>
      <c r="FI485" s="454"/>
      <c r="FJ485" s="454"/>
      <c r="FK485" s="454"/>
      <c r="FL485" s="454"/>
      <c r="FM485" s="454"/>
      <c r="FN485" s="454"/>
      <c r="FO485" s="454"/>
      <c r="FP485" s="454"/>
      <c r="FQ485" s="454"/>
      <c r="FR485" s="454"/>
      <c r="FS485" s="454"/>
      <c r="FT485" s="454"/>
      <c r="FU485" s="454"/>
      <c r="FV485" s="454"/>
      <c r="FW485" s="454"/>
      <c r="FX485" s="454"/>
      <c r="FY485" s="454"/>
      <c r="FZ485" s="454"/>
      <c r="GA485" s="454"/>
      <c r="GB485" s="454"/>
      <c r="GC485" s="454"/>
      <c r="GD485" s="454"/>
      <c r="GE485" s="454"/>
      <c r="GF485" s="454"/>
      <c r="GG485" s="454"/>
      <c r="GH485" s="454"/>
      <c r="GI485" s="454"/>
      <c r="GJ485" s="454"/>
      <c r="GK485" s="454"/>
      <c r="GL485" s="454"/>
      <c r="GM485" s="454"/>
      <c r="GN485" s="454"/>
      <c r="GO485" s="454"/>
      <c r="GP485" s="454"/>
      <c r="GQ485" s="454"/>
      <c r="GR485" s="454"/>
      <c r="GS485" s="454"/>
      <c r="GT485" s="454"/>
      <c r="GU485" s="454"/>
      <c r="GV485" s="454"/>
      <c r="GW485" s="454"/>
      <c r="GX485" s="454"/>
      <c r="GY485" s="454"/>
      <c r="GZ485" s="454"/>
      <c r="HA485" s="454"/>
      <c r="HB485" s="454"/>
      <c r="HC485" s="454"/>
      <c r="HD485" s="454"/>
      <c r="HE485" s="454"/>
      <c r="HF485" s="454"/>
      <c r="HG485" s="454"/>
      <c r="HH485" s="454"/>
      <c r="HI485" s="454"/>
      <c r="HJ485" s="454"/>
      <c r="HK485" s="454"/>
      <c r="HL485" s="454"/>
      <c r="HM485" s="454"/>
      <c r="HN485" s="454"/>
      <c r="HO485" s="454"/>
      <c r="HP485" s="454"/>
      <c r="HQ485" s="454"/>
      <c r="HR485" s="454"/>
      <c r="HS485" s="454"/>
      <c r="HT485" s="454"/>
      <c r="HU485" s="454"/>
      <c r="HV485" s="454"/>
      <c r="HW485" s="454"/>
      <c r="HX485" s="454"/>
      <c r="HY485" s="454"/>
      <c r="HZ485" s="454"/>
      <c r="IA485" s="454"/>
      <c r="IB485" s="454"/>
      <c r="IC485" s="454"/>
      <c r="ID485" s="454"/>
      <c r="IE485" s="454"/>
      <c r="IF485" s="454"/>
      <c r="IG485" s="454"/>
      <c r="IH485" s="454"/>
      <c r="II485" s="454"/>
      <c r="IJ485" s="454"/>
      <c r="IK485" s="454"/>
      <c r="IL485" s="454"/>
      <c r="IM485" s="454"/>
      <c r="IN485" s="454"/>
      <c r="IO485" s="454"/>
      <c r="IP485" s="454"/>
      <c r="IQ485" s="454"/>
      <c r="IR485" s="454"/>
      <c r="IS485" s="454"/>
      <c r="IT485" s="454"/>
      <c r="IU485" s="454"/>
      <c r="IV485" s="454"/>
      <c r="IW485" s="454"/>
    </row>
    <row r="486" customFormat="false" ht="12.75" hidden="false" customHeight="false" outlineLevel="0" collapsed="false">
      <c r="A486" s="462"/>
      <c r="B486" s="461"/>
      <c r="C486" s="461"/>
      <c r="D486" s="461"/>
      <c r="E486" s="461"/>
      <c r="F486" s="461"/>
      <c r="G486" s="461"/>
      <c r="H486" s="461"/>
      <c r="I486" s="461"/>
      <c r="J486" s="461"/>
      <c r="K486" s="461"/>
      <c r="L486" s="461"/>
      <c r="M486" s="461"/>
      <c r="N486" s="461"/>
      <c r="O486" s="461"/>
      <c r="P486" s="461"/>
      <c r="Q486" s="461"/>
      <c r="R486" s="461"/>
      <c r="S486" s="461"/>
      <c r="T486" s="461"/>
      <c r="U486" s="461"/>
      <c r="V486" s="454"/>
      <c r="W486" s="454"/>
      <c r="X486" s="454"/>
      <c r="Y486" s="454"/>
      <c r="Z486" s="454"/>
      <c r="AA486" s="454"/>
      <c r="AB486" s="454"/>
      <c r="AC486" s="454"/>
      <c r="AD486" s="454"/>
      <c r="AE486" s="454"/>
      <c r="AF486" s="454"/>
      <c r="AG486" s="454"/>
      <c r="AH486" s="454"/>
      <c r="AI486" s="454"/>
      <c r="AJ486" s="454"/>
      <c r="AK486" s="454"/>
      <c r="AL486" s="454"/>
      <c r="AM486" s="454"/>
      <c r="AN486" s="454"/>
      <c r="AO486" s="454"/>
      <c r="AP486" s="454"/>
      <c r="AQ486" s="454"/>
      <c r="AR486" s="454"/>
      <c r="AS486" s="454"/>
      <c r="AT486" s="454"/>
      <c r="AU486" s="454"/>
      <c r="AV486" s="454"/>
      <c r="AW486" s="454"/>
      <c r="AX486" s="454"/>
      <c r="AY486" s="454"/>
      <c r="AZ486" s="454"/>
      <c r="BA486" s="454"/>
      <c r="BB486" s="454"/>
      <c r="BC486" s="454"/>
      <c r="BD486" s="454"/>
      <c r="BE486" s="454"/>
      <c r="BF486" s="454"/>
      <c r="BG486" s="454"/>
      <c r="BH486" s="454"/>
      <c r="BI486" s="454"/>
      <c r="BJ486" s="454"/>
      <c r="BK486" s="454"/>
      <c r="BL486" s="454"/>
      <c r="BM486" s="454"/>
      <c r="BN486" s="454"/>
      <c r="BO486" s="454"/>
      <c r="BP486" s="454"/>
      <c r="BQ486" s="454"/>
      <c r="BR486" s="454"/>
      <c r="BS486" s="454"/>
      <c r="BT486" s="454"/>
      <c r="BU486" s="454"/>
      <c r="BV486" s="454"/>
      <c r="BW486" s="454"/>
      <c r="BX486" s="454"/>
      <c r="BY486" s="454"/>
      <c r="BZ486" s="454"/>
      <c r="CA486" s="454"/>
      <c r="CB486" s="454"/>
      <c r="CC486" s="454"/>
      <c r="CD486" s="454"/>
      <c r="CE486" s="454"/>
      <c r="CF486" s="454"/>
      <c r="CG486" s="454"/>
      <c r="CH486" s="454"/>
      <c r="CI486" s="454"/>
      <c r="CJ486" s="454"/>
      <c r="CK486" s="454"/>
      <c r="CL486" s="454"/>
      <c r="CM486" s="454"/>
      <c r="CN486" s="454"/>
      <c r="CO486" s="454"/>
      <c r="CP486" s="454"/>
      <c r="CQ486" s="454"/>
      <c r="CR486" s="454"/>
      <c r="CS486" s="454"/>
      <c r="CT486" s="454"/>
      <c r="CU486" s="454"/>
      <c r="CV486" s="454"/>
      <c r="CW486" s="454"/>
      <c r="CX486" s="454"/>
      <c r="CY486" s="454"/>
      <c r="CZ486" s="454"/>
      <c r="DA486" s="454"/>
      <c r="DB486" s="454"/>
      <c r="DC486" s="454"/>
      <c r="DD486" s="454"/>
      <c r="DE486" s="454"/>
      <c r="DF486" s="454"/>
      <c r="DG486" s="454"/>
      <c r="DH486" s="454"/>
      <c r="DI486" s="454"/>
      <c r="DJ486" s="454"/>
      <c r="DK486" s="454"/>
      <c r="DL486" s="454"/>
      <c r="DM486" s="454"/>
      <c r="DN486" s="454"/>
      <c r="DO486" s="454"/>
      <c r="DP486" s="454"/>
      <c r="DQ486" s="454"/>
      <c r="DR486" s="454"/>
      <c r="DS486" s="454"/>
      <c r="DT486" s="454"/>
      <c r="DU486" s="454"/>
      <c r="DV486" s="454"/>
      <c r="DW486" s="454"/>
      <c r="DX486" s="454"/>
      <c r="DY486" s="454"/>
      <c r="DZ486" s="454"/>
      <c r="EA486" s="454"/>
      <c r="EB486" s="454"/>
      <c r="EC486" s="454"/>
      <c r="ED486" s="454"/>
      <c r="EE486" s="454"/>
      <c r="EF486" s="454"/>
      <c r="EG486" s="454"/>
      <c r="EH486" s="454"/>
      <c r="EI486" s="454"/>
      <c r="EJ486" s="454"/>
      <c r="EK486" s="454"/>
      <c r="EL486" s="454"/>
      <c r="EM486" s="454"/>
      <c r="EN486" s="454"/>
      <c r="EO486" s="454"/>
      <c r="EP486" s="454"/>
      <c r="EQ486" s="454"/>
      <c r="ER486" s="454"/>
      <c r="ES486" s="454"/>
      <c r="ET486" s="454"/>
      <c r="EU486" s="454"/>
      <c r="EV486" s="454"/>
      <c r="EW486" s="454"/>
      <c r="EX486" s="454"/>
      <c r="EY486" s="454"/>
      <c r="EZ486" s="454"/>
      <c r="FA486" s="454"/>
      <c r="FB486" s="454"/>
      <c r="FC486" s="454"/>
      <c r="FD486" s="454"/>
      <c r="FE486" s="454"/>
      <c r="FF486" s="454"/>
      <c r="FG486" s="454"/>
      <c r="FH486" s="454"/>
      <c r="FI486" s="454"/>
      <c r="FJ486" s="454"/>
      <c r="FK486" s="454"/>
      <c r="FL486" s="454"/>
      <c r="FM486" s="454"/>
      <c r="FN486" s="454"/>
      <c r="FO486" s="454"/>
      <c r="FP486" s="454"/>
      <c r="FQ486" s="454"/>
      <c r="FR486" s="454"/>
      <c r="FS486" s="454"/>
      <c r="FT486" s="454"/>
      <c r="FU486" s="454"/>
      <c r="FV486" s="454"/>
      <c r="FW486" s="454"/>
      <c r="FX486" s="454"/>
      <c r="FY486" s="454"/>
      <c r="FZ486" s="454"/>
      <c r="GA486" s="454"/>
      <c r="GB486" s="454"/>
      <c r="GC486" s="454"/>
      <c r="GD486" s="454"/>
      <c r="GE486" s="454"/>
      <c r="GF486" s="454"/>
      <c r="GG486" s="454"/>
      <c r="GH486" s="454"/>
      <c r="GI486" s="454"/>
      <c r="GJ486" s="454"/>
      <c r="GK486" s="454"/>
      <c r="GL486" s="454"/>
      <c r="GM486" s="454"/>
      <c r="GN486" s="454"/>
      <c r="GO486" s="454"/>
      <c r="GP486" s="454"/>
      <c r="GQ486" s="454"/>
      <c r="GR486" s="454"/>
      <c r="GS486" s="454"/>
      <c r="GT486" s="454"/>
      <c r="GU486" s="454"/>
      <c r="GV486" s="454"/>
      <c r="GW486" s="454"/>
      <c r="GX486" s="454"/>
      <c r="GY486" s="454"/>
      <c r="GZ486" s="454"/>
      <c r="HA486" s="454"/>
      <c r="HB486" s="454"/>
      <c r="HC486" s="454"/>
      <c r="HD486" s="454"/>
      <c r="HE486" s="454"/>
      <c r="HF486" s="454"/>
      <c r="HG486" s="454"/>
      <c r="HH486" s="454"/>
      <c r="HI486" s="454"/>
      <c r="HJ486" s="454"/>
      <c r="HK486" s="454"/>
      <c r="HL486" s="454"/>
      <c r="HM486" s="454"/>
      <c r="HN486" s="454"/>
      <c r="HO486" s="454"/>
      <c r="HP486" s="454"/>
      <c r="HQ486" s="454"/>
      <c r="HR486" s="454"/>
      <c r="HS486" s="454"/>
      <c r="HT486" s="454"/>
      <c r="HU486" s="454"/>
      <c r="HV486" s="454"/>
      <c r="HW486" s="454"/>
      <c r="HX486" s="454"/>
      <c r="HY486" s="454"/>
      <c r="HZ486" s="454"/>
      <c r="IA486" s="454"/>
      <c r="IB486" s="454"/>
      <c r="IC486" s="454"/>
      <c r="ID486" s="454"/>
      <c r="IE486" s="454"/>
      <c r="IF486" s="454"/>
      <c r="IG486" s="454"/>
      <c r="IH486" s="454"/>
      <c r="II486" s="454"/>
      <c r="IJ486" s="454"/>
      <c r="IK486" s="454"/>
      <c r="IL486" s="454"/>
      <c r="IM486" s="454"/>
      <c r="IN486" s="454"/>
      <c r="IO486" s="454"/>
      <c r="IP486" s="454"/>
      <c r="IQ486" s="454"/>
      <c r="IR486" s="454"/>
      <c r="IS486" s="454"/>
      <c r="IT486" s="454"/>
      <c r="IU486" s="454"/>
      <c r="IV486" s="454"/>
      <c r="IW486" s="454"/>
    </row>
    <row r="487" customFormat="false" ht="12.75" hidden="false" customHeight="false" outlineLevel="0" collapsed="false">
      <c r="A487" s="462"/>
      <c r="B487" s="461"/>
      <c r="C487" s="461"/>
      <c r="D487" s="461"/>
      <c r="E487" s="461"/>
      <c r="F487" s="461"/>
      <c r="G487" s="461"/>
      <c r="H487" s="461"/>
      <c r="I487" s="461"/>
      <c r="J487" s="461"/>
      <c r="K487" s="461"/>
      <c r="L487" s="461"/>
      <c r="M487" s="461"/>
      <c r="N487" s="461"/>
      <c r="O487" s="461"/>
      <c r="P487" s="461"/>
      <c r="Q487" s="461"/>
      <c r="R487" s="461"/>
      <c r="S487" s="461"/>
      <c r="T487" s="461"/>
      <c r="U487" s="461"/>
      <c r="V487" s="454"/>
      <c r="W487" s="454"/>
      <c r="X487" s="454"/>
      <c r="Y487" s="454"/>
      <c r="Z487" s="454"/>
      <c r="AA487" s="454"/>
      <c r="AB487" s="454"/>
      <c r="AC487" s="454"/>
      <c r="AD487" s="454"/>
      <c r="AE487" s="454"/>
      <c r="AF487" s="454"/>
      <c r="AG487" s="454"/>
      <c r="AH487" s="454"/>
      <c r="AI487" s="454"/>
      <c r="AJ487" s="454"/>
      <c r="AK487" s="454"/>
      <c r="AL487" s="454"/>
      <c r="AM487" s="454"/>
      <c r="AN487" s="454"/>
      <c r="AO487" s="454"/>
      <c r="AP487" s="454"/>
      <c r="AQ487" s="454"/>
      <c r="AR487" s="454"/>
      <c r="AS487" s="454"/>
      <c r="AT487" s="454"/>
      <c r="AU487" s="454"/>
      <c r="AV487" s="454"/>
      <c r="AW487" s="454"/>
      <c r="AX487" s="454"/>
      <c r="AY487" s="454"/>
      <c r="AZ487" s="454"/>
      <c r="BA487" s="454"/>
      <c r="BB487" s="454"/>
      <c r="BC487" s="454"/>
      <c r="BD487" s="454"/>
      <c r="BE487" s="454"/>
      <c r="BF487" s="454"/>
      <c r="BG487" s="454"/>
      <c r="BH487" s="454"/>
      <c r="BI487" s="454"/>
      <c r="BJ487" s="454"/>
      <c r="BK487" s="454"/>
      <c r="BL487" s="454"/>
      <c r="BM487" s="454"/>
      <c r="BN487" s="454"/>
      <c r="BO487" s="454"/>
      <c r="BP487" s="454"/>
      <c r="BQ487" s="454"/>
      <c r="BR487" s="454"/>
      <c r="BS487" s="454"/>
      <c r="BT487" s="454"/>
      <c r="BU487" s="454"/>
      <c r="BV487" s="454"/>
      <c r="BW487" s="454"/>
      <c r="BX487" s="454"/>
      <c r="BY487" s="454"/>
      <c r="BZ487" s="454"/>
      <c r="CA487" s="454"/>
      <c r="CB487" s="454"/>
      <c r="CC487" s="454"/>
      <c r="CD487" s="454"/>
      <c r="CE487" s="454"/>
      <c r="CF487" s="454"/>
      <c r="CG487" s="454"/>
      <c r="CH487" s="454"/>
      <c r="CI487" s="454"/>
      <c r="CJ487" s="454"/>
      <c r="CK487" s="454"/>
      <c r="CL487" s="454"/>
      <c r="CM487" s="454"/>
      <c r="CN487" s="454"/>
      <c r="CO487" s="454"/>
      <c r="CP487" s="454"/>
      <c r="CQ487" s="454"/>
      <c r="CR487" s="454"/>
      <c r="CS487" s="454"/>
      <c r="CT487" s="454"/>
      <c r="CU487" s="454"/>
      <c r="CV487" s="454"/>
      <c r="CW487" s="454"/>
      <c r="CX487" s="454"/>
      <c r="CY487" s="454"/>
      <c r="CZ487" s="454"/>
      <c r="DA487" s="454"/>
      <c r="DB487" s="454"/>
      <c r="DC487" s="454"/>
      <c r="DD487" s="454"/>
      <c r="DE487" s="454"/>
      <c r="DF487" s="454"/>
      <c r="DG487" s="454"/>
      <c r="DH487" s="454"/>
      <c r="DI487" s="454"/>
      <c r="DJ487" s="454"/>
      <c r="DK487" s="454"/>
      <c r="DL487" s="454"/>
      <c r="DM487" s="454"/>
      <c r="DN487" s="454"/>
      <c r="DO487" s="454"/>
      <c r="DP487" s="454"/>
      <c r="DQ487" s="454"/>
      <c r="DR487" s="454"/>
      <c r="DS487" s="454"/>
      <c r="DT487" s="454"/>
      <c r="DU487" s="454"/>
      <c r="DV487" s="454"/>
      <c r="DW487" s="454"/>
      <c r="DX487" s="454"/>
      <c r="DY487" s="454"/>
      <c r="DZ487" s="454"/>
      <c r="EA487" s="454"/>
      <c r="EB487" s="454"/>
      <c r="EC487" s="454"/>
      <c r="ED487" s="454"/>
      <c r="EE487" s="454"/>
      <c r="EF487" s="454"/>
      <c r="EG487" s="454"/>
      <c r="EH487" s="454"/>
      <c r="EI487" s="454"/>
      <c r="EJ487" s="454"/>
      <c r="EK487" s="454"/>
      <c r="EL487" s="454"/>
      <c r="EM487" s="454"/>
      <c r="EN487" s="454"/>
      <c r="EO487" s="454"/>
      <c r="EP487" s="454"/>
      <c r="EQ487" s="454"/>
      <c r="ER487" s="454"/>
      <c r="ES487" s="454"/>
      <c r="ET487" s="454"/>
      <c r="EU487" s="454"/>
      <c r="EV487" s="454"/>
      <c r="EW487" s="454"/>
      <c r="EX487" s="454"/>
      <c r="EY487" s="454"/>
      <c r="EZ487" s="454"/>
      <c r="FA487" s="454"/>
      <c r="FB487" s="454"/>
      <c r="FC487" s="454"/>
      <c r="FD487" s="454"/>
      <c r="FE487" s="454"/>
      <c r="FF487" s="454"/>
      <c r="FG487" s="454"/>
      <c r="FH487" s="454"/>
      <c r="FI487" s="454"/>
      <c r="FJ487" s="454"/>
      <c r="FK487" s="454"/>
      <c r="FL487" s="454"/>
      <c r="FM487" s="454"/>
      <c r="FN487" s="454"/>
      <c r="FO487" s="454"/>
      <c r="FP487" s="454"/>
      <c r="FQ487" s="454"/>
      <c r="FR487" s="454"/>
      <c r="FS487" s="454"/>
      <c r="FT487" s="454"/>
      <c r="FU487" s="454"/>
      <c r="FV487" s="454"/>
      <c r="FW487" s="454"/>
      <c r="FX487" s="454"/>
      <c r="FY487" s="454"/>
      <c r="FZ487" s="454"/>
      <c r="GA487" s="454"/>
      <c r="GB487" s="454"/>
      <c r="GC487" s="454"/>
      <c r="GD487" s="454"/>
      <c r="GE487" s="454"/>
      <c r="GF487" s="454"/>
      <c r="GG487" s="454"/>
      <c r="GH487" s="454"/>
      <c r="GI487" s="454"/>
      <c r="GJ487" s="454"/>
      <c r="GK487" s="454"/>
      <c r="GL487" s="454"/>
      <c r="GM487" s="454"/>
      <c r="GN487" s="454"/>
      <c r="GO487" s="454"/>
      <c r="GP487" s="454"/>
      <c r="GQ487" s="454"/>
      <c r="GR487" s="454"/>
      <c r="GS487" s="454"/>
      <c r="GT487" s="454"/>
      <c r="GU487" s="454"/>
      <c r="GV487" s="454"/>
      <c r="GW487" s="454"/>
      <c r="GX487" s="454"/>
      <c r="GY487" s="454"/>
      <c r="GZ487" s="454"/>
      <c r="HA487" s="454"/>
      <c r="HB487" s="454"/>
      <c r="HC487" s="454"/>
      <c r="HD487" s="454"/>
      <c r="HE487" s="454"/>
      <c r="HF487" s="454"/>
      <c r="HG487" s="454"/>
      <c r="HH487" s="454"/>
      <c r="HI487" s="454"/>
      <c r="HJ487" s="454"/>
      <c r="HK487" s="454"/>
      <c r="HL487" s="454"/>
      <c r="HM487" s="454"/>
      <c r="HN487" s="454"/>
      <c r="HO487" s="454"/>
      <c r="HP487" s="454"/>
      <c r="HQ487" s="454"/>
      <c r="HR487" s="454"/>
      <c r="HS487" s="454"/>
      <c r="HT487" s="454"/>
      <c r="HU487" s="454"/>
      <c r="HV487" s="454"/>
      <c r="HW487" s="454"/>
      <c r="HX487" s="454"/>
      <c r="HY487" s="454"/>
      <c r="HZ487" s="454"/>
      <c r="IA487" s="454"/>
      <c r="IB487" s="454"/>
      <c r="IC487" s="454"/>
      <c r="ID487" s="454"/>
      <c r="IE487" s="454"/>
      <c r="IF487" s="454"/>
      <c r="IG487" s="454"/>
      <c r="IH487" s="454"/>
      <c r="II487" s="454"/>
      <c r="IJ487" s="454"/>
      <c r="IK487" s="454"/>
      <c r="IL487" s="454"/>
      <c r="IM487" s="454"/>
      <c r="IN487" s="454"/>
      <c r="IO487" s="454"/>
      <c r="IP487" s="454"/>
      <c r="IQ487" s="454"/>
      <c r="IR487" s="454"/>
      <c r="IS487" s="454"/>
      <c r="IT487" s="454"/>
      <c r="IU487" s="454"/>
      <c r="IV487" s="454"/>
      <c r="IW487" s="454"/>
    </row>
    <row r="488" customFormat="false" ht="12.75" hidden="false" customHeight="false" outlineLevel="0" collapsed="false">
      <c r="A488" s="419"/>
      <c r="B488" s="461"/>
      <c r="C488" s="461"/>
      <c r="D488" s="461"/>
      <c r="E488" s="461"/>
      <c r="F488" s="461"/>
      <c r="G488" s="461"/>
      <c r="H488" s="461"/>
      <c r="I488" s="461"/>
      <c r="J488" s="461"/>
      <c r="K488" s="461"/>
      <c r="L488" s="461"/>
      <c r="M488" s="461"/>
      <c r="N488" s="461"/>
      <c r="O488" s="461"/>
      <c r="P488" s="461"/>
      <c r="Q488" s="461"/>
      <c r="R488" s="461"/>
      <c r="S488" s="461"/>
      <c r="T488" s="461"/>
      <c r="U488" s="461"/>
      <c r="V488" s="454"/>
      <c r="W488" s="454"/>
      <c r="X488" s="454"/>
      <c r="Y488" s="454"/>
      <c r="Z488" s="454"/>
      <c r="AA488" s="454"/>
      <c r="AB488" s="454"/>
      <c r="AC488" s="454"/>
      <c r="AD488" s="454"/>
      <c r="AE488" s="454"/>
      <c r="AF488" s="454"/>
      <c r="AG488" s="454"/>
      <c r="AH488" s="454"/>
      <c r="AI488" s="454"/>
      <c r="AJ488" s="454"/>
      <c r="AK488" s="454"/>
      <c r="AL488" s="454"/>
      <c r="AM488" s="454"/>
      <c r="AN488" s="454"/>
      <c r="AO488" s="454"/>
      <c r="AP488" s="454"/>
      <c r="AQ488" s="454"/>
      <c r="AR488" s="454"/>
      <c r="AS488" s="454"/>
      <c r="AT488" s="454"/>
      <c r="AU488" s="454"/>
      <c r="AV488" s="454"/>
      <c r="AW488" s="454"/>
      <c r="AX488" s="454"/>
      <c r="AY488" s="454"/>
      <c r="AZ488" s="454"/>
      <c r="BA488" s="454"/>
      <c r="BB488" s="454"/>
      <c r="BC488" s="454"/>
      <c r="BD488" s="454"/>
      <c r="BE488" s="454"/>
      <c r="BF488" s="454"/>
      <c r="BG488" s="454"/>
      <c r="BH488" s="454"/>
      <c r="BI488" s="454"/>
      <c r="BJ488" s="454"/>
      <c r="BK488" s="454"/>
      <c r="BL488" s="454"/>
      <c r="BM488" s="454"/>
      <c r="BN488" s="454"/>
      <c r="BO488" s="454"/>
      <c r="BP488" s="454"/>
      <c r="BQ488" s="454"/>
      <c r="BR488" s="454"/>
      <c r="BS488" s="454"/>
      <c r="BT488" s="454"/>
      <c r="BU488" s="454"/>
      <c r="BV488" s="454"/>
      <c r="BW488" s="454"/>
      <c r="BX488" s="454"/>
      <c r="BY488" s="454"/>
      <c r="BZ488" s="454"/>
      <c r="CA488" s="454"/>
      <c r="CB488" s="454"/>
      <c r="CC488" s="454"/>
      <c r="CD488" s="454"/>
      <c r="CE488" s="454"/>
      <c r="CF488" s="454"/>
      <c r="CG488" s="454"/>
      <c r="CH488" s="454"/>
      <c r="CI488" s="454"/>
      <c r="CJ488" s="454"/>
      <c r="CK488" s="454"/>
      <c r="CL488" s="454"/>
      <c r="CM488" s="454"/>
      <c r="CN488" s="454"/>
      <c r="CO488" s="454"/>
      <c r="CP488" s="454"/>
      <c r="CQ488" s="454"/>
      <c r="CR488" s="454"/>
      <c r="CS488" s="454"/>
      <c r="CT488" s="454"/>
      <c r="CU488" s="454"/>
      <c r="CV488" s="454"/>
      <c r="CW488" s="454"/>
      <c r="CX488" s="454"/>
      <c r="CY488" s="454"/>
      <c r="CZ488" s="454"/>
      <c r="DA488" s="454"/>
      <c r="DB488" s="454"/>
      <c r="DC488" s="454"/>
      <c r="DD488" s="454"/>
      <c r="DE488" s="454"/>
      <c r="DF488" s="454"/>
      <c r="DG488" s="454"/>
      <c r="DH488" s="454"/>
      <c r="DI488" s="454"/>
      <c r="DJ488" s="454"/>
      <c r="DK488" s="454"/>
      <c r="DL488" s="454"/>
      <c r="DM488" s="454"/>
      <c r="DN488" s="454"/>
      <c r="DO488" s="454"/>
      <c r="DP488" s="454"/>
      <c r="DQ488" s="454"/>
      <c r="DR488" s="454"/>
      <c r="DS488" s="454"/>
      <c r="DT488" s="454"/>
      <c r="DU488" s="454"/>
      <c r="DV488" s="454"/>
      <c r="DW488" s="454"/>
      <c r="DX488" s="454"/>
      <c r="DY488" s="454"/>
      <c r="DZ488" s="454"/>
      <c r="EA488" s="454"/>
      <c r="EB488" s="454"/>
      <c r="EC488" s="454"/>
      <c r="ED488" s="454"/>
      <c r="EE488" s="454"/>
      <c r="EF488" s="454"/>
      <c r="EG488" s="454"/>
      <c r="EH488" s="454"/>
      <c r="EI488" s="454"/>
      <c r="EJ488" s="454"/>
      <c r="EK488" s="454"/>
      <c r="EL488" s="454"/>
      <c r="EM488" s="454"/>
      <c r="EN488" s="454"/>
      <c r="EO488" s="454"/>
      <c r="EP488" s="454"/>
      <c r="EQ488" s="454"/>
      <c r="ER488" s="454"/>
      <c r="ES488" s="454"/>
      <c r="ET488" s="454"/>
      <c r="EU488" s="454"/>
      <c r="EV488" s="454"/>
      <c r="EW488" s="454"/>
      <c r="EX488" s="454"/>
      <c r="EY488" s="454"/>
      <c r="EZ488" s="454"/>
      <c r="FA488" s="454"/>
      <c r="FB488" s="454"/>
      <c r="FC488" s="454"/>
      <c r="FD488" s="454"/>
      <c r="FE488" s="454"/>
      <c r="FF488" s="454"/>
      <c r="FG488" s="454"/>
      <c r="FH488" s="454"/>
      <c r="FI488" s="454"/>
      <c r="FJ488" s="454"/>
      <c r="FK488" s="454"/>
      <c r="FL488" s="454"/>
      <c r="FM488" s="454"/>
      <c r="FN488" s="454"/>
      <c r="FO488" s="454"/>
      <c r="FP488" s="454"/>
      <c r="FQ488" s="454"/>
      <c r="FR488" s="454"/>
      <c r="FS488" s="454"/>
      <c r="FT488" s="454"/>
      <c r="FU488" s="454"/>
      <c r="FV488" s="454"/>
      <c r="FW488" s="454"/>
      <c r="FX488" s="454"/>
      <c r="FY488" s="454"/>
      <c r="FZ488" s="454"/>
      <c r="GA488" s="454"/>
      <c r="GB488" s="454"/>
      <c r="GC488" s="454"/>
      <c r="GD488" s="454"/>
      <c r="GE488" s="454"/>
      <c r="GF488" s="454"/>
      <c r="GG488" s="454"/>
      <c r="GH488" s="454"/>
      <c r="GI488" s="454"/>
      <c r="GJ488" s="454"/>
      <c r="GK488" s="454"/>
      <c r="GL488" s="454"/>
      <c r="GM488" s="454"/>
      <c r="GN488" s="454"/>
      <c r="GO488" s="454"/>
      <c r="GP488" s="454"/>
      <c r="GQ488" s="454"/>
      <c r="GR488" s="454"/>
      <c r="GS488" s="454"/>
      <c r="GT488" s="454"/>
      <c r="GU488" s="454"/>
      <c r="GV488" s="454"/>
      <c r="GW488" s="454"/>
      <c r="GX488" s="454"/>
      <c r="GY488" s="454"/>
      <c r="GZ488" s="454"/>
      <c r="HA488" s="454"/>
      <c r="HB488" s="454"/>
      <c r="HC488" s="454"/>
      <c r="HD488" s="454"/>
      <c r="HE488" s="454"/>
      <c r="HF488" s="454"/>
      <c r="HG488" s="454"/>
      <c r="HH488" s="454"/>
      <c r="HI488" s="454"/>
      <c r="HJ488" s="454"/>
      <c r="HK488" s="454"/>
      <c r="HL488" s="454"/>
      <c r="HM488" s="454"/>
      <c r="HN488" s="454"/>
      <c r="HO488" s="454"/>
      <c r="HP488" s="454"/>
      <c r="HQ488" s="454"/>
      <c r="HR488" s="454"/>
      <c r="HS488" s="454"/>
      <c r="HT488" s="454"/>
      <c r="HU488" s="454"/>
      <c r="HV488" s="454"/>
      <c r="HW488" s="454"/>
      <c r="HX488" s="454"/>
      <c r="HY488" s="454"/>
      <c r="HZ488" s="454"/>
      <c r="IA488" s="454"/>
      <c r="IB488" s="454"/>
      <c r="IC488" s="454"/>
      <c r="ID488" s="454"/>
      <c r="IE488" s="454"/>
      <c r="IF488" s="454"/>
      <c r="IG488" s="454"/>
      <c r="IH488" s="454"/>
      <c r="II488" s="454"/>
      <c r="IJ488" s="454"/>
      <c r="IK488" s="454"/>
      <c r="IL488" s="454"/>
      <c r="IM488" s="454"/>
      <c r="IN488" s="454"/>
      <c r="IO488" s="454"/>
      <c r="IP488" s="454"/>
      <c r="IQ488" s="454"/>
      <c r="IR488" s="454"/>
      <c r="IS488" s="454"/>
      <c r="IT488" s="454"/>
      <c r="IU488" s="454"/>
      <c r="IV488" s="454"/>
      <c r="IW488" s="454"/>
    </row>
    <row r="489" customFormat="false" ht="12.75" hidden="false" customHeight="false" outlineLevel="0" collapsed="false">
      <c r="A489" s="419"/>
      <c r="B489" s="461"/>
      <c r="C489" s="461"/>
      <c r="D489" s="461"/>
      <c r="E489" s="461"/>
      <c r="F489" s="461"/>
      <c r="G489" s="461"/>
      <c r="H489" s="461"/>
      <c r="I489" s="461"/>
      <c r="J489" s="461"/>
      <c r="K489" s="461"/>
      <c r="L489" s="461"/>
      <c r="M489" s="461"/>
      <c r="N489" s="461"/>
      <c r="O489" s="461"/>
      <c r="P489" s="461"/>
      <c r="Q489" s="461"/>
      <c r="R489" s="461"/>
      <c r="S489" s="461"/>
      <c r="T489" s="461"/>
      <c r="U489" s="461"/>
      <c r="V489" s="454"/>
      <c r="W489" s="454"/>
      <c r="X489" s="454"/>
      <c r="Y489" s="454"/>
      <c r="Z489" s="454"/>
      <c r="AA489" s="454"/>
      <c r="AB489" s="454"/>
      <c r="AC489" s="454"/>
      <c r="AD489" s="454"/>
      <c r="AE489" s="454"/>
      <c r="AF489" s="454"/>
      <c r="AG489" s="454"/>
      <c r="AH489" s="454"/>
      <c r="AI489" s="454"/>
      <c r="AJ489" s="454"/>
      <c r="AK489" s="454"/>
      <c r="AL489" s="454"/>
      <c r="AM489" s="454"/>
      <c r="AN489" s="454"/>
      <c r="AO489" s="454"/>
      <c r="AP489" s="454"/>
      <c r="AQ489" s="454"/>
      <c r="AR489" s="454"/>
      <c r="AS489" s="454"/>
      <c r="AT489" s="454"/>
      <c r="AU489" s="454"/>
      <c r="AV489" s="454"/>
      <c r="AW489" s="454"/>
      <c r="AX489" s="454"/>
      <c r="AY489" s="454"/>
      <c r="AZ489" s="454"/>
      <c r="BA489" s="454"/>
      <c r="BB489" s="454"/>
      <c r="BC489" s="454"/>
      <c r="BD489" s="454"/>
      <c r="BE489" s="454"/>
      <c r="BF489" s="454"/>
      <c r="BG489" s="454"/>
      <c r="BH489" s="454"/>
      <c r="BI489" s="454"/>
      <c r="BJ489" s="454"/>
      <c r="BK489" s="454"/>
      <c r="BL489" s="454"/>
      <c r="BM489" s="454"/>
      <c r="BN489" s="454"/>
      <c r="BO489" s="454"/>
      <c r="BP489" s="454"/>
      <c r="BQ489" s="454"/>
      <c r="BR489" s="454"/>
      <c r="BS489" s="454"/>
      <c r="BT489" s="454"/>
      <c r="BU489" s="454"/>
      <c r="BV489" s="454"/>
      <c r="BW489" s="454"/>
      <c r="BX489" s="454"/>
      <c r="BY489" s="454"/>
      <c r="BZ489" s="454"/>
      <c r="CA489" s="454"/>
      <c r="CB489" s="454"/>
      <c r="CC489" s="454"/>
      <c r="CD489" s="454"/>
      <c r="CE489" s="454"/>
      <c r="CF489" s="454"/>
      <c r="CG489" s="454"/>
      <c r="CH489" s="454"/>
      <c r="CI489" s="454"/>
      <c r="CJ489" s="454"/>
      <c r="CK489" s="454"/>
      <c r="CL489" s="454"/>
      <c r="CM489" s="454"/>
      <c r="CN489" s="454"/>
      <c r="CO489" s="454"/>
      <c r="CP489" s="454"/>
      <c r="CQ489" s="454"/>
      <c r="CR489" s="454"/>
      <c r="CS489" s="454"/>
      <c r="CT489" s="454"/>
      <c r="CU489" s="454"/>
      <c r="CV489" s="454"/>
      <c r="CW489" s="454"/>
      <c r="CX489" s="454"/>
      <c r="CY489" s="454"/>
      <c r="CZ489" s="454"/>
      <c r="DA489" s="454"/>
      <c r="DB489" s="454"/>
      <c r="DC489" s="454"/>
      <c r="DD489" s="454"/>
      <c r="DE489" s="454"/>
      <c r="DF489" s="454"/>
      <c r="DG489" s="454"/>
      <c r="DH489" s="454"/>
      <c r="DI489" s="454"/>
      <c r="DJ489" s="454"/>
      <c r="DK489" s="454"/>
      <c r="DL489" s="454"/>
      <c r="DM489" s="454"/>
      <c r="DN489" s="454"/>
      <c r="DO489" s="454"/>
      <c r="DP489" s="454"/>
      <c r="DQ489" s="454"/>
      <c r="DR489" s="454"/>
      <c r="DS489" s="454"/>
      <c r="DT489" s="454"/>
      <c r="DU489" s="454"/>
      <c r="DV489" s="454"/>
      <c r="DW489" s="454"/>
      <c r="DX489" s="454"/>
      <c r="DY489" s="454"/>
      <c r="DZ489" s="454"/>
      <c r="EA489" s="454"/>
      <c r="EB489" s="454"/>
      <c r="EC489" s="454"/>
      <c r="ED489" s="454"/>
      <c r="EE489" s="454"/>
      <c r="EF489" s="454"/>
      <c r="EG489" s="454"/>
      <c r="EH489" s="454"/>
      <c r="EI489" s="454"/>
      <c r="EJ489" s="454"/>
      <c r="EK489" s="454"/>
      <c r="EL489" s="454"/>
      <c r="EM489" s="454"/>
      <c r="EN489" s="454"/>
      <c r="EO489" s="454"/>
      <c r="EP489" s="454"/>
      <c r="EQ489" s="454"/>
      <c r="ER489" s="454"/>
      <c r="ES489" s="454"/>
      <c r="ET489" s="454"/>
      <c r="EU489" s="454"/>
      <c r="EV489" s="454"/>
      <c r="EW489" s="454"/>
      <c r="EX489" s="454"/>
      <c r="EY489" s="454"/>
      <c r="EZ489" s="454"/>
      <c r="FA489" s="454"/>
      <c r="FB489" s="454"/>
      <c r="FC489" s="454"/>
      <c r="FD489" s="454"/>
      <c r="FE489" s="454"/>
      <c r="FF489" s="454"/>
      <c r="FG489" s="454"/>
      <c r="FH489" s="454"/>
      <c r="FI489" s="454"/>
      <c r="FJ489" s="454"/>
      <c r="FK489" s="454"/>
      <c r="FL489" s="454"/>
      <c r="FM489" s="454"/>
      <c r="FN489" s="454"/>
      <c r="FO489" s="454"/>
      <c r="FP489" s="454"/>
      <c r="FQ489" s="454"/>
      <c r="FR489" s="454"/>
      <c r="FS489" s="454"/>
      <c r="FT489" s="454"/>
      <c r="FU489" s="454"/>
      <c r="FV489" s="454"/>
      <c r="FW489" s="454"/>
      <c r="FX489" s="454"/>
      <c r="FY489" s="454"/>
      <c r="FZ489" s="454"/>
      <c r="GA489" s="454"/>
      <c r="GB489" s="454"/>
      <c r="GC489" s="454"/>
      <c r="GD489" s="454"/>
      <c r="GE489" s="454"/>
      <c r="GF489" s="454"/>
      <c r="GG489" s="454"/>
      <c r="GH489" s="454"/>
      <c r="GI489" s="454"/>
      <c r="GJ489" s="454"/>
      <c r="GK489" s="454"/>
      <c r="GL489" s="454"/>
      <c r="GM489" s="454"/>
      <c r="GN489" s="454"/>
      <c r="GO489" s="454"/>
      <c r="GP489" s="454"/>
      <c r="GQ489" s="454"/>
      <c r="GR489" s="454"/>
      <c r="GS489" s="454"/>
      <c r="GT489" s="454"/>
      <c r="GU489" s="454"/>
      <c r="GV489" s="454"/>
      <c r="GW489" s="454"/>
      <c r="GX489" s="454"/>
      <c r="GY489" s="454"/>
      <c r="GZ489" s="454"/>
      <c r="HA489" s="454"/>
      <c r="HB489" s="454"/>
      <c r="HC489" s="454"/>
      <c r="HD489" s="454"/>
      <c r="HE489" s="454"/>
      <c r="HF489" s="454"/>
      <c r="HG489" s="454"/>
      <c r="HH489" s="454"/>
      <c r="HI489" s="454"/>
      <c r="HJ489" s="454"/>
      <c r="HK489" s="454"/>
      <c r="HL489" s="454"/>
      <c r="HM489" s="454"/>
      <c r="HN489" s="454"/>
      <c r="HO489" s="454"/>
      <c r="HP489" s="454"/>
      <c r="HQ489" s="454"/>
      <c r="HR489" s="454"/>
      <c r="HS489" s="454"/>
      <c r="HT489" s="454"/>
      <c r="HU489" s="454"/>
      <c r="HV489" s="454"/>
      <c r="HW489" s="454"/>
      <c r="HX489" s="454"/>
      <c r="HY489" s="454"/>
      <c r="HZ489" s="454"/>
      <c r="IA489" s="454"/>
      <c r="IB489" s="454"/>
      <c r="IC489" s="454"/>
      <c r="ID489" s="454"/>
      <c r="IE489" s="454"/>
      <c r="IF489" s="454"/>
      <c r="IG489" s="454"/>
      <c r="IH489" s="454"/>
      <c r="II489" s="454"/>
      <c r="IJ489" s="454"/>
      <c r="IK489" s="454"/>
      <c r="IL489" s="454"/>
      <c r="IM489" s="454"/>
      <c r="IN489" s="454"/>
      <c r="IO489" s="454"/>
      <c r="IP489" s="454"/>
      <c r="IQ489" s="454"/>
      <c r="IR489" s="454"/>
      <c r="IS489" s="454"/>
      <c r="IT489" s="454"/>
      <c r="IU489" s="454"/>
      <c r="IV489" s="454"/>
      <c r="IW489" s="454"/>
    </row>
    <row r="490" customFormat="false" ht="12.75" hidden="false" customHeight="false" outlineLevel="0" collapsed="false">
      <c r="A490" s="419"/>
      <c r="B490" s="461"/>
      <c r="C490" s="461"/>
      <c r="D490" s="461"/>
      <c r="E490" s="461"/>
      <c r="F490" s="461"/>
      <c r="G490" s="461"/>
      <c r="H490" s="461"/>
      <c r="I490" s="461"/>
      <c r="J490" s="461"/>
      <c r="K490" s="461"/>
      <c r="L490" s="461"/>
      <c r="M490" s="461"/>
      <c r="N490" s="461"/>
      <c r="O490" s="461"/>
      <c r="P490" s="461"/>
      <c r="Q490" s="461"/>
      <c r="R490" s="461"/>
      <c r="S490" s="461"/>
      <c r="T490" s="461"/>
      <c r="U490" s="461"/>
      <c r="V490" s="454"/>
      <c r="W490" s="454"/>
      <c r="X490" s="454"/>
      <c r="Y490" s="454"/>
      <c r="Z490" s="454"/>
      <c r="AA490" s="454"/>
      <c r="AB490" s="454"/>
      <c r="AC490" s="454"/>
      <c r="AD490" s="454"/>
      <c r="AE490" s="454"/>
      <c r="AF490" s="454"/>
      <c r="AG490" s="454"/>
      <c r="AH490" s="454"/>
      <c r="AI490" s="454"/>
      <c r="AJ490" s="454"/>
      <c r="AK490" s="454"/>
      <c r="AL490" s="454"/>
      <c r="AM490" s="454"/>
      <c r="AN490" s="454"/>
      <c r="AO490" s="454"/>
      <c r="AP490" s="454"/>
      <c r="AQ490" s="454"/>
      <c r="AR490" s="454"/>
      <c r="AS490" s="454"/>
      <c r="AT490" s="454"/>
      <c r="AU490" s="454"/>
      <c r="AV490" s="454"/>
      <c r="AW490" s="454"/>
      <c r="AX490" s="454"/>
      <c r="AY490" s="454"/>
      <c r="AZ490" s="454"/>
      <c r="BA490" s="454"/>
      <c r="BB490" s="454"/>
      <c r="BC490" s="454"/>
      <c r="BD490" s="454"/>
      <c r="BE490" s="454"/>
      <c r="BF490" s="454"/>
      <c r="BG490" s="454"/>
      <c r="BH490" s="454"/>
      <c r="BI490" s="454"/>
      <c r="BJ490" s="454"/>
      <c r="BK490" s="454"/>
      <c r="BL490" s="454"/>
      <c r="BM490" s="454"/>
      <c r="BN490" s="454"/>
      <c r="BO490" s="454"/>
      <c r="BP490" s="454"/>
      <c r="BQ490" s="454"/>
      <c r="BR490" s="454"/>
      <c r="BS490" s="454"/>
      <c r="BT490" s="454"/>
      <c r="BU490" s="454"/>
      <c r="BV490" s="454"/>
      <c r="BW490" s="454"/>
      <c r="BX490" s="454"/>
      <c r="BY490" s="454"/>
      <c r="BZ490" s="454"/>
      <c r="CA490" s="454"/>
      <c r="CB490" s="454"/>
      <c r="CC490" s="454"/>
      <c r="CD490" s="454"/>
      <c r="CE490" s="454"/>
      <c r="CF490" s="454"/>
      <c r="CG490" s="454"/>
      <c r="CH490" s="454"/>
      <c r="CI490" s="454"/>
      <c r="CJ490" s="454"/>
      <c r="CK490" s="454"/>
      <c r="CL490" s="454"/>
      <c r="CM490" s="454"/>
      <c r="CN490" s="454"/>
      <c r="CO490" s="454"/>
      <c r="CP490" s="454"/>
      <c r="CQ490" s="454"/>
      <c r="CR490" s="454"/>
      <c r="CS490" s="454"/>
      <c r="CT490" s="454"/>
      <c r="CU490" s="454"/>
      <c r="CV490" s="454"/>
      <c r="CW490" s="454"/>
      <c r="CX490" s="454"/>
      <c r="CY490" s="454"/>
      <c r="CZ490" s="454"/>
      <c r="DA490" s="454"/>
      <c r="DB490" s="454"/>
      <c r="DC490" s="454"/>
      <c r="DD490" s="454"/>
      <c r="DE490" s="454"/>
      <c r="DF490" s="454"/>
      <c r="DG490" s="454"/>
      <c r="DH490" s="454"/>
      <c r="DI490" s="454"/>
      <c r="DJ490" s="454"/>
      <c r="DK490" s="454"/>
      <c r="DL490" s="454"/>
      <c r="DM490" s="454"/>
      <c r="DN490" s="454"/>
      <c r="DO490" s="454"/>
      <c r="DP490" s="454"/>
      <c r="DQ490" s="454"/>
      <c r="DR490" s="454"/>
      <c r="DS490" s="454"/>
      <c r="DT490" s="454"/>
      <c r="DU490" s="454"/>
      <c r="DV490" s="454"/>
      <c r="DW490" s="454"/>
      <c r="DX490" s="454"/>
      <c r="DY490" s="454"/>
      <c r="DZ490" s="454"/>
      <c r="EA490" s="454"/>
      <c r="EB490" s="454"/>
      <c r="EC490" s="454"/>
      <c r="ED490" s="454"/>
      <c r="EE490" s="454"/>
      <c r="EF490" s="454"/>
      <c r="EG490" s="454"/>
      <c r="EH490" s="454"/>
      <c r="EI490" s="454"/>
      <c r="EJ490" s="454"/>
      <c r="EK490" s="454"/>
      <c r="EL490" s="454"/>
      <c r="EM490" s="454"/>
      <c r="EN490" s="454"/>
      <c r="EO490" s="454"/>
      <c r="EP490" s="454"/>
      <c r="EQ490" s="454"/>
      <c r="ER490" s="454"/>
      <c r="ES490" s="454"/>
      <c r="ET490" s="454"/>
      <c r="EU490" s="454"/>
      <c r="EV490" s="454"/>
      <c r="EW490" s="454"/>
      <c r="EX490" s="454"/>
      <c r="EY490" s="454"/>
      <c r="EZ490" s="454"/>
      <c r="FA490" s="454"/>
      <c r="FB490" s="454"/>
      <c r="FC490" s="454"/>
      <c r="FD490" s="454"/>
      <c r="FE490" s="454"/>
      <c r="FF490" s="454"/>
      <c r="FG490" s="454"/>
      <c r="FH490" s="454"/>
      <c r="FI490" s="454"/>
      <c r="FJ490" s="454"/>
      <c r="FK490" s="454"/>
      <c r="FL490" s="454"/>
      <c r="FM490" s="454"/>
      <c r="FN490" s="454"/>
      <c r="FO490" s="454"/>
      <c r="FP490" s="454"/>
      <c r="FQ490" s="454"/>
      <c r="FR490" s="454"/>
      <c r="FS490" s="454"/>
      <c r="FT490" s="454"/>
      <c r="FU490" s="454"/>
      <c r="FV490" s="454"/>
      <c r="FW490" s="454"/>
      <c r="FX490" s="454"/>
      <c r="FY490" s="454"/>
      <c r="FZ490" s="454"/>
      <c r="GA490" s="454"/>
      <c r="GB490" s="454"/>
      <c r="GC490" s="454"/>
      <c r="GD490" s="454"/>
      <c r="GE490" s="454"/>
      <c r="GF490" s="454"/>
      <c r="GG490" s="454"/>
      <c r="GH490" s="454"/>
      <c r="GI490" s="454"/>
      <c r="GJ490" s="454"/>
      <c r="GK490" s="454"/>
      <c r="GL490" s="454"/>
      <c r="GM490" s="454"/>
      <c r="GN490" s="454"/>
      <c r="GO490" s="454"/>
      <c r="GP490" s="454"/>
      <c r="GQ490" s="454"/>
      <c r="GR490" s="454"/>
      <c r="GS490" s="454"/>
      <c r="GT490" s="454"/>
      <c r="GU490" s="454"/>
      <c r="GV490" s="454"/>
      <c r="GW490" s="454"/>
      <c r="GX490" s="454"/>
      <c r="GY490" s="454"/>
      <c r="GZ490" s="454"/>
      <c r="HA490" s="454"/>
      <c r="HB490" s="454"/>
      <c r="HC490" s="454"/>
      <c r="HD490" s="454"/>
      <c r="HE490" s="454"/>
      <c r="HF490" s="454"/>
      <c r="HG490" s="454"/>
      <c r="HH490" s="454"/>
      <c r="HI490" s="454"/>
      <c r="HJ490" s="454"/>
      <c r="HK490" s="454"/>
      <c r="HL490" s="454"/>
      <c r="HM490" s="454"/>
      <c r="HN490" s="454"/>
      <c r="HO490" s="454"/>
      <c r="HP490" s="454"/>
      <c r="HQ490" s="454"/>
      <c r="HR490" s="454"/>
      <c r="HS490" s="454"/>
      <c r="HT490" s="454"/>
      <c r="HU490" s="454"/>
      <c r="HV490" s="454"/>
      <c r="HW490" s="454"/>
      <c r="HX490" s="454"/>
      <c r="HY490" s="454"/>
      <c r="HZ490" s="454"/>
      <c r="IA490" s="454"/>
      <c r="IB490" s="454"/>
      <c r="IC490" s="454"/>
      <c r="ID490" s="454"/>
      <c r="IE490" s="454"/>
      <c r="IF490" s="454"/>
      <c r="IG490" s="454"/>
      <c r="IH490" s="454"/>
      <c r="II490" s="454"/>
      <c r="IJ490" s="454"/>
      <c r="IK490" s="454"/>
      <c r="IL490" s="454"/>
      <c r="IM490" s="454"/>
      <c r="IN490" s="454"/>
      <c r="IO490" s="454"/>
      <c r="IP490" s="454"/>
      <c r="IQ490" s="454"/>
      <c r="IR490" s="454"/>
      <c r="IS490" s="454"/>
      <c r="IT490" s="454"/>
      <c r="IU490" s="454"/>
      <c r="IV490" s="454"/>
      <c r="IW490" s="454"/>
    </row>
    <row r="491" customFormat="false" ht="12.75" hidden="false" customHeight="false" outlineLevel="0" collapsed="false">
      <c r="A491" s="419"/>
      <c r="B491" s="461"/>
      <c r="C491" s="461"/>
      <c r="D491" s="461"/>
      <c r="E491" s="461"/>
      <c r="F491" s="461"/>
      <c r="G491" s="461"/>
      <c r="H491" s="461"/>
      <c r="I491" s="461"/>
      <c r="J491" s="461"/>
      <c r="K491" s="461"/>
      <c r="L491" s="461"/>
      <c r="M491" s="461"/>
      <c r="N491" s="461"/>
      <c r="O491" s="461"/>
      <c r="P491" s="461"/>
      <c r="Q491" s="461"/>
      <c r="R491" s="461"/>
      <c r="S491" s="461"/>
      <c r="T491" s="461"/>
      <c r="U491" s="461"/>
      <c r="V491" s="454"/>
      <c r="W491" s="454"/>
      <c r="X491" s="454"/>
      <c r="Y491" s="454"/>
      <c r="Z491" s="454"/>
      <c r="AA491" s="454"/>
      <c r="AB491" s="454"/>
      <c r="AC491" s="454"/>
      <c r="AD491" s="454"/>
      <c r="AE491" s="454"/>
      <c r="AF491" s="454"/>
      <c r="AG491" s="454"/>
      <c r="AH491" s="454"/>
      <c r="AI491" s="454"/>
      <c r="AJ491" s="454"/>
      <c r="AK491" s="454"/>
      <c r="AL491" s="454"/>
      <c r="AM491" s="454"/>
      <c r="AN491" s="454"/>
      <c r="AO491" s="454"/>
      <c r="AP491" s="454"/>
      <c r="AQ491" s="454"/>
      <c r="AR491" s="454"/>
      <c r="AS491" s="454"/>
      <c r="AT491" s="454"/>
      <c r="AU491" s="454"/>
      <c r="AV491" s="454"/>
      <c r="AW491" s="454"/>
      <c r="AX491" s="454"/>
      <c r="AY491" s="454"/>
      <c r="AZ491" s="454"/>
      <c r="BA491" s="454"/>
      <c r="BB491" s="454"/>
      <c r="BC491" s="454"/>
      <c r="BD491" s="454"/>
      <c r="BE491" s="454"/>
      <c r="BF491" s="454"/>
      <c r="BG491" s="454"/>
      <c r="BH491" s="454"/>
      <c r="BI491" s="454"/>
      <c r="BJ491" s="454"/>
      <c r="BK491" s="454"/>
      <c r="BL491" s="454"/>
      <c r="BM491" s="454"/>
      <c r="BN491" s="454"/>
      <c r="BO491" s="454"/>
      <c r="BP491" s="454"/>
      <c r="BQ491" s="454"/>
      <c r="BR491" s="454"/>
      <c r="BS491" s="454"/>
      <c r="BT491" s="454"/>
      <c r="BU491" s="454"/>
      <c r="BV491" s="454"/>
      <c r="BW491" s="454"/>
      <c r="BX491" s="454"/>
      <c r="BY491" s="454"/>
      <c r="BZ491" s="454"/>
      <c r="CA491" s="454"/>
      <c r="CB491" s="454"/>
      <c r="CC491" s="454"/>
      <c r="CD491" s="454"/>
      <c r="CE491" s="454"/>
      <c r="CF491" s="454"/>
      <c r="CG491" s="454"/>
      <c r="CH491" s="454"/>
      <c r="CI491" s="454"/>
      <c r="CJ491" s="454"/>
      <c r="CK491" s="454"/>
      <c r="CL491" s="454"/>
      <c r="CM491" s="454"/>
      <c r="CN491" s="454"/>
      <c r="CO491" s="454"/>
      <c r="CP491" s="454"/>
      <c r="CQ491" s="454"/>
      <c r="CR491" s="454"/>
      <c r="CS491" s="454"/>
      <c r="CT491" s="454"/>
      <c r="CU491" s="454"/>
      <c r="CV491" s="454"/>
      <c r="CW491" s="454"/>
      <c r="CX491" s="454"/>
      <c r="CY491" s="454"/>
      <c r="CZ491" s="454"/>
      <c r="DA491" s="454"/>
      <c r="DB491" s="454"/>
      <c r="DC491" s="454"/>
      <c r="DD491" s="454"/>
      <c r="DE491" s="454"/>
      <c r="DF491" s="454"/>
      <c r="DG491" s="454"/>
      <c r="DH491" s="454"/>
      <c r="DI491" s="454"/>
      <c r="DJ491" s="454"/>
      <c r="DK491" s="454"/>
      <c r="DL491" s="454"/>
      <c r="DM491" s="454"/>
      <c r="DN491" s="454"/>
      <c r="DO491" s="454"/>
      <c r="DP491" s="454"/>
      <c r="DQ491" s="454"/>
      <c r="DR491" s="454"/>
      <c r="DS491" s="454"/>
      <c r="DT491" s="454"/>
      <c r="DU491" s="454"/>
      <c r="DV491" s="454"/>
      <c r="DW491" s="454"/>
      <c r="DX491" s="454"/>
      <c r="DY491" s="454"/>
      <c r="DZ491" s="454"/>
      <c r="EA491" s="454"/>
      <c r="EB491" s="454"/>
      <c r="EC491" s="454"/>
      <c r="ED491" s="454"/>
      <c r="EE491" s="454"/>
      <c r="EF491" s="454"/>
      <c r="EG491" s="454"/>
      <c r="EH491" s="454"/>
      <c r="EI491" s="454"/>
      <c r="EJ491" s="454"/>
      <c r="EK491" s="454"/>
      <c r="EL491" s="454"/>
      <c r="EM491" s="454"/>
      <c r="EN491" s="454"/>
      <c r="EO491" s="454"/>
      <c r="EP491" s="454"/>
      <c r="EQ491" s="454"/>
      <c r="ER491" s="454"/>
      <c r="ES491" s="454"/>
      <c r="ET491" s="454"/>
      <c r="EU491" s="454"/>
      <c r="EV491" s="454"/>
      <c r="EW491" s="454"/>
      <c r="EX491" s="454"/>
      <c r="EY491" s="454"/>
      <c r="EZ491" s="454"/>
      <c r="FA491" s="454"/>
      <c r="FB491" s="454"/>
      <c r="FC491" s="454"/>
      <c r="FD491" s="454"/>
      <c r="FE491" s="454"/>
      <c r="FF491" s="454"/>
      <c r="FG491" s="454"/>
      <c r="FH491" s="454"/>
      <c r="FI491" s="454"/>
      <c r="FJ491" s="454"/>
      <c r="FK491" s="454"/>
      <c r="FL491" s="454"/>
      <c r="FM491" s="454"/>
      <c r="FN491" s="454"/>
      <c r="FO491" s="454"/>
      <c r="FP491" s="454"/>
      <c r="FQ491" s="454"/>
      <c r="FR491" s="454"/>
      <c r="FS491" s="454"/>
      <c r="FT491" s="454"/>
      <c r="FU491" s="454"/>
      <c r="FV491" s="454"/>
      <c r="FW491" s="454"/>
      <c r="FX491" s="454"/>
      <c r="FY491" s="454"/>
      <c r="FZ491" s="454"/>
      <c r="GA491" s="454"/>
      <c r="GB491" s="454"/>
      <c r="GC491" s="454"/>
      <c r="GD491" s="454"/>
      <c r="GE491" s="454"/>
      <c r="GF491" s="454"/>
      <c r="GG491" s="454"/>
      <c r="GH491" s="454"/>
      <c r="GI491" s="454"/>
      <c r="GJ491" s="454"/>
      <c r="GK491" s="454"/>
      <c r="GL491" s="454"/>
      <c r="GM491" s="454"/>
      <c r="GN491" s="454"/>
      <c r="GO491" s="454"/>
      <c r="GP491" s="454"/>
      <c r="GQ491" s="454"/>
      <c r="GR491" s="454"/>
      <c r="GS491" s="454"/>
      <c r="GT491" s="454"/>
      <c r="GU491" s="454"/>
      <c r="GV491" s="454"/>
      <c r="GW491" s="454"/>
      <c r="GX491" s="454"/>
      <c r="GY491" s="454"/>
      <c r="GZ491" s="454"/>
      <c r="HA491" s="454"/>
      <c r="HB491" s="454"/>
      <c r="HC491" s="454"/>
      <c r="HD491" s="454"/>
      <c r="HE491" s="454"/>
      <c r="HF491" s="454"/>
      <c r="HG491" s="454"/>
      <c r="HH491" s="454"/>
      <c r="HI491" s="454"/>
      <c r="HJ491" s="454"/>
      <c r="HK491" s="454"/>
      <c r="HL491" s="454"/>
      <c r="HM491" s="454"/>
      <c r="HN491" s="454"/>
      <c r="HO491" s="454"/>
      <c r="HP491" s="454"/>
      <c r="HQ491" s="454"/>
      <c r="HR491" s="454"/>
      <c r="HS491" s="454"/>
      <c r="HT491" s="454"/>
      <c r="HU491" s="454"/>
      <c r="HV491" s="454"/>
      <c r="HW491" s="454"/>
      <c r="HX491" s="454"/>
      <c r="HY491" s="454"/>
      <c r="HZ491" s="454"/>
      <c r="IA491" s="454"/>
      <c r="IB491" s="454"/>
      <c r="IC491" s="454"/>
      <c r="ID491" s="454"/>
      <c r="IE491" s="454"/>
      <c r="IF491" s="454"/>
      <c r="IG491" s="454"/>
      <c r="IH491" s="454"/>
      <c r="II491" s="454"/>
      <c r="IJ491" s="454"/>
      <c r="IK491" s="454"/>
      <c r="IL491" s="454"/>
      <c r="IM491" s="454"/>
      <c r="IN491" s="454"/>
      <c r="IO491" s="454"/>
      <c r="IP491" s="454"/>
      <c r="IQ491" s="454"/>
      <c r="IR491" s="454"/>
      <c r="IS491" s="454"/>
      <c r="IT491" s="454"/>
      <c r="IU491" s="454"/>
      <c r="IV491" s="454"/>
      <c r="IW491" s="454"/>
    </row>
    <row r="492" customFormat="false" ht="12.75" hidden="false" customHeight="false" outlineLevel="0" collapsed="false">
      <c r="A492" s="339"/>
      <c r="B492" s="461"/>
      <c r="C492" s="461"/>
      <c r="D492" s="461"/>
      <c r="E492" s="461"/>
      <c r="F492" s="461"/>
      <c r="G492" s="461"/>
      <c r="H492" s="461"/>
      <c r="I492" s="461"/>
      <c r="J492" s="461"/>
      <c r="K492" s="461"/>
      <c r="L492" s="461"/>
      <c r="M492" s="461"/>
      <c r="N492" s="461"/>
      <c r="O492" s="461"/>
      <c r="P492" s="461"/>
      <c r="Q492" s="461"/>
      <c r="R492" s="461"/>
      <c r="S492" s="461"/>
      <c r="T492" s="461"/>
      <c r="U492" s="461"/>
      <c r="V492" s="454"/>
      <c r="W492" s="454"/>
      <c r="X492" s="454"/>
      <c r="Y492" s="454"/>
      <c r="Z492" s="454"/>
      <c r="AA492" s="454"/>
      <c r="AB492" s="454"/>
      <c r="AC492" s="454"/>
      <c r="AD492" s="454"/>
      <c r="AE492" s="454"/>
      <c r="AF492" s="454"/>
      <c r="AG492" s="454"/>
      <c r="AH492" s="454"/>
      <c r="AI492" s="454"/>
      <c r="AJ492" s="454"/>
      <c r="AK492" s="454"/>
      <c r="AL492" s="454"/>
      <c r="AM492" s="454"/>
      <c r="AN492" s="454"/>
      <c r="AO492" s="454"/>
      <c r="AP492" s="454"/>
      <c r="AQ492" s="454"/>
      <c r="AR492" s="454"/>
      <c r="AS492" s="454"/>
      <c r="AT492" s="454"/>
      <c r="AU492" s="454"/>
      <c r="AV492" s="454"/>
      <c r="AW492" s="454"/>
      <c r="AX492" s="454"/>
      <c r="AY492" s="454"/>
      <c r="AZ492" s="454"/>
      <c r="BA492" s="454"/>
      <c r="BB492" s="454"/>
      <c r="BC492" s="454"/>
      <c r="BD492" s="454"/>
      <c r="BE492" s="454"/>
      <c r="BF492" s="454"/>
      <c r="BG492" s="454"/>
      <c r="BH492" s="454"/>
      <c r="BI492" s="454"/>
      <c r="BJ492" s="454"/>
      <c r="BK492" s="454"/>
      <c r="BL492" s="454"/>
      <c r="BM492" s="454"/>
      <c r="BN492" s="454"/>
      <c r="BO492" s="454"/>
      <c r="BP492" s="454"/>
      <c r="BQ492" s="454"/>
      <c r="BR492" s="454"/>
      <c r="BS492" s="454"/>
      <c r="BT492" s="454"/>
      <c r="BU492" s="454"/>
      <c r="BV492" s="454"/>
      <c r="BW492" s="454"/>
      <c r="BX492" s="454"/>
      <c r="BY492" s="454"/>
      <c r="BZ492" s="454"/>
      <c r="CA492" s="454"/>
      <c r="CB492" s="454"/>
      <c r="CC492" s="454"/>
      <c r="CD492" s="454"/>
      <c r="CE492" s="454"/>
      <c r="CF492" s="454"/>
      <c r="CG492" s="454"/>
      <c r="CH492" s="454"/>
      <c r="CI492" s="454"/>
      <c r="CJ492" s="454"/>
      <c r="CK492" s="454"/>
      <c r="CL492" s="454"/>
      <c r="CM492" s="454"/>
      <c r="CN492" s="454"/>
      <c r="CO492" s="454"/>
      <c r="CP492" s="454"/>
      <c r="CQ492" s="454"/>
      <c r="CR492" s="454"/>
      <c r="CS492" s="454"/>
      <c r="CT492" s="454"/>
      <c r="CU492" s="454"/>
      <c r="CV492" s="454"/>
      <c r="CW492" s="454"/>
      <c r="CX492" s="454"/>
      <c r="CY492" s="454"/>
      <c r="CZ492" s="454"/>
      <c r="DA492" s="454"/>
      <c r="DB492" s="454"/>
      <c r="DC492" s="454"/>
      <c r="DD492" s="454"/>
      <c r="DE492" s="454"/>
      <c r="DF492" s="454"/>
      <c r="DG492" s="454"/>
      <c r="DH492" s="454"/>
      <c r="DI492" s="454"/>
      <c r="DJ492" s="454"/>
      <c r="DK492" s="454"/>
      <c r="DL492" s="454"/>
      <c r="DM492" s="454"/>
      <c r="DN492" s="454"/>
      <c r="DO492" s="454"/>
      <c r="DP492" s="454"/>
      <c r="DQ492" s="454"/>
      <c r="DR492" s="454"/>
      <c r="DS492" s="454"/>
      <c r="DT492" s="454"/>
      <c r="DU492" s="454"/>
      <c r="DV492" s="454"/>
      <c r="DW492" s="454"/>
      <c r="DX492" s="454"/>
      <c r="DY492" s="454"/>
      <c r="DZ492" s="454"/>
      <c r="EA492" s="454"/>
      <c r="EB492" s="454"/>
      <c r="EC492" s="454"/>
      <c r="ED492" s="454"/>
      <c r="EE492" s="454"/>
      <c r="EF492" s="454"/>
      <c r="EG492" s="454"/>
      <c r="EH492" s="454"/>
      <c r="EI492" s="454"/>
      <c r="EJ492" s="454"/>
      <c r="EK492" s="454"/>
      <c r="EL492" s="454"/>
      <c r="EM492" s="454"/>
      <c r="EN492" s="454"/>
      <c r="EO492" s="454"/>
      <c r="EP492" s="454"/>
      <c r="EQ492" s="454"/>
      <c r="ER492" s="454"/>
      <c r="ES492" s="454"/>
      <c r="ET492" s="454"/>
      <c r="EU492" s="454"/>
      <c r="EV492" s="454"/>
      <c r="EW492" s="454"/>
      <c r="EX492" s="454"/>
      <c r="EY492" s="454"/>
      <c r="EZ492" s="454"/>
      <c r="FA492" s="454"/>
      <c r="FB492" s="454"/>
      <c r="FC492" s="454"/>
      <c r="FD492" s="454"/>
      <c r="FE492" s="454"/>
      <c r="FF492" s="454"/>
      <c r="FG492" s="454"/>
      <c r="FH492" s="454"/>
      <c r="FI492" s="454"/>
      <c r="FJ492" s="454"/>
      <c r="FK492" s="454"/>
      <c r="FL492" s="454"/>
      <c r="FM492" s="454"/>
      <c r="FN492" s="454"/>
      <c r="FO492" s="454"/>
      <c r="FP492" s="454"/>
      <c r="FQ492" s="454"/>
      <c r="FR492" s="454"/>
      <c r="FS492" s="454"/>
      <c r="FT492" s="454"/>
      <c r="FU492" s="454"/>
      <c r="FV492" s="454"/>
      <c r="FW492" s="454"/>
      <c r="FX492" s="454"/>
      <c r="FY492" s="454"/>
      <c r="FZ492" s="454"/>
      <c r="GA492" s="454"/>
      <c r="GB492" s="454"/>
      <c r="GC492" s="454"/>
      <c r="GD492" s="454"/>
      <c r="GE492" s="454"/>
      <c r="GF492" s="454"/>
      <c r="GG492" s="454"/>
      <c r="GH492" s="454"/>
      <c r="GI492" s="454"/>
      <c r="GJ492" s="454"/>
      <c r="GK492" s="454"/>
      <c r="GL492" s="454"/>
      <c r="GM492" s="454"/>
      <c r="GN492" s="454"/>
      <c r="GO492" s="454"/>
      <c r="GP492" s="454"/>
      <c r="GQ492" s="454"/>
      <c r="GR492" s="454"/>
      <c r="GS492" s="454"/>
      <c r="GT492" s="454"/>
      <c r="GU492" s="454"/>
      <c r="GV492" s="454"/>
      <c r="GW492" s="454"/>
      <c r="GX492" s="454"/>
      <c r="GY492" s="454"/>
      <c r="GZ492" s="454"/>
      <c r="HA492" s="454"/>
      <c r="HB492" s="454"/>
      <c r="HC492" s="454"/>
      <c r="HD492" s="454"/>
      <c r="HE492" s="454"/>
      <c r="HF492" s="454"/>
      <c r="HG492" s="454"/>
      <c r="HH492" s="454"/>
      <c r="HI492" s="454"/>
      <c r="HJ492" s="454"/>
      <c r="HK492" s="454"/>
      <c r="HL492" s="454"/>
      <c r="HM492" s="454"/>
      <c r="HN492" s="454"/>
      <c r="HO492" s="454"/>
      <c r="HP492" s="454"/>
      <c r="HQ492" s="454"/>
      <c r="HR492" s="454"/>
      <c r="HS492" s="454"/>
      <c r="HT492" s="454"/>
      <c r="HU492" s="454"/>
      <c r="HV492" s="454"/>
      <c r="HW492" s="454"/>
      <c r="HX492" s="454"/>
      <c r="HY492" s="454"/>
      <c r="HZ492" s="454"/>
      <c r="IA492" s="454"/>
      <c r="IB492" s="454"/>
      <c r="IC492" s="454"/>
      <c r="ID492" s="454"/>
      <c r="IE492" s="454"/>
      <c r="IF492" s="454"/>
      <c r="IG492" s="454"/>
      <c r="IH492" s="454"/>
      <c r="II492" s="454"/>
      <c r="IJ492" s="454"/>
      <c r="IK492" s="454"/>
      <c r="IL492" s="454"/>
      <c r="IM492" s="454"/>
      <c r="IN492" s="454"/>
      <c r="IO492" s="454"/>
      <c r="IP492" s="454"/>
      <c r="IQ492" s="454"/>
      <c r="IR492" s="454"/>
      <c r="IS492" s="454"/>
      <c r="IT492" s="454"/>
      <c r="IU492" s="454"/>
      <c r="IV492" s="454"/>
      <c r="IW492" s="454"/>
    </row>
    <row r="493" customFormat="false" ht="12.75" hidden="false" customHeight="false" outlineLevel="0" collapsed="false">
      <c r="A493" s="339"/>
      <c r="B493" s="461"/>
      <c r="C493" s="461"/>
      <c r="D493" s="461"/>
      <c r="E493" s="461"/>
      <c r="F493" s="461"/>
      <c r="G493" s="461"/>
      <c r="H493" s="461"/>
      <c r="I493" s="461"/>
      <c r="J493" s="461"/>
      <c r="K493" s="461"/>
      <c r="L493" s="461"/>
      <c r="M493" s="461"/>
      <c r="N493" s="461"/>
      <c r="O493" s="461"/>
      <c r="P493" s="461"/>
      <c r="Q493" s="461"/>
      <c r="R493" s="461"/>
      <c r="S493" s="461"/>
      <c r="T493" s="461"/>
      <c r="U493" s="461"/>
      <c r="V493" s="454"/>
      <c r="W493" s="454"/>
      <c r="X493" s="454"/>
      <c r="Y493" s="454"/>
      <c r="Z493" s="454"/>
      <c r="AA493" s="454"/>
      <c r="AB493" s="454"/>
      <c r="AC493" s="454"/>
      <c r="AD493" s="454"/>
      <c r="AE493" s="454"/>
      <c r="AF493" s="454"/>
      <c r="AG493" s="454"/>
      <c r="AH493" s="454"/>
      <c r="AI493" s="454"/>
      <c r="AJ493" s="454"/>
      <c r="AK493" s="454"/>
      <c r="AL493" s="454"/>
      <c r="AM493" s="454"/>
      <c r="AN493" s="454"/>
      <c r="AO493" s="454"/>
      <c r="AP493" s="454"/>
      <c r="AQ493" s="454"/>
      <c r="AR493" s="454"/>
      <c r="AS493" s="454"/>
      <c r="AT493" s="454"/>
      <c r="AU493" s="454"/>
      <c r="AV493" s="454"/>
      <c r="AW493" s="454"/>
      <c r="AX493" s="454"/>
      <c r="AY493" s="454"/>
      <c r="AZ493" s="454"/>
      <c r="BA493" s="454"/>
      <c r="BB493" s="454"/>
      <c r="BC493" s="454"/>
      <c r="BD493" s="454"/>
      <c r="BE493" s="454"/>
      <c r="BF493" s="454"/>
      <c r="BG493" s="454"/>
      <c r="BH493" s="454"/>
      <c r="BI493" s="454"/>
      <c r="BJ493" s="454"/>
      <c r="BK493" s="454"/>
      <c r="BL493" s="454"/>
      <c r="BM493" s="454"/>
      <c r="BN493" s="454"/>
      <c r="BO493" s="454"/>
      <c r="BP493" s="454"/>
      <c r="BQ493" s="454"/>
      <c r="BR493" s="454"/>
      <c r="BS493" s="454"/>
      <c r="BT493" s="454"/>
      <c r="BU493" s="454"/>
      <c r="BV493" s="454"/>
      <c r="BW493" s="454"/>
      <c r="BX493" s="454"/>
      <c r="BY493" s="454"/>
      <c r="BZ493" s="454"/>
      <c r="CA493" s="454"/>
      <c r="CB493" s="454"/>
      <c r="CC493" s="454"/>
      <c r="CD493" s="454"/>
      <c r="CE493" s="454"/>
      <c r="CF493" s="454"/>
      <c r="CG493" s="454"/>
      <c r="CH493" s="454"/>
      <c r="CI493" s="454"/>
      <c r="CJ493" s="454"/>
      <c r="CK493" s="454"/>
      <c r="CL493" s="454"/>
      <c r="CM493" s="454"/>
      <c r="CN493" s="454"/>
      <c r="CO493" s="454"/>
      <c r="CP493" s="454"/>
      <c r="CQ493" s="454"/>
      <c r="CR493" s="454"/>
      <c r="CS493" s="454"/>
      <c r="CT493" s="454"/>
      <c r="CU493" s="454"/>
      <c r="CV493" s="454"/>
      <c r="CW493" s="454"/>
      <c r="CX493" s="454"/>
      <c r="CY493" s="454"/>
      <c r="CZ493" s="454"/>
      <c r="DA493" s="454"/>
      <c r="DB493" s="454"/>
      <c r="DC493" s="454"/>
      <c r="DD493" s="454"/>
      <c r="DE493" s="454"/>
      <c r="DF493" s="454"/>
      <c r="DG493" s="454"/>
      <c r="DH493" s="454"/>
      <c r="DI493" s="454"/>
      <c r="DJ493" s="454"/>
      <c r="DK493" s="454"/>
      <c r="DL493" s="454"/>
      <c r="DM493" s="454"/>
      <c r="DN493" s="454"/>
      <c r="DO493" s="454"/>
      <c r="DP493" s="454"/>
      <c r="DQ493" s="454"/>
      <c r="DR493" s="454"/>
      <c r="DS493" s="454"/>
      <c r="DT493" s="454"/>
      <c r="DU493" s="454"/>
      <c r="DV493" s="454"/>
      <c r="DW493" s="454"/>
      <c r="DX493" s="454"/>
      <c r="DY493" s="454"/>
      <c r="DZ493" s="454"/>
      <c r="EA493" s="454"/>
      <c r="EB493" s="454"/>
      <c r="EC493" s="454"/>
      <c r="ED493" s="454"/>
      <c r="EE493" s="454"/>
      <c r="EF493" s="454"/>
      <c r="EG493" s="454"/>
      <c r="EH493" s="454"/>
      <c r="EI493" s="454"/>
      <c r="EJ493" s="454"/>
      <c r="EK493" s="454"/>
      <c r="EL493" s="454"/>
      <c r="EM493" s="454"/>
      <c r="EN493" s="454"/>
      <c r="EO493" s="454"/>
      <c r="EP493" s="454"/>
      <c r="EQ493" s="454"/>
      <c r="ER493" s="454"/>
      <c r="ES493" s="454"/>
      <c r="ET493" s="454"/>
      <c r="EU493" s="454"/>
      <c r="EV493" s="454"/>
      <c r="EW493" s="454"/>
      <c r="EX493" s="454"/>
      <c r="EY493" s="454"/>
      <c r="EZ493" s="454"/>
      <c r="FA493" s="454"/>
      <c r="FB493" s="454"/>
      <c r="FC493" s="454"/>
      <c r="FD493" s="454"/>
      <c r="FE493" s="454"/>
      <c r="FF493" s="454"/>
      <c r="FG493" s="454"/>
      <c r="FH493" s="454"/>
      <c r="FI493" s="454"/>
      <c r="FJ493" s="454"/>
      <c r="FK493" s="454"/>
      <c r="FL493" s="454"/>
      <c r="FM493" s="454"/>
      <c r="FN493" s="454"/>
      <c r="FO493" s="454"/>
      <c r="FP493" s="454"/>
      <c r="FQ493" s="454"/>
      <c r="FR493" s="454"/>
      <c r="FS493" s="454"/>
      <c r="FT493" s="454"/>
      <c r="FU493" s="454"/>
      <c r="FV493" s="454"/>
      <c r="FW493" s="454"/>
      <c r="FX493" s="454"/>
      <c r="FY493" s="454"/>
      <c r="FZ493" s="454"/>
      <c r="GA493" s="454"/>
      <c r="GB493" s="454"/>
      <c r="GC493" s="454"/>
      <c r="GD493" s="454"/>
      <c r="GE493" s="454"/>
      <c r="GF493" s="454"/>
      <c r="GG493" s="454"/>
      <c r="GH493" s="454"/>
      <c r="GI493" s="454"/>
      <c r="GJ493" s="454"/>
      <c r="GK493" s="454"/>
      <c r="GL493" s="454"/>
      <c r="GM493" s="454"/>
      <c r="GN493" s="454"/>
      <c r="GO493" s="454"/>
      <c r="GP493" s="454"/>
      <c r="GQ493" s="454"/>
      <c r="GR493" s="454"/>
      <c r="GS493" s="454"/>
      <c r="GT493" s="454"/>
      <c r="GU493" s="454"/>
      <c r="GV493" s="454"/>
      <c r="GW493" s="454"/>
      <c r="GX493" s="454"/>
      <c r="GY493" s="454"/>
      <c r="GZ493" s="454"/>
      <c r="HA493" s="454"/>
      <c r="HB493" s="454"/>
      <c r="HC493" s="454"/>
      <c r="HD493" s="454"/>
      <c r="HE493" s="454"/>
      <c r="HF493" s="454"/>
      <c r="HG493" s="454"/>
      <c r="HH493" s="454"/>
      <c r="HI493" s="454"/>
      <c r="HJ493" s="454"/>
      <c r="HK493" s="454"/>
      <c r="HL493" s="454"/>
      <c r="HM493" s="454"/>
      <c r="HN493" s="454"/>
      <c r="HO493" s="454"/>
      <c r="HP493" s="454"/>
      <c r="HQ493" s="454"/>
      <c r="HR493" s="454"/>
      <c r="HS493" s="454"/>
      <c r="HT493" s="454"/>
      <c r="HU493" s="454"/>
      <c r="HV493" s="454"/>
      <c r="HW493" s="454"/>
      <c r="HX493" s="454"/>
      <c r="HY493" s="454"/>
      <c r="HZ493" s="454"/>
      <c r="IA493" s="454"/>
      <c r="IB493" s="454"/>
      <c r="IC493" s="454"/>
      <c r="ID493" s="454"/>
      <c r="IE493" s="454"/>
      <c r="IF493" s="454"/>
      <c r="IG493" s="454"/>
      <c r="IH493" s="454"/>
      <c r="II493" s="454"/>
      <c r="IJ493" s="454"/>
      <c r="IK493" s="454"/>
      <c r="IL493" s="454"/>
      <c r="IM493" s="454"/>
      <c r="IN493" s="454"/>
      <c r="IO493" s="454"/>
      <c r="IP493" s="454"/>
      <c r="IQ493" s="454"/>
      <c r="IR493" s="454"/>
      <c r="IS493" s="454"/>
      <c r="IT493" s="454"/>
      <c r="IU493" s="454"/>
      <c r="IV493" s="454"/>
      <c r="IW493" s="454"/>
    </row>
    <row r="494" customFormat="false" ht="12.75" hidden="false" customHeight="false" outlineLevel="0" collapsed="false">
      <c r="A494" s="419"/>
      <c r="B494" s="461"/>
      <c r="C494" s="461"/>
      <c r="D494" s="461"/>
      <c r="E494" s="461"/>
      <c r="F494" s="461"/>
      <c r="G494" s="461"/>
      <c r="H494" s="461"/>
      <c r="I494" s="461"/>
      <c r="J494" s="461"/>
      <c r="K494" s="461"/>
      <c r="L494" s="461"/>
      <c r="M494" s="461"/>
      <c r="N494" s="461"/>
      <c r="O494" s="461"/>
      <c r="P494" s="461"/>
      <c r="Q494" s="461"/>
      <c r="R494" s="461"/>
      <c r="S494" s="461"/>
      <c r="T494" s="461"/>
      <c r="U494" s="461"/>
      <c r="V494" s="454"/>
      <c r="W494" s="454"/>
      <c r="X494" s="454"/>
      <c r="Y494" s="454"/>
      <c r="Z494" s="454"/>
      <c r="AA494" s="454"/>
      <c r="AB494" s="454"/>
      <c r="AC494" s="454"/>
      <c r="AD494" s="454"/>
      <c r="AE494" s="454"/>
      <c r="AF494" s="454"/>
      <c r="AG494" s="454"/>
      <c r="AH494" s="454"/>
      <c r="AI494" s="454"/>
      <c r="AJ494" s="454"/>
      <c r="AK494" s="454"/>
      <c r="AL494" s="454"/>
      <c r="AM494" s="454"/>
      <c r="AN494" s="454"/>
      <c r="AO494" s="454"/>
      <c r="AP494" s="454"/>
      <c r="AQ494" s="454"/>
      <c r="AR494" s="454"/>
      <c r="AS494" s="454"/>
      <c r="AT494" s="454"/>
      <c r="AU494" s="454"/>
      <c r="AV494" s="454"/>
      <c r="AW494" s="454"/>
      <c r="AX494" s="454"/>
      <c r="AY494" s="454"/>
      <c r="AZ494" s="454"/>
      <c r="BA494" s="454"/>
      <c r="BB494" s="454"/>
      <c r="BC494" s="454"/>
      <c r="BD494" s="454"/>
      <c r="BE494" s="454"/>
      <c r="BF494" s="454"/>
      <c r="BG494" s="454"/>
      <c r="BH494" s="454"/>
      <c r="BI494" s="454"/>
      <c r="BJ494" s="454"/>
      <c r="BK494" s="454"/>
      <c r="BL494" s="454"/>
      <c r="BM494" s="454"/>
      <c r="BN494" s="454"/>
      <c r="BO494" s="454"/>
      <c r="BP494" s="454"/>
      <c r="BQ494" s="454"/>
      <c r="BR494" s="454"/>
      <c r="BS494" s="454"/>
      <c r="BT494" s="454"/>
      <c r="BU494" s="454"/>
      <c r="BV494" s="454"/>
      <c r="BW494" s="454"/>
      <c r="BX494" s="454"/>
      <c r="BY494" s="454"/>
      <c r="BZ494" s="454"/>
      <c r="CA494" s="454"/>
      <c r="CB494" s="454"/>
      <c r="CC494" s="454"/>
      <c r="CD494" s="454"/>
      <c r="CE494" s="454"/>
      <c r="CF494" s="454"/>
      <c r="CG494" s="454"/>
      <c r="CH494" s="454"/>
      <c r="CI494" s="454"/>
      <c r="CJ494" s="454"/>
      <c r="CK494" s="454"/>
      <c r="CL494" s="454"/>
      <c r="CM494" s="454"/>
      <c r="CN494" s="454"/>
      <c r="CO494" s="454"/>
      <c r="CP494" s="454"/>
      <c r="CQ494" s="454"/>
      <c r="CR494" s="454"/>
      <c r="CS494" s="454"/>
      <c r="CT494" s="454"/>
      <c r="CU494" s="454"/>
      <c r="CV494" s="454"/>
      <c r="CW494" s="454"/>
      <c r="CX494" s="454"/>
      <c r="CY494" s="454"/>
      <c r="CZ494" s="454"/>
      <c r="DA494" s="454"/>
      <c r="DB494" s="454"/>
      <c r="DC494" s="454"/>
      <c r="DD494" s="454"/>
      <c r="DE494" s="454"/>
      <c r="DF494" s="454"/>
      <c r="DG494" s="454"/>
      <c r="DH494" s="454"/>
      <c r="DI494" s="454"/>
      <c r="DJ494" s="454"/>
      <c r="DK494" s="454"/>
      <c r="DL494" s="454"/>
      <c r="DM494" s="454"/>
      <c r="DN494" s="454"/>
      <c r="DO494" s="454"/>
      <c r="DP494" s="454"/>
      <c r="DQ494" s="454"/>
      <c r="DR494" s="454"/>
      <c r="DS494" s="454"/>
      <c r="DT494" s="454"/>
      <c r="DU494" s="454"/>
      <c r="DV494" s="454"/>
      <c r="DW494" s="454"/>
      <c r="DX494" s="454"/>
      <c r="DY494" s="454"/>
      <c r="DZ494" s="454"/>
      <c r="EA494" s="454"/>
      <c r="EB494" s="454"/>
      <c r="EC494" s="454"/>
      <c r="ED494" s="454"/>
      <c r="EE494" s="454"/>
      <c r="EF494" s="454"/>
      <c r="EG494" s="454"/>
      <c r="EH494" s="454"/>
      <c r="EI494" s="454"/>
      <c r="EJ494" s="454"/>
      <c r="EK494" s="454"/>
      <c r="EL494" s="454"/>
      <c r="EM494" s="454"/>
      <c r="EN494" s="454"/>
      <c r="EO494" s="454"/>
      <c r="EP494" s="454"/>
      <c r="EQ494" s="454"/>
      <c r="ER494" s="454"/>
      <c r="ES494" s="454"/>
      <c r="ET494" s="454"/>
      <c r="EU494" s="454"/>
      <c r="EV494" s="454"/>
      <c r="EW494" s="454"/>
      <c r="EX494" s="454"/>
      <c r="EY494" s="454"/>
      <c r="EZ494" s="454"/>
      <c r="FA494" s="454"/>
      <c r="FB494" s="454"/>
      <c r="FC494" s="454"/>
      <c r="FD494" s="454"/>
      <c r="FE494" s="454"/>
      <c r="FF494" s="454"/>
      <c r="FG494" s="454"/>
      <c r="FH494" s="454"/>
      <c r="FI494" s="454"/>
      <c r="FJ494" s="454"/>
      <c r="FK494" s="454"/>
      <c r="FL494" s="454"/>
      <c r="FM494" s="454"/>
      <c r="FN494" s="454"/>
      <c r="FO494" s="454"/>
      <c r="FP494" s="454"/>
      <c r="FQ494" s="454"/>
      <c r="FR494" s="454"/>
      <c r="FS494" s="454"/>
      <c r="FT494" s="454"/>
      <c r="FU494" s="454"/>
      <c r="FV494" s="454"/>
      <c r="FW494" s="454"/>
      <c r="FX494" s="454"/>
      <c r="FY494" s="454"/>
      <c r="FZ494" s="454"/>
      <c r="GA494" s="454"/>
      <c r="GB494" s="454"/>
      <c r="GC494" s="454"/>
      <c r="GD494" s="454"/>
      <c r="GE494" s="454"/>
      <c r="GF494" s="454"/>
      <c r="GG494" s="454"/>
      <c r="GH494" s="454"/>
      <c r="GI494" s="454"/>
      <c r="GJ494" s="454"/>
      <c r="GK494" s="454"/>
      <c r="GL494" s="454"/>
      <c r="GM494" s="454"/>
      <c r="GN494" s="454"/>
      <c r="GO494" s="454"/>
      <c r="GP494" s="454"/>
      <c r="GQ494" s="454"/>
      <c r="GR494" s="454"/>
      <c r="GS494" s="454"/>
      <c r="GT494" s="454"/>
      <c r="GU494" s="454"/>
      <c r="GV494" s="454"/>
      <c r="GW494" s="454"/>
      <c r="GX494" s="454"/>
      <c r="GY494" s="454"/>
      <c r="GZ494" s="454"/>
      <c r="HA494" s="454"/>
      <c r="HB494" s="454"/>
      <c r="HC494" s="454"/>
      <c r="HD494" s="454"/>
      <c r="HE494" s="454"/>
      <c r="HF494" s="454"/>
      <c r="HG494" s="454"/>
      <c r="HH494" s="454"/>
      <c r="HI494" s="454"/>
      <c r="HJ494" s="454"/>
      <c r="HK494" s="454"/>
      <c r="HL494" s="454"/>
      <c r="HM494" s="454"/>
      <c r="HN494" s="454"/>
      <c r="HO494" s="454"/>
      <c r="HP494" s="454"/>
      <c r="HQ494" s="454"/>
      <c r="HR494" s="454"/>
      <c r="HS494" s="454"/>
      <c r="HT494" s="454"/>
      <c r="HU494" s="454"/>
      <c r="HV494" s="454"/>
      <c r="HW494" s="454"/>
      <c r="HX494" s="454"/>
      <c r="HY494" s="454"/>
      <c r="HZ494" s="454"/>
      <c r="IA494" s="454"/>
      <c r="IB494" s="454"/>
      <c r="IC494" s="454"/>
      <c r="ID494" s="454"/>
      <c r="IE494" s="454"/>
      <c r="IF494" s="454"/>
      <c r="IG494" s="454"/>
      <c r="IH494" s="454"/>
      <c r="II494" s="454"/>
      <c r="IJ494" s="454"/>
      <c r="IK494" s="454"/>
      <c r="IL494" s="454"/>
      <c r="IM494" s="454"/>
      <c r="IN494" s="454"/>
      <c r="IO494" s="454"/>
      <c r="IP494" s="454"/>
      <c r="IQ494" s="454"/>
      <c r="IR494" s="454"/>
      <c r="IS494" s="454"/>
      <c r="IT494" s="454"/>
      <c r="IU494" s="454"/>
      <c r="IV494" s="454"/>
      <c r="IW494" s="454"/>
    </row>
    <row r="495" customFormat="false" ht="12.75" hidden="false" customHeight="false" outlineLevel="0" collapsed="false">
      <c r="A495" s="436"/>
      <c r="B495" s="463"/>
      <c r="C495" s="463"/>
      <c r="D495" s="463"/>
      <c r="E495" s="463"/>
      <c r="F495" s="463"/>
      <c r="G495" s="463"/>
      <c r="H495" s="463"/>
      <c r="I495" s="463"/>
      <c r="J495" s="463"/>
      <c r="K495" s="463"/>
      <c r="L495" s="463"/>
      <c r="M495" s="463"/>
      <c r="N495" s="463"/>
      <c r="O495" s="463"/>
      <c r="P495" s="463"/>
      <c r="Q495" s="463"/>
      <c r="R495" s="463"/>
      <c r="S495" s="463"/>
      <c r="T495" s="463"/>
      <c r="U495" s="463"/>
      <c r="V495" s="454"/>
      <c r="W495" s="454"/>
      <c r="X495" s="454"/>
      <c r="Y495" s="454"/>
      <c r="Z495" s="454"/>
      <c r="AA495" s="454"/>
      <c r="AB495" s="454"/>
      <c r="AC495" s="454"/>
      <c r="AD495" s="454"/>
      <c r="AE495" s="454"/>
      <c r="AF495" s="454"/>
      <c r="AG495" s="454"/>
      <c r="AH495" s="454"/>
      <c r="AI495" s="454"/>
      <c r="AJ495" s="454"/>
      <c r="AK495" s="454"/>
      <c r="AL495" s="454"/>
      <c r="AM495" s="454"/>
      <c r="AN495" s="454"/>
      <c r="AO495" s="454"/>
      <c r="AP495" s="454"/>
      <c r="AQ495" s="454"/>
      <c r="AR495" s="454"/>
      <c r="AS495" s="454"/>
      <c r="AT495" s="454"/>
      <c r="AU495" s="454"/>
      <c r="AV495" s="454"/>
      <c r="AW495" s="454"/>
      <c r="AX495" s="454"/>
      <c r="AY495" s="454"/>
      <c r="AZ495" s="454"/>
      <c r="BA495" s="454"/>
      <c r="BB495" s="454"/>
      <c r="BC495" s="454"/>
      <c r="BD495" s="454"/>
      <c r="BE495" s="454"/>
      <c r="BF495" s="454"/>
      <c r="BG495" s="454"/>
      <c r="BH495" s="454"/>
      <c r="BI495" s="454"/>
      <c r="BJ495" s="454"/>
      <c r="BK495" s="454"/>
      <c r="BL495" s="454"/>
      <c r="BM495" s="454"/>
      <c r="BN495" s="454"/>
      <c r="BO495" s="454"/>
      <c r="BP495" s="454"/>
      <c r="BQ495" s="454"/>
      <c r="BR495" s="454"/>
      <c r="BS495" s="454"/>
      <c r="BT495" s="454"/>
      <c r="BU495" s="454"/>
      <c r="BV495" s="454"/>
      <c r="BW495" s="454"/>
      <c r="BX495" s="454"/>
      <c r="BY495" s="454"/>
      <c r="BZ495" s="454"/>
      <c r="CA495" s="454"/>
      <c r="CB495" s="454"/>
      <c r="CC495" s="454"/>
      <c r="CD495" s="454"/>
      <c r="CE495" s="454"/>
      <c r="CF495" s="454"/>
      <c r="CG495" s="454"/>
      <c r="CH495" s="454"/>
      <c r="CI495" s="454"/>
      <c r="CJ495" s="454"/>
      <c r="CK495" s="454"/>
      <c r="CL495" s="454"/>
      <c r="CM495" s="454"/>
      <c r="CN495" s="454"/>
      <c r="CO495" s="454"/>
      <c r="CP495" s="454"/>
      <c r="CQ495" s="454"/>
      <c r="CR495" s="454"/>
      <c r="CS495" s="454"/>
      <c r="CT495" s="454"/>
      <c r="CU495" s="454"/>
      <c r="CV495" s="454"/>
      <c r="CW495" s="454"/>
      <c r="CX495" s="454"/>
      <c r="CY495" s="454"/>
      <c r="CZ495" s="454"/>
      <c r="DA495" s="454"/>
      <c r="DB495" s="454"/>
      <c r="DC495" s="454"/>
      <c r="DD495" s="454"/>
      <c r="DE495" s="454"/>
      <c r="DF495" s="454"/>
      <c r="DG495" s="454"/>
      <c r="DH495" s="454"/>
      <c r="DI495" s="454"/>
      <c r="DJ495" s="454"/>
      <c r="DK495" s="454"/>
      <c r="DL495" s="454"/>
      <c r="DM495" s="454"/>
      <c r="DN495" s="454"/>
      <c r="DO495" s="454"/>
      <c r="DP495" s="454"/>
      <c r="DQ495" s="454"/>
      <c r="DR495" s="454"/>
      <c r="DS495" s="454"/>
      <c r="DT495" s="454"/>
      <c r="DU495" s="454"/>
      <c r="DV495" s="454"/>
      <c r="DW495" s="454"/>
      <c r="DX495" s="454"/>
      <c r="DY495" s="454"/>
      <c r="DZ495" s="454"/>
      <c r="EA495" s="454"/>
      <c r="EB495" s="454"/>
      <c r="EC495" s="454"/>
      <c r="ED495" s="454"/>
      <c r="EE495" s="454"/>
      <c r="EF495" s="454"/>
      <c r="EG495" s="454"/>
      <c r="EH495" s="454"/>
      <c r="EI495" s="454"/>
      <c r="EJ495" s="454"/>
      <c r="EK495" s="454"/>
      <c r="EL495" s="454"/>
      <c r="EM495" s="454"/>
      <c r="EN495" s="454"/>
      <c r="EO495" s="454"/>
      <c r="EP495" s="454"/>
      <c r="EQ495" s="454"/>
      <c r="ER495" s="454"/>
      <c r="ES495" s="454"/>
      <c r="ET495" s="454"/>
      <c r="EU495" s="454"/>
      <c r="EV495" s="454"/>
      <c r="EW495" s="454"/>
      <c r="EX495" s="454"/>
      <c r="EY495" s="454"/>
      <c r="EZ495" s="454"/>
      <c r="FA495" s="454"/>
      <c r="FB495" s="454"/>
      <c r="FC495" s="454"/>
      <c r="FD495" s="454"/>
      <c r="FE495" s="454"/>
      <c r="FF495" s="454"/>
      <c r="FG495" s="454"/>
      <c r="FH495" s="454"/>
      <c r="FI495" s="454"/>
      <c r="FJ495" s="454"/>
      <c r="FK495" s="454"/>
      <c r="FL495" s="454"/>
      <c r="FM495" s="454"/>
      <c r="FN495" s="454"/>
      <c r="FO495" s="454"/>
      <c r="FP495" s="454"/>
      <c r="FQ495" s="454"/>
      <c r="FR495" s="454"/>
      <c r="FS495" s="454"/>
      <c r="FT495" s="454"/>
      <c r="FU495" s="454"/>
      <c r="FV495" s="454"/>
      <c r="FW495" s="454"/>
      <c r="FX495" s="454"/>
      <c r="FY495" s="454"/>
      <c r="FZ495" s="454"/>
      <c r="GA495" s="454"/>
      <c r="GB495" s="454"/>
      <c r="GC495" s="454"/>
      <c r="GD495" s="454"/>
      <c r="GE495" s="454"/>
      <c r="GF495" s="454"/>
      <c r="GG495" s="454"/>
      <c r="GH495" s="454"/>
      <c r="GI495" s="454"/>
      <c r="GJ495" s="454"/>
      <c r="GK495" s="454"/>
      <c r="GL495" s="454"/>
      <c r="GM495" s="454"/>
      <c r="GN495" s="454"/>
      <c r="GO495" s="454"/>
      <c r="GP495" s="454"/>
      <c r="GQ495" s="454"/>
      <c r="GR495" s="454"/>
      <c r="GS495" s="454"/>
      <c r="GT495" s="454"/>
      <c r="GU495" s="454"/>
      <c r="GV495" s="454"/>
      <c r="GW495" s="454"/>
      <c r="GX495" s="454"/>
      <c r="GY495" s="454"/>
      <c r="GZ495" s="454"/>
      <c r="HA495" s="454"/>
      <c r="HB495" s="454"/>
      <c r="HC495" s="454"/>
      <c r="HD495" s="454"/>
      <c r="HE495" s="454"/>
      <c r="HF495" s="454"/>
      <c r="HG495" s="454"/>
      <c r="HH495" s="454"/>
      <c r="HI495" s="454"/>
      <c r="HJ495" s="454"/>
      <c r="HK495" s="454"/>
      <c r="HL495" s="454"/>
      <c r="HM495" s="454"/>
      <c r="HN495" s="454"/>
      <c r="HO495" s="454"/>
      <c r="HP495" s="454"/>
      <c r="HQ495" s="454"/>
      <c r="HR495" s="454"/>
      <c r="HS495" s="454"/>
      <c r="HT495" s="454"/>
      <c r="HU495" s="454"/>
      <c r="HV495" s="454"/>
      <c r="HW495" s="454"/>
      <c r="HX495" s="454"/>
      <c r="HY495" s="454"/>
      <c r="HZ495" s="454"/>
      <c r="IA495" s="454"/>
      <c r="IB495" s="454"/>
      <c r="IC495" s="454"/>
      <c r="ID495" s="454"/>
      <c r="IE495" s="454"/>
      <c r="IF495" s="454"/>
      <c r="IG495" s="454"/>
      <c r="IH495" s="454"/>
      <c r="II495" s="454"/>
      <c r="IJ495" s="454"/>
      <c r="IK495" s="454"/>
      <c r="IL495" s="454"/>
      <c r="IM495" s="454"/>
      <c r="IN495" s="454"/>
      <c r="IO495" s="454"/>
      <c r="IP495" s="454"/>
      <c r="IQ495" s="454"/>
      <c r="IR495" s="454"/>
      <c r="IS495" s="454"/>
      <c r="IT495" s="454"/>
      <c r="IU495" s="454"/>
      <c r="IV495" s="454"/>
      <c r="IW495" s="454"/>
    </row>
    <row r="496" customFormat="false" ht="12.75" hidden="false" customHeight="false" outlineLevel="0" collapsed="false">
      <c r="A496" s="339"/>
      <c r="B496" s="461"/>
      <c r="C496" s="461"/>
      <c r="D496" s="461"/>
      <c r="E496" s="461"/>
      <c r="F496" s="461"/>
      <c r="G496" s="461"/>
      <c r="H496" s="461"/>
      <c r="I496" s="461"/>
      <c r="J496" s="461"/>
      <c r="K496" s="461"/>
      <c r="L496" s="461"/>
      <c r="M496" s="461"/>
      <c r="N496" s="461"/>
      <c r="O496" s="461"/>
      <c r="P496" s="461"/>
      <c r="Q496" s="461"/>
      <c r="R496" s="461"/>
      <c r="S496" s="461"/>
      <c r="T496" s="461"/>
      <c r="U496" s="461"/>
      <c r="V496" s="454"/>
      <c r="W496" s="454"/>
      <c r="X496" s="454"/>
      <c r="Y496" s="454"/>
      <c r="Z496" s="454"/>
      <c r="AA496" s="454"/>
      <c r="AB496" s="454"/>
      <c r="AC496" s="454"/>
      <c r="AD496" s="454"/>
      <c r="AE496" s="454"/>
      <c r="AF496" s="454"/>
      <c r="AG496" s="454"/>
      <c r="AH496" s="454"/>
      <c r="AI496" s="454"/>
      <c r="AJ496" s="454"/>
      <c r="AK496" s="454"/>
      <c r="AL496" s="454"/>
      <c r="AM496" s="454"/>
      <c r="AN496" s="454"/>
      <c r="AO496" s="454"/>
      <c r="AP496" s="454"/>
      <c r="AQ496" s="454"/>
      <c r="AR496" s="454"/>
      <c r="AS496" s="454"/>
      <c r="AT496" s="454"/>
      <c r="AU496" s="454"/>
      <c r="AV496" s="454"/>
      <c r="AW496" s="454"/>
      <c r="AX496" s="454"/>
      <c r="AY496" s="454"/>
      <c r="AZ496" s="454"/>
      <c r="BA496" s="454"/>
      <c r="BB496" s="454"/>
      <c r="BC496" s="454"/>
      <c r="BD496" s="454"/>
      <c r="BE496" s="454"/>
      <c r="BF496" s="454"/>
      <c r="BG496" s="454"/>
      <c r="BH496" s="454"/>
      <c r="BI496" s="454"/>
      <c r="BJ496" s="454"/>
      <c r="BK496" s="454"/>
      <c r="BL496" s="454"/>
      <c r="BM496" s="454"/>
      <c r="BN496" s="454"/>
      <c r="BO496" s="454"/>
      <c r="BP496" s="454"/>
      <c r="BQ496" s="454"/>
      <c r="BR496" s="454"/>
      <c r="BS496" s="454"/>
      <c r="BT496" s="454"/>
      <c r="BU496" s="454"/>
      <c r="BV496" s="454"/>
      <c r="BW496" s="454"/>
      <c r="BX496" s="454"/>
      <c r="BY496" s="454"/>
      <c r="BZ496" s="454"/>
      <c r="CA496" s="454"/>
      <c r="CB496" s="454"/>
      <c r="CC496" s="454"/>
      <c r="CD496" s="454"/>
      <c r="CE496" s="454"/>
      <c r="CF496" s="454"/>
      <c r="CG496" s="454"/>
      <c r="CH496" s="454"/>
      <c r="CI496" s="454"/>
      <c r="CJ496" s="454"/>
      <c r="CK496" s="454"/>
      <c r="CL496" s="454"/>
      <c r="CM496" s="454"/>
      <c r="CN496" s="454"/>
      <c r="CO496" s="454"/>
      <c r="CP496" s="454"/>
      <c r="CQ496" s="454"/>
      <c r="CR496" s="454"/>
      <c r="CS496" s="454"/>
      <c r="CT496" s="454"/>
      <c r="CU496" s="454"/>
      <c r="CV496" s="454"/>
      <c r="CW496" s="454"/>
      <c r="CX496" s="454"/>
      <c r="CY496" s="454"/>
      <c r="CZ496" s="454"/>
      <c r="DA496" s="454"/>
      <c r="DB496" s="454"/>
      <c r="DC496" s="454"/>
      <c r="DD496" s="454"/>
      <c r="DE496" s="454"/>
      <c r="DF496" s="454"/>
      <c r="DG496" s="454"/>
      <c r="DH496" s="454"/>
      <c r="DI496" s="454"/>
      <c r="DJ496" s="454"/>
      <c r="DK496" s="454"/>
      <c r="DL496" s="454"/>
      <c r="DM496" s="454"/>
      <c r="DN496" s="454"/>
      <c r="DO496" s="454"/>
      <c r="DP496" s="454"/>
      <c r="DQ496" s="454"/>
      <c r="DR496" s="454"/>
      <c r="DS496" s="454"/>
      <c r="DT496" s="454"/>
      <c r="DU496" s="454"/>
      <c r="DV496" s="454"/>
      <c r="DW496" s="454"/>
      <c r="DX496" s="454"/>
      <c r="DY496" s="454"/>
      <c r="DZ496" s="454"/>
      <c r="EA496" s="454"/>
      <c r="EB496" s="454"/>
      <c r="EC496" s="454"/>
      <c r="ED496" s="454"/>
      <c r="EE496" s="454"/>
      <c r="EF496" s="454"/>
      <c r="EG496" s="454"/>
      <c r="EH496" s="454"/>
      <c r="EI496" s="454"/>
      <c r="EJ496" s="454"/>
      <c r="EK496" s="454"/>
      <c r="EL496" s="454"/>
      <c r="EM496" s="454"/>
      <c r="EN496" s="454"/>
      <c r="EO496" s="454"/>
      <c r="EP496" s="454"/>
      <c r="EQ496" s="454"/>
      <c r="ER496" s="454"/>
      <c r="ES496" s="454"/>
      <c r="ET496" s="454"/>
      <c r="EU496" s="454"/>
      <c r="EV496" s="454"/>
      <c r="EW496" s="454"/>
      <c r="EX496" s="454"/>
      <c r="EY496" s="454"/>
      <c r="EZ496" s="454"/>
      <c r="FA496" s="454"/>
      <c r="FB496" s="454"/>
      <c r="FC496" s="454"/>
      <c r="FD496" s="454"/>
      <c r="FE496" s="454"/>
      <c r="FF496" s="454"/>
      <c r="FG496" s="454"/>
      <c r="FH496" s="454"/>
      <c r="FI496" s="454"/>
      <c r="FJ496" s="454"/>
      <c r="FK496" s="454"/>
      <c r="FL496" s="454"/>
      <c r="FM496" s="454"/>
      <c r="FN496" s="454"/>
      <c r="FO496" s="454"/>
      <c r="FP496" s="454"/>
      <c r="FQ496" s="454"/>
      <c r="FR496" s="454"/>
      <c r="FS496" s="454"/>
      <c r="FT496" s="454"/>
      <c r="FU496" s="454"/>
      <c r="FV496" s="454"/>
      <c r="FW496" s="454"/>
      <c r="FX496" s="454"/>
      <c r="FY496" s="454"/>
      <c r="FZ496" s="454"/>
      <c r="GA496" s="454"/>
      <c r="GB496" s="454"/>
      <c r="GC496" s="454"/>
      <c r="GD496" s="454"/>
      <c r="GE496" s="454"/>
      <c r="GF496" s="454"/>
      <c r="GG496" s="454"/>
      <c r="GH496" s="454"/>
      <c r="GI496" s="454"/>
      <c r="GJ496" s="454"/>
      <c r="GK496" s="454"/>
      <c r="GL496" s="454"/>
      <c r="GM496" s="454"/>
      <c r="GN496" s="454"/>
      <c r="GO496" s="454"/>
      <c r="GP496" s="454"/>
      <c r="GQ496" s="454"/>
      <c r="GR496" s="454"/>
      <c r="GS496" s="454"/>
      <c r="GT496" s="454"/>
      <c r="GU496" s="454"/>
      <c r="GV496" s="454"/>
      <c r="GW496" s="454"/>
      <c r="GX496" s="454"/>
      <c r="GY496" s="454"/>
      <c r="GZ496" s="454"/>
      <c r="HA496" s="454"/>
      <c r="HB496" s="454"/>
      <c r="HC496" s="454"/>
      <c r="HD496" s="454"/>
      <c r="HE496" s="454"/>
      <c r="HF496" s="454"/>
      <c r="HG496" s="454"/>
      <c r="HH496" s="454"/>
      <c r="HI496" s="454"/>
      <c r="HJ496" s="454"/>
      <c r="HK496" s="454"/>
      <c r="HL496" s="454"/>
      <c r="HM496" s="454"/>
      <c r="HN496" s="454"/>
      <c r="HO496" s="454"/>
      <c r="HP496" s="454"/>
      <c r="HQ496" s="454"/>
      <c r="HR496" s="454"/>
      <c r="HS496" s="454"/>
      <c r="HT496" s="454"/>
      <c r="HU496" s="454"/>
      <c r="HV496" s="454"/>
      <c r="HW496" s="454"/>
      <c r="HX496" s="454"/>
      <c r="HY496" s="454"/>
      <c r="HZ496" s="454"/>
      <c r="IA496" s="454"/>
      <c r="IB496" s="454"/>
      <c r="IC496" s="454"/>
      <c r="ID496" s="454"/>
      <c r="IE496" s="454"/>
      <c r="IF496" s="454"/>
      <c r="IG496" s="454"/>
      <c r="IH496" s="454"/>
      <c r="II496" s="454"/>
      <c r="IJ496" s="454"/>
      <c r="IK496" s="454"/>
      <c r="IL496" s="454"/>
      <c r="IM496" s="454"/>
      <c r="IN496" s="454"/>
      <c r="IO496" s="454"/>
      <c r="IP496" s="454"/>
      <c r="IQ496" s="454"/>
      <c r="IR496" s="454"/>
      <c r="IS496" s="454"/>
      <c r="IT496" s="454"/>
      <c r="IU496" s="454"/>
      <c r="IV496" s="454"/>
      <c r="IW496" s="454"/>
    </row>
    <row r="497" customFormat="false" ht="13.9" hidden="false" customHeight="true" outlineLevel="0" collapsed="false">
      <c r="A497" s="336"/>
      <c r="B497" s="461"/>
      <c r="C497" s="461"/>
      <c r="D497" s="461"/>
      <c r="E497" s="461"/>
      <c r="F497" s="461"/>
      <c r="G497" s="461"/>
      <c r="H497" s="461"/>
      <c r="I497" s="461"/>
      <c r="J497" s="461"/>
      <c r="K497" s="461"/>
      <c r="L497" s="461"/>
      <c r="M497" s="461"/>
      <c r="N497" s="461"/>
      <c r="O497" s="461"/>
      <c r="P497" s="461"/>
      <c r="Q497" s="461"/>
      <c r="R497" s="461"/>
      <c r="S497" s="461"/>
      <c r="T497" s="461"/>
      <c r="U497" s="461"/>
      <c r="V497" s="454"/>
      <c r="W497" s="454"/>
      <c r="X497" s="454"/>
      <c r="Y497" s="454"/>
      <c r="Z497" s="454"/>
      <c r="AA497" s="454"/>
      <c r="AB497" s="454"/>
      <c r="AC497" s="454"/>
      <c r="AD497" s="454"/>
      <c r="AE497" s="454"/>
      <c r="AF497" s="454"/>
      <c r="AG497" s="454"/>
      <c r="AH497" s="454"/>
      <c r="AI497" s="454"/>
      <c r="AJ497" s="454"/>
      <c r="AK497" s="454"/>
      <c r="AL497" s="454"/>
      <c r="AM497" s="454"/>
      <c r="AN497" s="454"/>
      <c r="AO497" s="454"/>
      <c r="AP497" s="454"/>
      <c r="AQ497" s="454"/>
      <c r="AR497" s="454"/>
      <c r="AS497" s="454"/>
      <c r="AT497" s="454"/>
      <c r="AU497" s="454"/>
      <c r="AV497" s="454"/>
      <c r="AW497" s="454"/>
      <c r="AX497" s="454"/>
      <c r="AY497" s="454"/>
      <c r="AZ497" s="454"/>
      <c r="BA497" s="454"/>
      <c r="BB497" s="454"/>
      <c r="BC497" s="454"/>
      <c r="BD497" s="454"/>
      <c r="BE497" s="454"/>
      <c r="BF497" s="454"/>
      <c r="BG497" s="454"/>
      <c r="BH497" s="454"/>
      <c r="BI497" s="454"/>
      <c r="BJ497" s="454"/>
      <c r="BK497" s="454"/>
      <c r="BL497" s="454"/>
      <c r="BM497" s="454"/>
      <c r="BN497" s="454"/>
      <c r="BO497" s="454"/>
      <c r="BP497" s="454"/>
      <c r="BQ497" s="454"/>
      <c r="BR497" s="454"/>
      <c r="BS497" s="454"/>
      <c r="BT497" s="454"/>
      <c r="BU497" s="454"/>
      <c r="BV497" s="454"/>
      <c r="BW497" s="454"/>
      <c r="BX497" s="454"/>
      <c r="BY497" s="454"/>
      <c r="BZ497" s="454"/>
      <c r="CA497" s="454"/>
      <c r="CB497" s="454"/>
      <c r="CC497" s="454"/>
      <c r="CD497" s="454"/>
      <c r="CE497" s="454"/>
      <c r="CF497" s="454"/>
      <c r="CG497" s="454"/>
      <c r="CH497" s="454"/>
      <c r="CI497" s="454"/>
      <c r="CJ497" s="454"/>
      <c r="CK497" s="454"/>
      <c r="CL497" s="454"/>
      <c r="CM497" s="454"/>
      <c r="CN497" s="454"/>
      <c r="CO497" s="454"/>
      <c r="CP497" s="454"/>
      <c r="CQ497" s="454"/>
      <c r="CR497" s="454"/>
      <c r="CS497" s="454"/>
      <c r="CT497" s="454"/>
      <c r="CU497" s="454"/>
      <c r="CV497" s="454"/>
      <c r="CW497" s="454"/>
      <c r="CX497" s="454"/>
      <c r="CY497" s="454"/>
      <c r="CZ497" s="454"/>
      <c r="DA497" s="454"/>
      <c r="DB497" s="454"/>
      <c r="DC497" s="454"/>
      <c r="DD497" s="454"/>
      <c r="DE497" s="454"/>
      <c r="DF497" s="454"/>
      <c r="DG497" s="454"/>
      <c r="DH497" s="454"/>
      <c r="DI497" s="454"/>
      <c r="DJ497" s="454"/>
      <c r="DK497" s="454"/>
      <c r="DL497" s="454"/>
      <c r="DM497" s="454"/>
      <c r="DN497" s="454"/>
      <c r="DO497" s="454"/>
      <c r="DP497" s="454"/>
      <c r="DQ497" s="454"/>
      <c r="DR497" s="454"/>
      <c r="DS497" s="454"/>
      <c r="DT497" s="454"/>
      <c r="DU497" s="454"/>
      <c r="DV497" s="454"/>
      <c r="DW497" s="454"/>
      <c r="DX497" s="454"/>
      <c r="DY497" s="454"/>
      <c r="DZ497" s="454"/>
      <c r="EA497" s="454"/>
      <c r="EB497" s="454"/>
      <c r="EC497" s="454"/>
      <c r="ED497" s="454"/>
      <c r="EE497" s="454"/>
      <c r="EF497" s="454"/>
      <c r="EG497" s="454"/>
      <c r="EH497" s="454"/>
      <c r="EI497" s="454"/>
      <c r="EJ497" s="454"/>
      <c r="EK497" s="454"/>
      <c r="EL497" s="454"/>
      <c r="EM497" s="454"/>
      <c r="EN497" s="454"/>
      <c r="EO497" s="454"/>
      <c r="EP497" s="454"/>
      <c r="EQ497" s="454"/>
      <c r="ER497" s="454"/>
      <c r="ES497" s="454"/>
      <c r="ET497" s="454"/>
      <c r="EU497" s="454"/>
      <c r="EV497" s="454"/>
      <c r="EW497" s="454"/>
      <c r="EX497" s="454"/>
      <c r="EY497" s="454"/>
      <c r="EZ497" s="454"/>
      <c r="FA497" s="454"/>
      <c r="FB497" s="454"/>
      <c r="FC497" s="454"/>
      <c r="FD497" s="454"/>
      <c r="FE497" s="454"/>
      <c r="FF497" s="454"/>
      <c r="FG497" s="454"/>
      <c r="FH497" s="454"/>
      <c r="FI497" s="454"/>
      <c r="FJ497" s="454"/>
      <c r="FK497" s="454"/>
      <c r="FL497" s="454"/>
      <c r="FM497" s="454"/>
      <c r="FN497" s="454"/>
      <c r="FO497" s="454"/>
      <c r="FP497" s="454"/>
      <c r="FQ497" s="454"/>
      <c r="FR497" s="454"/>
      <c r="FS497" s="454"/>
      <c r="FT497" s="454"/>
      <c r="FU497" s="454"/>
      <c r="FV497" s="454"/>
      <c r="FW497" s="454"/>
      <c r="FX497" s="454"/>
      <c r="FY497" s="454"/>
      <c r="FZ497" s="454"/>
      <c r="GA497" s="454"/>
      <c r="GB497" s="454"/>
      <c r="GC497" s="454"/>
      <c r="GD497" s="454"/>
      <c r="GE497" s="454"/>
      <c r="GF497" s="454"/>
      <c r="GG497" s="454"/>
      <c r="GH497" s="454"/>
      <c r="GI497" s="454"/>
      <c r="GJ497" s="454"/>
      <c r="GK497" s="454"/>
      <c r="GL497" s="454"/>
      <c r="GM497" s="454"/>
      <c r="GN497" s="454"/>
      <c r="GO497" s="454"/>
      <c r="GP497" s="454"/>
      <c r="GQ497" s="454"/>
      <c r="GR497" s="454"/>
      <c r="GS497" s="454"/>
      <c r="GT497" s="454"/>
      <c r="GU497" s="454"/>
      <c r="GV497" s="454"/>
      <c r="GW497" s="454"/>
      <c r="GX497" s="454"/>
      <c r="GY497" s="454"/>
      <c r="GZ497" s="454"/>
      <c r="HA497" s="454"/>
      <c r="HB497" s="454"/>
      <c r="HC497" s="454"/>
      <c r="HD497" s="454"/>
      <c r="HE497" s="454"/>
      <c r="HF497" s="454"/>
      <c r="HG497" s="454"/>
      <c r="HH497" s="454"/>
      <c r="HI497" s="454"/>
      <c r="HJ497" s="454"/>
      <c r="HK497" s="454"/>
      <c r="HL497" s="454"/>
      <c r="HM497" s="454"/>
      <c r="HN497" s="454"/>
      <c r="HO497" s="454"/>
      <c r="HP497" s="454"/>
      <c r="HQ497" s="454"/>
      <c r="HR497" s="454"/>
      <c r="HS497" s="454"/>
      <c r="HT497" s="454"/>
      <c r="HU497" s="454"/>
      <c r="HV497" s="454"/>
      <c r="HW497" s="454"/>
      <c r="HX497" s="454"/>
      <c r="HY497" s="454"/>
      <c r="HZ497" s="454"/>
      <c r="IA497" s="454"/>
      <c r="IB497" s="454"/>
      <c r="IC497" s="454"/>
      <c r="ID497" s="454"/>
      <c r="IE497" s="454"/>
      <c r="IF497" s="454"/>
      <c r="IG497" s="454"/>
      <c r="IH497" s="454"/>
      <c r="II497" s="454"/>
      <c r="IJ497" s="454"/>
      <c r="IK497" s="454"/>
      <c r="IL497" s="454"/>
      <c r="IM497" s="454"/>
      <c r="IN497" s="454"/>
      <c r="IO497" s="454"/>
      <c r="IP497" s="454"/>
      <c r="IQ497" s="454"/>
      <c r="IR497" s="454"/>
      <c r="IS497" s="454"/>
      <c r="IT497" s="454"/>
      <c r="IU497" s="454"/>
      <c r="IV497" s="454"/>
      <c r="IW497" s="454"/>
    </row>
    <row r="498" customFormat="false" ht="12.75" hidden="false" customHeight="false" outlineLevel="0" collapsed="false">
      <c r="A498" s="464"/>
      <c r="B498" s="461"/>
      <c r="C498" s="461"/>
      <c r="D498" s="461"/>
      <c r="E498" s="461"/>
      <c r="F498" s="461"/>
      <c r="G498" s="461"/>
      <c r="H498" s="461"/>
      <c r="I498" s="461"/>
      <c r="J498" s="461"/>
      <c r="K498" s="461"/>
      <c r="L498" s="461"/>
      <c r="M498" s="461"/>
      <c r="N498" s="461"/>
      <c r="O498" s="461"/>
      <c r="P498" s="461"/>
      <c r="Q498" s="461"/>
      <c r="R498" s="461"/>
      <c r="S498" s="461"/>
      <c r="T498" s="461"/>
      <c r="U498" s="461"/>
      <c r="V498" s="465"/>
      <c r="W498" s="465"/>
      <c r="X498" s="465"/>
      <c r="Y498" s="465"/>
      <c r="Z498" s="465"/>
      <c r="AA498" s="465"/>
      <c r="AB498" s="465"/>
      <c r="AC498" s="465"/>
      <c r="AD498" s="465"/>
      <c r="AE498" s="465"/>
      <c r="AF498" s="465"/>
      <c r="AG498" s="465"/>
      <c r="AH498" s="465"/>
      <c r="AI498" s="465"/>
      <c r="AJ498" s="465"/>
      <c r="AK498" s="465"/>
      <c r="AL498" s="465"/>
      <c r="AM498" s="465"/>
      <c r="AN498" s="465"/>
      <c r="AO498" s="465"/>
      <c r="AP498" s="465"/>
      <c r="AQ498" s="465"/>
      <c r="AR498" s="465"/>
      <c r="AS498" s="465"/>
      <c r="AT498" s="465"/>
      <c r="AU498" s="465"/>
      <c r="AV498" s="465"/>
      <c r="AW498" s="465"/>
      <c r="AX498" s="465"/>
      <c r="AY498" s="465"/>
      <c r="AZ498" s="465"/>
      <c r="BA498" s="465"/>
      <c r="BB498" s="465"/>
      <c r="BC498" s="465"/>
      <c r="BD498" s="465"/>
      <c r="BE498" s="465"/>
      <c r="BF498" s="465"/>
      <c r="BG498" s="465"/>
      <c r="BH498" s="465"/>
      <c r="BI498" s="465"/>
      <c r="BJ498" s="465"/>
      <c r="BK498" s="465"/>
      <c r="BL498" s="465"/>
      <c r="BM498" s="465"/>
      <c r="BN498" s="465"/>
      <c r="BO498" s="465"/>
      <c r="BP498" s="465"/>
      <c r="BQ498" s="465"/>
      <c r="BR498" s="465"/>
      <c r="BS498" s="465"/>
      <c r="BT498" s="465"/>
      <c r="BU498" s="465"/>
      <c r="BV498" s="465"/>
      <c r="BW498" s="465"/>
      <c r="BX498" s="465"/>
      <c r="BY498" s="465"/>
      <c r="BZ498" s="465"/>
      <c r="CA498" s="465"/>
      <c r="CB498" s="465"/>
      <c r="CC498" s="465"/>
      <c r="CD498" s="465"/>
      <c r="CE498" s="465"/>
      <c r="CF498" s="465"/>
      <c r="CG498" s="465"/>
      <c r="CH498" s="465"/>
      <c r="CI498" s="465"/>
      <c r="CJ498" s="465"/>
      <c r="CK498" s="465"/>
      <c r="CL498" s="465"/>
      <c r="CM498" s="465"/>
      <c r="CN498" s="465"/>
      <c r="CO498" s="465"/>
      <c r="CP498" s="465"/>
      <c r="CQ498" s="465"/>
      <c r="CR498" s="465"/>
      <c r="CS498" s="465"/>
      <c r="CT498" s="465"/>
      <c r="CU498" s="465"/>
      <c r="CV498" s="465"/>
      <c r="CW498" s="465"/>
      <c r="CX498" s="465"/>
      <c r="CY498" s="465"/>
      <c r="CZ498" s="465"/>
      <c r="DA498" s="465"/>
      <c r="DB498" s="465"/>
      <c r="DC498" s="465"/>
      <c r="DD498" s="465"/>
      <c r="DE498" s="465"/>
      <c r="DF498" s="465"/>
      <c r="DG498" s="465"/>
      <c r="DH498" s="465"/>
      <c r="DI498" s="465"/>
      <c r="DJ498" s="465"/>
      <c r="DK498" s="465"/>
      <c r="DL498" s="465"/>
      <c r="DM498" s="465"/>
      <c r="DN498" s="465"/>
      <c r="DO498" s="465"/>
      <c r="DP498" s="465"/>
      <c r="DQ498" s="465"/>
      <c r="DR498" s="465"/>
      <c r="DS498" s="465"/>
      <c r="DT498" s="465"/>
      <c r="DU498" s="465"/>
      <c r="DV498" s="465"/>
      <c r="DW498" s="465"/>
      <c r="DX498" s="465"/>
      <c r="DY498" s="465"/>
      <c r="DZ498" s="465"/>
      <c r="EA498" s="465"/>
      <c r="EB498" s="465"/>
      <c r="EC498" s="465"/>
      <c r="ED498" s="465"/>
      <c r="EE498" s="465"/>
      <c r="EF498" s="465"/>
      <c r="EG498" s="465"/>
      <c r="EH498" s="465"/>
      <c r="EI498" s="465"/>
      <c r="EJ498" s="465"/>
      <c r="EK498" s="465"/>
      <c r="EL498" s="465"/>
      <c r="EM498" s="465"/>
      <c r="EN498" s="465"/>
      <c r="EO498" s="465"/>
      <c r="EP498" s="465"/>
      <c r="EQ498" s="465"/>
      <c r="ER498" s="465"/>
      <c r="ES498" s="465"/>
      <c r="ET498" s="465"/>
      <c r="EU498" s="465"/>
      <c r="EV498" s="465"/>
      <c r="EW498" s="465"/>
      <c r="EX498" s="465"/>
      <c r="EY498" s="465"/>
      <c r="EZ498" s="465"/>
      <c r="FA498" s="465"/>
      <c r="FB498" s="465"/>
      <c r="FC498" s="465"/>
      <c r="FD498" s="465"/>
      <c r="FE498" s="465"/>
      <c r="FF498" s="465"/>
      <c r="FG498" s="465"/>
      <c r="FH498" s="465"/>
      <c r="FI498" s="465"/>
      <c r="FJ498" s="465"/>
      <c r="FK498" s="465"/>
      <c r="FL498" s="465"/>
      <c r="FM498" s="465"/>
      <c r="FN498" s="465"/>
      <c r="FO498" s="465"/>
      <c r="FP498" s="465"/>
      <c r="FQ498" s="465"/>
      <c r="FR498" s="465"/>
      <c r="FS498" s="465"/>
      <c r="FT498" s="465"/>
      <c r="FU498" s="465"/>
      <c r="FV498" s="465"/>
      <c r="FW498" s="465"/>
      <c r="FX498" s="465"/>
      <c r="FY498" s="465"/>
      <c r="FZ498" s="465"/>
      <c r="GA498" s="465"/>
      <c r="GB498" s="465"/>
      <c r="GC498" s="465"/>
      <c r="GD498" s="465"/>
      <c r="GE498" s="465"/>
      <c r="GF498" s="465"/>
      <c r="GG498" s="465"/>
      <c r="GH498" s="465"/>
      <c r="GI498" s="465"/>
      <c r="GJ498" s="465"/>
      <c r="GK498" s="465"/>
      <c r="GL498" s="465"/>
      <c r="GM498" s="465"/>
      <c r="GN498" s="465"/>
      <c r="GO498" s="465"/>
      <c r="GP498" s="465"/>
      <c r="GQ498" s="465"/>
      <c r="GR498" s="465"/>
      <c r="GS498" s="465"/>
      <c r="GT498" s="465"/>
      <c r="GU498" s="465"/>
      <c r="GV498" s="465"/>
      <c r="GW498" s="465"/>
      <c r="GX498" s="465"/>
      <c r="GY498" s="465"/>
      <c r="GZ498" s="465"/>
      <c r="HA498" s="465"/>
      <c r="HB498" s="465"/>
      <c r="HC498" s="465"/>
      <c r="HD498" s="465"/>
      <c r="HE498" s="465"/>
      <c r="HF498" s="465"/>
      <c r="HG498" s="465"/>
      <c r="HH498" s="465"/>
      <c r="HI498" s="465"/>
      <c r="HJ498" s="465"/>
      <c r="HK498" s="465"/>
      <c r="HL498" s="465"/>
      <c r="HM498" s="465"/>
      <c r="HN498" s="465"/>
      <c r="HO498" s="465"/>
      <c r="HP498" s="465"/>
      <c r="HQ498" s="465"/>
      <c r="HR498" s="465"/>
      <c r="HS498" s="465"/>
      <c r="HT498" s="465"/>
      <c r="HU498" s="465"/>
      <c r="HV498" s="465"/>
      <c r="HW498" s="465"/>
      <c r="HX498" s="465"/>
      <c r="HY498" s="465"/>
      <c r="HZ498" s="465"/>
      <c r="IA498" s="465"/>
      <c r="IB498" s="465"/>
      <c r="IC498" s="465"/>
      <c r="ID498" s="465"/>
      <c r="IE498" s="465"/>
      <c r="IF498" s="465"/>
      <c r="IG498" s="465"/>
      <c r="IH498" s="465"/>
      <c r="II498" s="465"/>
      <c r="IJ498" s="465"/>
      <c r="IK498" s="465"/>
      <c r="IL498" s="465"/>
      <c r="IM498" s="465"/>
      <c r="IN498" s="465"/>
      <c r="IO498" s="465"/>
      <c r="IP498" s="465"/>
      <c r="IQ498" s="465"/>
      <c r="IR498" s="465"/>
      <c r="IS498" s="465"/>
      <c r="IT498" s="465"/>
      <c r="IU498" s="465"/>
      <c r="IV498" s="465"/>
      <c r="IW498" s="465"/>
    </row>
    <row r="499" customFormat="false" ht="12.75" hidden="false" customHeight="false" outlineLevel="0" collapsed="false">
      <c r="A499" s="336"/>
      <c r="B499" s="461"/>
      <c r="C499" s="461"/>
      <c r="D499" s="461"/>
      <c r="E499" s="461"/>
      <c r="F499" s="461"/>
      <c r="G499" s="461"/>
      <c r="H499" s="461"/>
      <c r="I499" s="461"/>
      <c r="J499" s="461"/>
      <c r="K499" s="461"/>
      <c r="L499" s="461"/>
      <c r="M499" s="461"/>
      <c r="N499" s="461"/>
      <c r="O499" s="461"/>
      <c r="P499" s="461"/>
      <c r="Q499" s="461"/>
      <c r="R499" s="461"/>
      <c r="S499" s="461"/>
      <c r="T499" s="461"/>
      <c r="U499" s="461"/>
      <c r="V499" s="454"/>
      <c r="W499" s="454"/>
      <c r="X499" s="454"/>
      <c r="Y499" s="454"/>
      <c r="Z499" s="454"/>
      <c r="AA499" s="454"/>
      <c r="AB499" s="454"/>
      <c r="AC499" s="454"/>
      <c r="AD499" s="454"/>
      <c r="AE499" s="454"/>
      <c r="AF499" s="454"/>
      <c r="AG499" s="454"/>
      <c r="AH499" s="454"/>
      <c r="AI499" s="454"/>
      <c r="AJ499" s="454"/>
      <c r="AK499" s="454"/>
      <c r="AL499" s="454"/>
      <c r="AM499" s="454"/>
      <c r="AN499" s="454"/>
      <c r="AO499" s="454"/>
      <c r="AP499" s="454"/>
      <c r="AQ499" s="454"/>
      <c r="AR499" s="454"/>
      <c r="AS499" s="454"/>
      <c r="AT499" s="454"/>
      <c r="AU499" s="454"/>
      <c r="AV499" s="454"/>
      <c r="AW499" s="454"/>
      <c r="AX499" s="454"/>
      <c r="AY499" s="454"/>
      <c r="AZ499" s="454"/>
      <c r="BA499" s="454"/>
      <c r="BB499" s="454"/>
      <c r="BC499" s="454"/>
      <c r="BD499" s="454"/>
      <c r="BE499" s="454"/>
      <c r="BF499" s="454"/>
      <c r="BG499" s="454"/>
      <c r="BH499" s="454"/>
      <c r="BI499" s="454"/>
      <c r="BJ499" s="454"/>
      <c r="BK499" s="454"/>
      <c r="BL499" s="454"/>
      <c r="BM499" s="454"/>
      <c r="BN499" s="454"/>
      <c r="BO499" s="454"/>
      <c r="BP499" s="454"/>
      <c r="BQ499" s="454"/>
      <c r="BR499" s="454"/>
      <c r="BS499" s="454"/>
      <c r="BT499" s="454"/>
      <c r="BU499" s="454"/>
      <c r="BV499" s="454"/>
      <c r="BW499" s="454"/>
      <c r="BX499" s="454"/>
      <c r="BY499" s="454"/>
      <c r="BZ499" s="454"/>
      <c r="CA499" s="454"/>
      <c r="CB499" s="454"/>
      <c r="CC499" s="454"/>
      <c r="CD499" s="454"/>
      <c r="CE499" s="454"/>
      <c r="CF499" s="454"/>
      <c r="CG499" s="454"/>
      <c r="CH499" s="454"/>
      <c r="CI499" s="454"/>
      <c r="CJ499" s="454"/>
      <c r="CK499" s="454"/>
      <c r="CL499" s="454"/>
      <c r="CM499" s="454"/>
      <c r="CN499" s="454"/>
      <c r="CO499" s="454"/>
      <c r="CP499" s="454"/>
      <c r="CQ499" s="454"/>
      <c r="CR499" s="454"/>
      <c r="CS499" s="454"/>
      <c r="CT499" s="454"/>
      <c r="CU499" s="454"/>
      <c r="CV499" s="454"/>
      <c r="CW499" s="454"/>
      <c r="CX499" s="454"/>
      <c r="CY499" s="454"/>
      <c r="CZ499" s="454"/>
      <c r="DA499" s="454"/>
      <c r="DB499" s="454"/>
      <c r="DC499" s="454"/>
      <c r="DD499" s="454"/>
      <c r="DE499" s="454"/>
      <c r="DF499" s="454"/>
      <c r="DG499" s="454"/>
      <c r="DH499" s="454"/>
      <c r="DI499" s="454"/>
      <c r="DJ499" s="454"/>
      <c r="DK499" s="454"/>
      <c r="DL499" s="454"/>
      <c r="DM499" s="454"/>
      <c r="DN499" s="454"/>
      <c r="DO499" s="454"/>
      <c r="DP499" s="454"/>
      <c r="DQ499" s="454"/>
      <c r="DR499" s="454"/>
      <c r="DS499" s="454"/>
      <c r="DT499" s="454"/>
      <c r="DU499" s="454"/>
      <c r="DV499" s="454"/>
      <c r="DW499" s="454"/>
      <c r="DX499" s="454"/>
      <c r="DY499" s="454"/>
      <c r="DZ499" s="454"/>
      <c r="EA499" s="454"/>
      <c r="EB499" s="454"/>
      <c r="EC499" s="454"/>
      <c r="ED499" s="454"/>
      <c r="EE499" s="454"/>
      <c r="EF499" s="454"/>
      <c r="EG499" s="454"/>
      <c r="EH499" s="454"/>
      <c r="EI499" s="454"/>
      <c r="EJ499" s="454"/>
      <c r="EK499" s="454"/>
      <c r="EL499" s="454"/>
      <c r="EM499" s="454"/>
      <c r="EN499" s="454"/>
      <c r="EO499" s="454"/>
      <c r="EP499" s="454"/>
      <c r="EQ499" s="454"/>
      <c r="ER499" s="454"/>
      <c r="ES499" s="454"/>
      <c r="ET499" s="454"/>
      <c r="EU499" s="454"/>
      <c r="EV499" s="454"/>
      <c r="EW499" s="454"/>
      <c r="EX499" s="454"/>
      <c r="EY499" s="454"/>
      <c r="EZ499" s="454"/>
      <c r="FA499" s="454"/>
      <c r="FB499" s="454"/>
      <c r="FC499" s="454"/>
      <c r="FD499" s="454"/>
      <c r="FE499" s="454"/>
      <c r="FF499" s="454"/>
      <c r="FG499" s="454"/>
      <c r="FH499" s="454"/>
      <c r="FI499" s="454"/>
      <c r="FJ499" s="454"/>
      <c r="FK499" s="454"/>
      <c r="FL499" s="454"/>
      <c r="FM499" s="454"/>
      <c r="FN499" s="454"/>
      <c r="FO499" s="454"/>
      <c r="FP499" s="454"/>
      <c r="FQ499" s="454"/>
      <c r="FR499" s="454"/>
      <c r="FS499" s="454"/>
      <c r="FT499" s="454"/>
      <c r="FU499" s="454"/>
      <c r="FV499" s="454"/>
      <c r="FW499" s="454"/>
      <c r="FX499" s="454"/>
      <c r="FY499" s="454"/>
      <c r="FZ499" s="454"/>
      <c r="GA499" s="454"/>
      <c r="GB499" s="454"/>
      <c r="GC499" s="454"/>
      <c r="GD499" s="454"/>
      <c r="GE499" s="454"/>
      <c r="GF499" s="454"/>
      <c r="GG499" s="454"/>
      <c r="GH499" s="454"/>
      <c r="GI499" s="454"/>
      <c r="GJ499" s="454"/>
      <c r="GK499" s="454"/>
      <c r="GL499" s="454"/>
      <c r="GM499" s="454"/>
      <c r="GN499" s="454"/>
      <c r="GO499" s="454"/>
      <c r="GP499" s="454"/>
      <c r="GQ499" s="454"/>
      <c r="GR499" s="454"/>
      <c r="GS499" s="454"/>
      <c r="GT499" s="454"/>
      <c r="GU499" s="454"/>
      <c r="GV499" s="454"/>
      <c r="GW499" s="454"/>
      <c r="GX499" s="454"/>
      <c r="GY499" s="454"/>
      <c r="GZ499" s="454"/>
      <c r="HA499" s="454"/>
      <c r="HB499" s="454"/>
      <c r="HC499" s="454"/>
      <c r="HD499" s="454"/>
      <c r="HE499" s="454"/>
      <c r="HF499" s="454"/>
      <c r="HG499" s="454"/>
      <c r="HH499" s="454"/>
      <c r="HI499" s="454"/>
      <c r="HJ499" s="454"/>
      <c r="HK499" s="454"/>
      <c r="HL499" s="454"/>
      <c r="HM499" s="454"/>
      <c r="HN499" s="454"/>
      <c r="HO499" s="454"/>
      <c r="HP499" s="454"/>
      <c r="HQ499" s="454"/>
      <c r="HR499" s="454"/>
      <c r="HS499" s="454"/>
      <c r="HT499" s="454"/>
      <c r="HU499" s="454"/>
      <c r="HV499" s="454"/>
      <c r="HW499" s="454"/>
      <c r="HX499" s="454"/>
      <c r="HY499" s="454"/>
      <c r="HZ499" s="454"/>
      <c r="IA499" s="454"/>
      <c r="IB499" s="454"/>
      <c r="IC499" s="454"/>
      <c r="ID499" s="454"/>
      <c r="IE499" s="454"/>
      <c r="IF499" s="454"/>
      <c r="IG499" s="454"/>
      <c r="IH499" s="454"/>
      <c r="II499" s="454"/>
      <c r="IJ499" s="454"/>
      <c r="IK499" s="454"/>
      <c r="IL499" s="454"/>
      <c r="IM499" s="454"/>
      <c r="IN499" s="454"/>
      <c r="IO499" s="454"/>
      <c r="IP499" s="454"/>
      <c r="IQ499" s="454"/>
      <c r="IR499" s="454"/>
      <c r="IS499" s="454"/>
      <c r="IT499" s="454"/>
      <c r="IU499" s="454"/>
      <c r="IV499" s="454"/>
      <c r="IW499" s="454"/>
    </row>
    <row r="500" customFormat="false" ht="12.75" hidden="false" customHeight="false" outlineLevel="0" collapsed="false">
      <c r="A500" s="339"/>
      <c r="B500" s="461"/>
      <c r="C500" s="461"/>
      <c r="D500" s="461"/>
      <c r="E500" s="461"/>
      <c r="F500" s="461"/>
      <c r="G500" s="461"/>
      <c r="H500" s="461"/>
      <c r="I500" s="461"/>
      <c r="J500" s="461"/>
      <c r="K500" s="461"/>
      <c r="L500" s="461"/>
      <c r="M500" s="461"/>
      <c r="N500" s="461"/>
      <c r="O500" s="461"/>
      <c r="P500" s="461"/>
      <c r="Q500" s="461"/>
      <c r="R500" s="461"/>
      <c r="S500" s="461"/>
      <c r="T500" s="461"/>
      <c r="U500" s="461"/>
      <c r="V500" s="454"/>
      <c r="W500" s="454"/>
      <c r="X500" s="454"/>
      <c r="Y500" s="454"/>
      <c r="Z500" s="454"/>
      <c r="AA500" s="454"/>
      <c r="AB500" s="454"/>
      <c r="AC500" s="454"/>
      <c r="AD500" s="454"/>
      <c r="AE500" s="454"/>
      <c r="AF500" s="454"/>
      <c r="AG500" s="454"/>
      <c r="AH500" s="454"/>
      <c r="AI500" s="454"/>
      <c r="AJ500" s="454"/>
      <c r="AK500" s="454"/>
      <c r="AL500" s="454"/>
      <c r="AM500" s="454"/>
      <c r="AN500" s="454"/>
      <c r="AO500" s="454"/>
      <c r="AP500" s="454"/>
      <c r="AQ500" s="454"/>
      <c r="AR500" s="454"/>
      <c r="AS500" s="454"/>
      <c r="AT500" s="454"/>
      <c r="AU500" s="454"/>
      <c r="AV500" s="454"/>
      <c r="AW500" s="454"/>
      <c r="AX500" s="454"/>
      <c r="AY500" s="454"/>
      <c r="AZ500" s="454"/>
      <c r="BA500" s="454"/>
      <c r="BB500" s="454"/>
      <c r="BC500" s="454"/>
      <c r="BD500" s="454"/>
      <c r="BE500" s="454"/>
      <c r="BF500" s="454"/>
      <c r="BG500" s="454"/>
      <c r="BH500" s="454"/>
      <c r="BI500" s="454"/>
      <c r="BJ500" s="454"/>
      <c r="BK500" s="454"/>
      <c r="BL500" s="454"/>
      <c r="BM500" s="454"/>
      <c r="BN500" s="454"/>
      <c r="BO500" s="454"/>
      <c r="BP500" s="454"/>
      <c r="BQ500" s="454"/>
      <c r="BR500" s="454"/>
      <c r="BS500" s="454"/>
      <c r="BT500" s="454"/>
      <c r="BU500" s="454"/>
      <c r="BV500" s="454"/>
      <c r="BW500" s="454"/>
      <c r="BX500" s="454"/>
      <c r="BY500" s="454"/>
      <c r="BZ500" s="454"/>
      <c r="CA500" s="454"/>
      <c r="CB500" s="454"/>
      <c r="CC500" s="454"/>
      <c r="CD500" s="454"/>
      <c r="CE500" s="454"/>
      <c r="CF500" s="454"/>
      <c r="CG500" s="454"/>
      <c r="CH500" s="454"/>
      <c r="CI500" s="454"/>
      <c r="CJ500" s="454"/>
      <c r="CK500" s="454"/>
      <c r="CL500" s="454"/>
      <c r="CM500" s="454"/>
      <c r="CN500" s="454"/>
      <c r="CO500" s="454"/>
      <c r="CP500" s="454"/>
      <c r="CQ500" s="454"/>
      <c r="CR500" s="454"/>
      <c r="CS500" s="454"/>
      <c r="CT500" s="454"/>
      <c r="CU500" s="454"/>
      <c r="CV500" s="454"/>
      <c r="CW500" s="454"/>
      <c r="CX500" s="454"/>
      <c r="CY500" s="454"/>
      <c r="CZ500" s="454"/>
      <c r="DA500" s="454"/>
      <c r="DB500" s="454"/>
      <c r="DC500" s="454"/>
      <c r="DD500" s="454"/>
      <c r="DE500" s="454"/>
      <c r="DF500" s="454"/>
      <c r="DG500" s="454"/>
      <c r="DH500" s="454"/>
      <c r="DI500" s="454"/>
      <c r="DJ500" s="454"/>
      <c r="DK500" s="454"/>
      <c r="DL500" s="454"/>
      <c r="DM500" s="454"/>
      <c r="DN500" s="454"/>
      <c r="DO500" s="454"/>
      <c r="DP500" s="454"/>
      <c r="DQ500" s="454"/>
      <c r="DR500" s="454"/>
      <c r="DS500" s="454"/>
      <c r="DT500" s="454"/>
      <c r="DU500" s="454"/>
      <c r="DV500" s="454"/>
      <c r="DW500" s="454"/>
      <c r="DX500" s="454"/>
      <c r="DY500" s="454"/>
      <c r="DZ500" s="454"/>
      <c r="EA500" s="454"/>
      <c r="EB500" s="454"/>
      <c r="EC500" s="454"/>
      <c r="ED500" s="454"/>
      <c r="EE500" s="454"/>
      <c r="EF500" s="454"/>
      <c r="EG500" s="454"/>
      <c r="EH500" s="454"/>
      <c r="EI500" s="454"/>
      <c r="EJ500" s="454"/>
      <c r="EK500" s="454"/>
      <c r="EL500" s="454"/>
      <c r="EM500" s="454"/>
      <c r="EN500" s="454"/>
      <c r="EO500" s="454"/>
      <c r="EP500" s="454"/>
      <c r="EQ500" s="454"/>
      <c r="ER500" s="454"/>
      <c r="ES500" s="454"/>
      <c r="ET500" s="454"/>
      <c r="EU500" s="454"/>
      <c r="EV500" s="454"/>
      <c r="EW500" s="454"/>
      <c r="EX500" s="454"/>
      <c r="EY500" s="454"/>
      <c r="EZ500" s="454"/>
      <c r="FA500" s="454"/>
      <c r="FB500" s="454"/>
      <c r="FC500" s="454"/>
      <c r="FD500" s="454"/>
      <c r="FE500" s="454"/>
      <c r="FF500" s="454"/>
      <c r="FG500" s="454"/>
      <c r="FH500" s="454"/>
      <c r="FI500" s="454"/>
      <c r="FJ500" s="454"/>
      <c r="FK500" s="454"/>
      <c r="FL500" s="454"/>
      <c r="FM500" s="454"/>
      <c r="FN500" s="454"/>
      <c r="FO500" s="454"/>
      <c r="FP500" s="454"/>
      <c r="FQ500" s="454"/>
      <c r="FR500" s="454"/>
      <c r="FS500" s="454"/>
      <c r="FT500" s="454"/>
      <c r="FU500" s="454"/>
      <c r="FV500" s="454"/>
      <c r="FW500" s="454"/>
      <c r="FX500" s="454"/>
      <c r="FY500" s="454"/>
      <c r="FZ500" s="454"/>
      <c r="GA500" s="454"/>
      <c r="GB500" s="454"/>
      <c r="GC500" s="454"/>
      <c r="GD500" s="454"/>
      <c r="GE500" s="454"/>
      <c r="GF500" s="454"/>
      <c r="GG500" s="454"/>
      <c r="GH500" s="454"/>
      <c r="GI500" s="454"/>
      <c r="GJ500" s="454"/>
      <c r="GK500" s="454"/>
      <c r="GL500" s="454"/>
      <c r="GM500" s="454"/>
      <c r="GN500" s="454"/>
      <c r="GO500" s="454"/>
      <c r="GP500" s="454"/>
      <c r="GQ500" s="454"/>
      <c r="GR500" s="454"/>
      <c r="GS500" s="454"/>
      <c r="GT500" s="454"/>
      <c r="GU500" s="454"/>
      <c r="GV500" s="454"/>
      <c r="GW500" s="454"/>
      <c r="GX500" s="454"/>
      <c r="GY500" s="454"/>
      <c r="GZ500" s="454"/>
      <c r="HA500" s="454"/>
      <c r="HB500" s="454"/>
      <c r="HC500" s="454"/>
      <c r="HD500" s="454"/>
      <c r="HE500" s="454"/>
      <c r="HF500" s="454"/>
      <c r="HG500" s="454"/>
      <c r="HH500" s="454"/>
      <c r="HI500" s="454"/>
      <c r="HJ500" s="454"/>
      <c r="HK500" s="454"/>
      <c r="HL500" s="454"/>
      <c r="HM500" s="454"/>
      <c r="HN500" s="454"/>
      <c r="HO500" s="454"/>
      <c r="HP500" s="454"/>
      <c r="HQ500" s="454"/>
      <c r="HR500" s="454"/>
      <c r="HS500" s="454"/>
      <c r="HT500" s="454"/>
      <c r="HU500" s="454"/>
      <c r="HV500" s="454"/>
      <c r="HW500" s="454"/>
      <c r="HX500" s="454"/>
      <c r="HY500" s="454"/>
      <c r="HZ500" s="454"/>
      <c r="IA500" s="454"/>
      <c r="IB500" s="454"/>
      <c r="IC500" s="454"/>
      <c r="ID500" s="454"/>
      <c r="IE500" s="454"/>
      <c r="IF500" s="454"/>
      <c r="IG500" s="454"/>
      <c r="IH500" s="454"/>
      <c r="II500" s="454"/>
      <c r="IJ500" s="454"/>
      <c r="IK500" s="454"/>
      <c r="IL500" s="454"/>
      <c r="IM500" s="454"/>
      <c r="IN500" s="454"/>
      <c r="IO500" s="454"/>
      <c r="IP500" s="454"/>
      <c r="IQ500" s="454"/>
      <c r="IR500" s="454"/>
      <c r="IS500" s="454"/>
      <c r="IT500" s="454"/>
      <c r="IU500" s="454"/>
      <c r="IV500" s="454"/>
      <c r="IW500" s="454"/>
    </row>
    <row r="501" customFormat="false" ht="12.75" hidden="false" customHeight="false" outlineLevel="0" collapsed="false">
      <c r="A501" s="339"/>
      <c r="B501" s="461"/>
      <c r="C501" s="461"/>
      <c r="D501" s="461"/>
      <c r="E501" s="461"/>
      <c r="F501" s="461"/>
      <c r="G501" s="461"/>
      <c r="H501" s="461"/>
      <c r="I501" s="461"/>
      <c r="J501" s="461"/>
      <c r="K501" s="461"/>
      <c r="L501" s="461"/>
      <c r="M501" s="461"/>
      <c r="N501" s="461"/>
      <c r="O501" s="461"/>
      <c r="P501" s="461"/>
      <c r="Q501" s="461"/>
      <c r="R501" s="461"/>
      <c r="S501" s="461"/>
      <c r="T501" s="461"/>
      <c r="U501" s="461"/>
      <c r="V501" s="454"/>
      <c r="W501" s="454"/>
      <c r="X501" s="454"/>
      <c r="Y501" s="454"/>
      <c r="Z501" s="454"/>
      <c r="AA501" s="454"/>
      <c r="AB501" s="454"/>
      <c r="AC501" s="454"/>
      <c r="AD501" s="454"/>
      <c r="AE501" s="454"/>
      <c r="AF501" s="454"/>
      <c r="AG501" s="454"/>
      <c r="AH501" s="454"/>
      <c r="AI501" s="454"/>
      <c r="AJ501" s="454"/>
      <c r="AK501" s="454"/>
      <c r="AL501" s="454"/>
      <c r="AM501" s="454"/>
      <c r="AN501" s="454"/>
      <c r="AO501" s="454"/>
      <c r="AP501" s="454"/>
      <c r="AQ501" s="454"/>
      <c r="AR501" s="454"/>
      <c r="AS501" s="454"/>
      <c r="AT501" s="454"/>
      <c r="AU501" s="454"/>
      <c r="AV501" s="454"/>
      <c r="AW501" s="454"/>
      <c r="AX501" s="454"/>
      <c r="AY501" s="454"/>
      <c r="AZ501" s="454"/>
      <c r="BA501" s="454"/>
      <c r="BB501" s="454"/>
      <c r="BC501" s="454"/>
      <c r="BD501" s="454"/>
      <c r="BE501" s="454"/>
      <c r="BF501" s="454"/>
      <c r="BG501" s="454"/>
      <c r="BH501" s="454"/>
      <c r="BI501" s="454"/>
      <c r="BJ501" s="454"/>
      <c r="BK501" s="454"/>
      <c r="BL501" s="454"/>
      <c r="BM501" s="454"/>
      <c r="BN501" s="454"/>
      <c r="BO501" s="454"/>
      <c r="BP501" s="454"/>
      <c r="BQ501" s="454"/>
      <c r="BR501" s="454"/>
      <c r="BS501" s="454"/>
      <c r="BT501" s="454"/>
      <c r="BU501" s="454"/>
      <c r="BV501" s="454"/>
      <c r="BW501" s="454"/>
      <c r="BX501" s="454"/>
      <c r="BY501" s="454"/>
      <c r="BZ501" s="454"/>
      <c r="CA501" s="454"/>
      <c r="CB501" s="454"/>
      <c r="CC501" s="454"/>
      <c r="CD501" s="454"/>
      <c r="CE501" s="454"/>
      <c r="CF501" s="454"/>
      <c r="CG501" s="454"/>
      <c r="CH501" s="454"/>
      <c r="CI501" s="454"/>
      <c r="CJ501" s="454"/>
      <c r="CK501" s="454"/>
      <c r="CL501" s="454"/>
      <c r="CM501" s="454"/>
      <c r="CN501" s="454"/>
      <c r="CO501" s="454"/>
      <c r="CP501" s="454"/>
      <c r="CQ501" s="454"/>
      <c r="CR501" s="454"/>
      <c r="CS501" s="454"/>
      <c r="CT501" s="454"/>
      <c r="CU501" s="454"/>
      <c r="CV501" s="454"/>
      <c r="CW501" s="454"/>
      <c r="CX501" s="454"/>
      <c r="CY501" s="454"/>
      <c r="CZ501" s="454"/>
      <c r="DA501" s="454"/>
      <c r="DB501" s="454"/>
      <c r="DC501" s="454"/>
      <c r="DD501" s="454"/>
      <c r="DE501" s="454"/>
      <c r="DF501" s="454"/>
      <c r="DG501" s="454"/>
      <c r="DH501" s="454"/>
      <c r="DI501" s="454"/>
      <c r="DJ501" s="454"/>
      <c r="DK501" s="454"/>
      <c r="DL501" s="454"/>
      <c r="DM501" s="454"/>
      <c r="DN501" s="454"/>
      <c r="DO501" s="454"/>
      <c r="DP501" s="454"/>
      <c r="DQ501" s="454"/>
      <c r="DR501" s="454"/>
      <c r="DS501" s="454"/>
      <c r="DT501" s="454"/>
      <c r="DU501" s="454"/>
      <c r="DV501" s="454"/>
      <c r="DW501" s="454"/>
      <c r="DX501" s="454"/>
      <c r="DY501" s="454"/>
      <c r="DZ501" s="454"/>
      <c r="EA501" s="454"/>
      <c r="EB501" s="454"/>
      <c r="EC501" s="454"/>
      <c r="ED501" s="454"/>
      <c r="EE501" s="454"/>
      <c r="EF501" s="454"/>
      <c r="EG501" s="454"/>
      <c r="EH501" s="454"/>
      <c r="EI501" s="454"/>
      <c r="EJ501" s="454"/>
      <c r="EK501" s="454"/>
      <c r="EL501" s="454"/>
      <c r="EM501" s="454"/>
      <c r="EN501" s="454"/>
      <c r="EO501" s="454"/>
      <c r="EP501" s="454"/>
      <c r="EQ501" s="454"/>
      <c r="ER501" s="454"/>
      <c r="ES501" s="454"/>
      <c r="ET501" s="454"/>
      <c r="EU501" s="454"/>
      <c r="EV501" s="454"/>
      <c r="EW501" s="454"/>
      <c r="EX501" s="454"/>
      <c r="EY501" s="454"/>
      <c r="EZ501" s="454"/>
      <c r="FA501" s="454"/>
      <c r="FB501" s="454"/>
      <c r="FC501" s="454"/>
      <c r="FD501" s="454"/>
      <c r="FE501" s="454"/>
      <c r="FF501" s="454"/>
      <c r="FG501" s="454"/>
      <c r="FH501" s="454"/>
      <c r="FI501" s="454"/>
      <c r="FJ501" s="454"/>
      <c r="FK501" s="454"/>
      <c r="FL501" s="454"/>
      <c r="FM501" s="454"/>
      <c r="FN501" s="454"/>
      <c r="FO501" s="454"/>
      <c r="FP501" s="454"/>
      <c r="FQ501" s="454"/>
      <c r="FR501" s="454"/>
      <c r="FS501" s="454"/>
      <c r="FT501" s="454"/>
      <c r="FU501" s="454"/>
      <c r="FV501" s="454"/>
      <c r="FW501" s="454"/>
      <c r="FX501" s="454"/>
      <c r="FY501" s="454"/>
      <c r="FZ501" s="454"/>
      <c r="GA501" s="454"/>
      <c r="GB501" s="454"/>
      <c r="GC501" s="454"/>
      <c r="GD501" s="454"/>
      <c r="GE501" s="454"/>
      <c r="GF501" s="454"/>
      <c r="GG501" s="454"/>
      <c r="GH501" s="454"/>
      <c r="GI501" s="454"/>
      <c r="GJ501" s="454"/>
      <c r="GK501" s="454"/>
      <c r="GL501" s="454"/>
      <c r="GM501" s="454"/>
      <c r="GN501" s="454"/>
      <c r="GO501" s="454"/>
      <c r="GP501" s="454"/>
      <c r="GQ501" s="454"/>
      <c r="GR501" s="454"/>
      <c r="GS501" s="454"/>
      <c r="GT501" s="454"/>
      <c r="GU501" s="454"/>
      <c r="GV501" s="454"/>
      <c r="GW501" s="454"/>
      <c r="GX501" s="454"/>
      <c r="GY501" s="454"/>
      <c r="GZ501" s="454"/>
      <c r="HA501" s="454"/>
      <c r="HB501" s="454"/>
      <c r="HC501" s="454"/>
      <c r="HD501" s="454"/>
      <c r="HE501" s="454"/>
      <c r="HF501" s="454"/>
      <c r="HG501" s="454"/>
      <c r="HH501" s="454"/>
      <c r="HI501" s="454"/>
      <c r="HJ501" s="454"/>
      <c r="HK501" s="454"/>
      <c r="HL501" s="454"/>
      <c r="HM501" s="454"/>
      <c r="HN501" s="454"/>
      <c r="HO501" s="454"/>
      <c r="HP501" s="454"/>
      <c r="HQ501" s="454"/>
      <c r="HR501" s="454"/>
      <c r="HS501" s="454"/>
      <c r="HT501" s="454"/>
      <c r="HU501" s="454"/>
      <c r="HV501" s="454"/>
      <c r="HW501" s="454"/>
      <c r="HX501" s="454"/>
      <c r="HY501" s="454"/>
      <c r="HZ501" s="454"/>
      <c r="IA501" s="454"/>
      <c r="IB501" s="454"/>
      <c r="IC501" s="454"/>
      <c r="ID501" s="454"/>
      <c r="IE501" s="454"/>
      <c r="IF501" s="454"/>
      <c r="IG501" s="454"/>
      <c r="IH501" s="454"/>
      <c r="II501" s="454"/>
      <c r="IJ501" s="454"/>
      <c r="IK501" s="454"/>
      <c r="IL501" s="454"/>
      <c r="IM501" s="454"/>
      <c r="IN501" s="454"/>
      <c r="IO501" s="454"/>
      <c r="IP501" s="454"/>
      <c r="IQ501" s="454"/>
      <c r="IR501" s="454"/>
      <c r="IS501" s="454"/>
      <c r="IT501" s="454"/>
      <c r="IU501" s="454"/>
      <c r="IV501" s="454"/>
      <c r="IW501" s="454"/>
    </row>
    <row r="502" customFormat="false" ht="12.75" hidden="false" customHeight="false" outlineLevel="0" collapsed="false">
      <c r="A502" s="339"/>
      <c r="B502" s="461"/>
      <c r="C502" s="461"/>
      <c r="D502" s="461"/>
      <c r="E502" s="461"/>
      <c r="F502" s="461"/>
      <c r="G502" s="461"/>
      <c r="H502" s="461"/>
      <c r="I502" s="461"/>
      <c r="J502" s="461"/>
      <c r="K502" s="461"/>
      <c r="L502" s="461"/>
      <c r="M502" s="461"/>
      <c r="N502" s="461"/>
      <c r="O502" s="461"/>
      <c r="P502" s="461"/>
      <c r="Q502" s="461"/>
      <c r="R502" s="461"/>
      <c r="S502" s="461"/>
      <c r="T502" s="461"/>
      <c r="U502" s="461"/>
      <c r="V502" s="454"/>
      <c r="W502" s="454"/>
      <c r="X502" s="454"/>
      <c r="Y502" s="454"/>
      <c r="Z502" s="454"/>
      <c r="AA502" s="454"/>
      <c r="AB502" s="454"/>
      <c r="AC502" s="454"/>
      <c r="AD502" s="454"/>
      <c r="AE502" s="454"/>
      <c r="AF502" s="454"/>
      <c r="AG502" s="454"/>
      <c r="AH502" s="454"/>
      <c r="AI502" s="454"/>
      <c r="AJ502" s="454"/>
      <c r="AK502" s="454"/>
      <c r="AL502" s="454"/>
      <c r="AM502" s="454"/>
      <c r="AN502" s="454"/>
      <c r="AO502" s="454"/>
      <c r="AP502" s="454"/>
      <c r="AQ502" s="454"/>
      <c r="AR502" s="454"/>
      <c r="AS502" s="454"/>
      <c r="AT502" s="454"/>
      <c r="AU502" s="454"/>
      <c r="AV502" s="454"/>
      <c r="AW502" s="454"/>
      <c r="AX502" s="454"/>
      <c r="AY502" s="454"/>
      <c r="AZ502" s="454"/>
      <c r="BA502" s="454"/>
      <c r="BB502" s="454"/>
      <c r="BC502" s="454"/>
      <c r="BD502" s="454"/>
      <c r="BE502" s="454"/>
      <c r="BF502" s="454"/>
      <c r="BG502" s="454"/>
      <c r="BH502" s="454"/>
      <c r="BI502" s="454"/>
      <c r="BJ502" s="454"/>
      <c r="BK502" s="454"/>
      <c r="BL502" s="454"/>
      <c r="BM502" s="454"/>
      <c r="BN502" s="454"/>
      <c r="BO502" s="454"/>
      <c r="BP502" s="454"/>
      <c r="BQ502" s="454"/>
      <c r="BR502" s="454"/>
      <c r="BS502" s="454"/>
      <c r="BT502" s="454"/>
      <c r="BU502" s="454"/>
      <c r="BV502" s="454"/>
      <c r="BW502" s="454"/>
      <c r="BX502" s="454"/>
      <c r="BY502" s="454"/>
      <c r="BZ502" s="454"/>
      <c r="CA502" s="454"/>
      <c r="CB502" s="454"/>
      <c r="CC502" s="454"/>
      <c r="CD502" s="454"/>
      <c r="CE502" s="454"/>
      <c r="CF502" s="454"/>
      <c r="CG502" s="454"/>
      <c r="CH502" s="454"/>
      <c r="CI502" s="454"/>
      <c r="CJ502" s="454"/>
      <c r="CK502" s="454"/>
      <c r="CL502" s="454"/>
      <c r="CM502" s="454"/>
      <c r="CN502" s="454"/>
      <c r="CO502" s="454"/>
      <c r="CP502" s="454"/>
      <c r="CQ502" s="454"/>
      <c r="CR502" s="454"/>
      <c r="CS502" s="454"/>
      <c r="CT502" s="454"/>
      <c r="CU502" s="454"/>
      <c r="CV502" s="454"/>
      <c r="CW502" s="454"/>
      <c r="CX502" s="454"/>
      <c r="CY502" s="454"/>
      <c r="CZ502" s="454"/>
      <c r="DA502" s="454"/>
      <c r="DB502" s="454"/>
      <c r="DC502" s="454"/>
      <c r="DD502" s="454"/>
      <c r="DE502" s="454"/>
      <c r="DF502" s="454"/>
      <c r="DG502" s="454"/>
      <c r="DH502" s="454"/>
      <c r="DI502" s="454"/>
      <c r="DJ502" s="454"/>
      <c r="DK502" s="454"/>
      <c r="DL502" s="454"/>
      <c r="DM502" s="454"/>
      <c r="DN502" s="454"/>
      <c r="DO502" s="454"/>
      <c r="DP502" s="454"/>
      <c r="DQ502" s="454"/>
      <c r="DR502" s="454"/>
      <c r="DS502" s="454"/>
      <c r="DT502" s="454"/>
      <c r="DU502" s="454"/>
      <c r="DV502" s="454"/>
      <c r="DW502" s="454"/>
      <c r="DX502" s="454"/>
      <c r="DY502" s="454"/>
      <c r="DZ502" s="454"/>
      <c r="EA502" s="454"/>
      <c r="EB502" s="454"/>
      <c r="EC502" s="454"/>
      <c r="ED502" s="454"/>
      <c r="EE502" s="454"/>
      <c r="EF502" s="454"/>
      <c r="EG502" s="454"/>
      <c r="EH502" s="454"/>
      <c r="EI502" s="454"/>
      <c r="EJ502" s="454"/>
      <c r="EK502" s="454"/>
      <c r="EL502" s="454"/>
      <c r="EM502" s="454"/>
      <c r="EN502" s="454"/>
      <c r="EO502" s="454"/>
      <c r="EP502" s="454"/>
      <c r="EQ502" s="454"/>
      <c r="ER502" s="454"/>
      <c r="ES502" s="454"/>
      <c r="ET502" s="454"/>
      <c r="EU502" s="454"/>
      <c r="EV502" s="454"/>
      <c r="EW502" s="454"/>
      <c r="EX502" s="454"/>
      <c r="EY502" s="454"/>
      <c r="EZ502" s="454"/>
      <c r="FA502" s="454"/>
      <c r="FB502" s="454"/>
      <c r="FC502" s="454"/>
      <c r="FD502" s="454"/>
      <c r="FE502" s="454"/>
      <c r="FF502" s="454"/>
      <c r="FG502" s="454"/>
      <c r="FH502" s="454"/>
      <c r="FI502" s="454"/>
      <c r="FJ502" s="454"/>
      <c r="FK502" s="454"/>
      <c r="FL502" s="454"/>
      <c r="FM502" s="454"/>
      <c r="FN502" s="454"/>
      <c r="FO502" s="454"/>
      <c r="FP502" s="454"/>
      <c r="FQ502" s="454"/>
      <c r="FR502" s="454"/>
      <c r="FS502" s="454"/>
      <c r="FT502" s="454"/>
      <c r="FU502" s="454"/>
      <c r="FV502" s="454"/>
      <c r="FW502" s="454"/>
      <c r="FX502" s="454"/>
      <c r="FY502" s="454"/>
      <c r="FZ502" s="454"/>
      <c r="GA502" s="454"/>
      <c r="GB502" s="454"/>
      <c r="GC502" s="454"/>
      <c r="GD502" s="454"/>
      <c r="GE502" s="454"/>
      <c r="GF502" s="454"/>
      <c r="GG502" s="454"/>
      <c r="GH502" s="454"/>
      <c r="GI502" s="454"/>
      <c r="GJ502" s="454"/>
      <c r="GK502" s="454"/>
      <c r="GL502" s="454"/>
      <c r="GM502" s="454"/>
      <c r="GN502" s="454"/>
      <c r="GO502" s="454"/>
      <c r="GP502" s="454"/>
      <c r="GQ502" s="454"/>
      <c r="GR502" s="454"/>
      <c r="GS502" s="454"/>
      <c r="GT502" s="454"/>
      <c r="GU502" s="454"/>
      <c r="GV502" s="454"/>
      <c r="GW502" s="454"/>
      <c r="GX502" s="454"/>
      <c r="GY502" s="454"/>
      <c r="GZ502" s="454"/>
      <c r="HA502" s="454"/>
      <c r="HB502" s="454"/>
      <c r="HC502" s="454"/>
      <c r="HD502" s="454"/>
      <c r="HE502" s="454"/>
      <c r="HF502" s="454"/>
      <c r="HG502" s="454"/>
      <c r="HH502" s="454"/>
      <c r="HI502" s="454"/>
      <c r="HJ502" s="454"/>
      <c r="HK502" s="454"/>
      <c r="HL502" s="454"/>
      <c r="HM502" s="454"/>
      <c r="HN502" s="454"/>
      <c r="HO502" s="454"/>
      <c r="HP502" s="454"/>
      <c r="HQ502" s="454"/>
      <c r="HR502" s="454"/>
      <c r="HS502" s="454"/>
      <c r="HT502" s="454"/>
      <c r="HU502" s="454"/>
      <c r="HV502" s="454"/>
      <c r="HW502" s="454"/>
      <c r="HX502" s="454"/>
      <c r="HY502" s="454"/>
      <c r="HZ502" s="454"/>
      <c r="IA502" s="454"/>
      <c r="IB502" s="454"/>
      <c r="IC502" s="454"/>
      <c r="ID502" s="454"/>
      <c r="IE502" s="454"/>
      <c r="IF502" s="454"/>
      <c r="IG502" s="454"/>
      <c r="IH502" s="454"/>
      <c r="II502" s="454"/>
      <c r="IJ502" s="454"/>
      <c r="IK502" s="454"/>
      <c r="IL502" s="454"/>
      <c r="IM502" s="454"/>
      <c r="IN502" s="454"/>
      <c r="IO502" s="454"/>
      <c r="IP502" s="454"/>
      <c r="IQ502" s="454"/>
      <c r="IR502" s="454"/>
      <c r="IS502" s="454"/>
      <c r="IT502" s="454"/>
      <c r="IU502" s="454"/>
      <c r="IV502" s="454"/>
      <c r="IW502" s="454"/>
    </row>
    <row r="503" customFormat="false" ht="12.75" hidden="false" customHeight="false" outlineLevel="0" collapsed="false">
      <c r="A503" s="339"/>
      <c r="B503" s="461"/>
      <c r="C503" s="461"/>
      <c r="D503" s="461"/>
      <c r="E503" s="461"/>
      <c r="F503" s="461"/>
      <c r="G503" s="461"/>
      <c r="H503" s="461"/>
      <c r="I503" s="461"/>
      <c r="J503" s="461"/>
      <c r="K503" s="461"/>
      <c r="L503" s="461"/>
      <c r="M503" s="461"/>
      <c r="N503" s="461"/>
      <c r="O503" s="461"/>
      <c r="P503" s="461"/>
      <c r="Q503" s="461"/>
      <c r="R503" s="461"/>
      <c r="S503" s="461"/>
      <c r="T503" s="461"/>
      <c r="U503" s="461"/>
      <c r="V503" s="454"/>
      <c r="W503" s="454"/>
      <c r="X503" s="454"/>
      <c r="Y503" s="454"/>
      <c r="Z503" s="454"/>
      <c r="AA503" s="454"/>
      <c r="AB503" s="454"/>
      <c r="AC503" s="454"/>
      <c r="AD503" s="454"/>
      <c r="AE503" s="454"/>
      <c r="AF503" s="454"/>
      <c r="AG503" s="454"/>
      <c r="AH503" s="454"/>
      <c r="AI503" s="454"/>
      <c r="AJ503" s="454"/>
      <c r="AK503" s="454"/>
      <c r="AL503" s="454"/>
      <c r="AM503" s="454"/>
      <c r="AN503" s="454"/>
      <c r="AO503" s="454"/>
      <c r="AP503" s="454"/>
      <c r="AQ503" s="454"/>
      <c r="AR503" s="454"/>
      <c r="AS503" s="454"/>
      <c r="AT503" s="454"/>
      <c r="AU503" s="454"/>
      <c r="AV503" s="454"/>
      <c r="AW503" s="454"/>
      <c r="AX503" s="454"/>
      <c r="AY503" s="454"/>
      <c r="AZ503" s="454"/>
      <c r="BA503" s="454"/>
      <c r="BB503" s="454"/>
      <c r="BC503" s="454"/>
      <c r="BD503" s="454"/>
      <c r="BE503" s="454"/>
      <c r="BF503" s="454"/>
      <c r="BG503" s="454"/>
      <c r="BH503" s="454"/>
      <c r="BI503" s="454"/>
      <c r="BJ503" s="454"/>
      <c r="BK503" s="454"/>
      <c r="BL503" s="454"/>
      <c r="BM503" s="454"/>
      <c r="BN503" s="454"/>
      <c r="BO503" s="454"/>
      <c r="BP503" s="454"/>
      <c r="BQ503" s="454"/>
      <c r="BR503" s="454"/>
      <c r="BS503" s="454"/>
      <c r="BT503" s="454"/>
      <c r="BU503" s="454"/>
      <c r="BV503" s="454"/>
      <c r="BW503" s="454"/>
      <c r="BX503" s="454"/>
      <c r="BY503" s="454"/>
      <c r="BZ503" s="454"/>
      <c r="CA503" s="454"/>
      <c r="CB503" s="454"/>
      <c r="CC503" s="454"/>
      <c r="CD503" s="454"/>
      <c r="CE503" s="454"/>
      <c r="CF503" s="454"/>
      <c r="CG503" s="454"/>
      <c r="CH503" s="454"/>
      <c r="CI503" s="454"/>
      <c r="CJ503" s="454"/>
      <c r="CK503" s="454"/>
      <c r="CL503" s="454"/>
      <c r="CM503" s="454"/>
      <c r="CN503" s="454"/>
      <c r="CO503" s="454"/>
      <c r="CP503" s="454"/>
      <c r="CQ503" s="454"/>
      <c r="CR503" s="454"/>
      <c r="CS503" s="454"/>
      <c r="CT503" s="454"/>
      <c r="CU503" s="454"/>
      <c r="CV503" s="454"/>
      <c r="CW503" s="454"/>
      <c r="CX503" s="454"/>
      <c r="CY503" s="454"/>
      <c r="CZ503" s="454"/>
      <c r="DA503" s="454"/>
      <c r="DB503" s="454"/>
      <c r="DC503" s="454"/>
      <c r="DD503" s="454"/>
      <c r="DE503" s="454"/>
      <c r="DF503" s="454"/>
      <c r="DG503" s="454"/>
      <c r="DH503" s="454"/>
      <c r="DI503" s="454"/>
      <c r="DJ503" s="454"/>
      <c r="DK503" s="454"/>
      <c r="DL503" s="454"/>
      <c r="DM503" s="454"/>
      <c r="DN503" s="454"/>
      <c r="DO503" s="454"/>
      <c r="DP503" s="454"/>
      <c r="DQ503" s="454"/>
      <c r="DR503" s="454"/>
      <c r="DS503" s="454"/>
      <c r="DT503" s="454"/>
      <c r="DU503" s="454"/>
      <c r="DV503" s="454"/>
      <c r="DW503" s="454"/>
      <c r="DX503" s="454"/>
      <c r="DY503" s="454"/>
      <c r="DZ503" s="454"/>
      <c r="EA503" s="454"/>
      <c r="EB503" s="454"/>
      <c r="EC503" s="454"/>
      <c r="ED503" s="454"/>
      <c r="EE503" s="454"/>
      <c r="EF503" s="454"/>
      <c r="EG503" s="454"/>
      <c r="EH503" s="454"/>
      <c r="EI503" s="454"/>
      <c r="EJ503" s="454"/>
      <c r="EK503" s="454"/>
      <c r="EL503" s="454"/>
      <c r="EM503" s="454"/>
      <c r="EN503" s="454"/>
      <c r="EO503" s="454"/>
      <c r="EP503" s="454"/>
      <c r="EQ503" s="454"/>
      <c r="ER503" s="454"/>
      <c r="ES503" s="454"/>
      <c r="ET503" s="454"/>
      <c r="EU503" s="454"/>
      <c r="EV503" s="454"/>
      <c r="EW503" s="454"/>
      <c r="EX503" s="454"/>
      <c r="EY503" s="454"/>
      <c r="EZ503" s="454"/>
      <c r="FA503" s="454"/>
      <c r="FB503" s="454"/>
      <c r="FC503" s="454"/>
      <c r="FD503" s="454"/>
      <c r="FE503" s="454"/>
      <c r="FF503" s="454"/>
      <c r="FG503" s="454"/>
      <c r="FH503" s="454"/>
      <c r="FI503" s="454"/>
      <c r="FJ503" s="454"/>
      <c r="FK503" s="454"/>
      <c r="FL503" s="454"/>
      <c r="FM503" s="454"/>
      <c r="FN503" s="454"/>
      <c r="FO503" s="454"/>
      <c r="FP503" s="454"/>
      <c r="FQ503" s="454"/>
      <c r="FR503" s="454"/>
      <c r="FS503" s="454"/>
      <c r="FT503" s="454"/>
      <c r="FU503" s="454"/>
      <c r="FV503" s="454"/>
      <c r="FW503" s="454"/>
      <c r="FX503" s="454"/>
      <c r="FY503" s="454"/>
      <c r="FZ503" s="454"/>
      <c r="GA503" s="454"/>
      <c r="GB503" s="454"/>
      <c r="GC503" s="454"/>
      <c r="GD503" s="454"/>
      <c r="GE503" s="454"/>
      <c r="GF503" s="454"/>
      <c r="GG503" s="454"/>
      <c r="GH503" s="454"/>
      <c r="GI503" s="454"/>
      <c r="GJ503" s="454"/>
      <c r="GK503" s="454"/>
      <c r="GL503" s="454"/>
      <c r="GM503" s="454"/>
      <c r="GN503" s="454"/>
      <c r="GO503" s="454"/>
      <c r="GP503" s="454"/>
      <c r="GQ503" s="454"/>
      <c r="GR503" s="454"/>
      <c r="GS503" s="454"/>
      <c r="GT503" s="454"/>
      <c r="GU503" s="454"/>
      <c r="GV503" s="454"/>
      <c r="GW503" s="454"/>
      <c r="GX503" s="454"/>
      <c r="GY503" s="454"/>
      <c r="GZ503" s="454"/>
      <c r="HA503" s="454"/>
      <c r="HB503" s="454"/>
      <c r="HC503" s="454"/>
      <c r="HD503" s="454"/>
      <c r="HE503" s="454"/>
      <c r="HF503" s="454"/>
      <c r="HG503" s="454"/>
      <c r="HH503" s="454"/>
      <c r="HI503" s="454"/>
      <c r="HJ503" s="454"/>
      <c r="HK503" s="454"/>
      <c r="HL503" s="454"/>
      <c r="HM503" s="454"/>
      <c r="HN503" s="454"/>
      <c r="HO503" s="454"/>
      <c r="HP503" s="454"/>
      <c r="HQ503" s="454"/>
      <c r="HR503" s="454"/>
      <c r="HS503" s="454"/>
      <c r="HT503" s="454"/>
      <c r="HU503" s="454"/>
      <c r="HV503" s="454"/>
      <c r="HW503" s="454"/>
      <c r="HX503" s="454"/>
      <c r="HY503" s="454"/>
      <c r="HZ503" s="454"/>
      <c r="IA503" s="454"/>
      <c r="IB503" s="454"/>
      <c r="IC503" s="454"/>
      <c r="ID503" s="454"/>
      <c r="IE503" s="454"/>
      <c r="IF503" s="454"/>
      <c r="IG503" s="454"/>
      <c r="IH503" s="454"/>
      <c r="II503" s="454"/>
      <c r="IJ503" s="454"/>
      <c r="IK503" s="454"/>
      <c r="IL503" s="454"/>
      <c r="IM503" s="454"/>
      <c r="IN503" s="454"/>
      <c r="IO503" s="454"/>
      <c r="IP503" s="454"/>
      <c r="IQ503" s="454"/>
      <c r="IR503" s="454"/>
      <c r="IS503" s="454"/>
      <c r="IT503" s="454"/>
      <c r="IU503" s="454"/>
      <c r="IV503" s="454"/>
      <c r="IW503" s="454"/>
    </row>
    <row r="504" customFormat="false" ht="12.75" hidden="false" customHeight="false" outlineLevel="0" collapsed="false">
      <c r="A504" s="419"/>
      <c r="B504" s="461"/>
      <c r="C504" s="461"/>
      <c r="D504" s="461"/>
      <c r="E504" s="461"/>
      <c r="F504" s="461"/>
      <c r="G504" s="461"/>
      <c r="H504" s="461"/>
      <c r="I504" s="461"/>
      <c r="J504" s="461"/>
      <c r="K504" s="461"/>
      <c r="L504" s="461"/>
      <c r="M504" s="461"/>
      <c r="N504" s="461"/>
      <c r="O504" s="461"/>
      <c r="P504" s="461"/>
      <c r="Q504" s="461"/>
      <c r="R504" s="461"/>
      <c r="S504" s="461"/>
      <c r="T504" s="461"/>
      <c r="U504" s="461"/>
      <c r="V504" s="454"/>
      <c r="W504" s="454"/>
      <c r="X504" s="454"/>
      <c r="Y504" s="454"/>
      <c r="Z504" s="454"/>
      <c r="AA504" s="454"/>
      <c r="AB504" s="454"/>
      <c r="AC504" s="454"/>
      <c r="AD504" s="454"/>
      <c r="AE504" s="454"/>
      <c r="AF504" s="454"/>
      <c r="AG504" s="454"/>
      <c r="AH504" s="454"/>
      <c r="AI504" s="454"/>
      <c r="AJ504" s="454"/>
      <c r="AK504" s="454"/>
      <c r="AL504" s="454"/>
      <c r="AM504" s="454"/>
      <c r="AN504" s="454"/>
      <c r="AO504" s="454"/>
      <c r="AP504" s="454"/>
      <c r="AQ504" s="454"/>
      <c r="AR504" s="454"/>
      <c r="AS504" s="454"/>
      <c r="AT504" s="454"/>
      <c r="AU504" s="454"/>
      <c r="AV504" s="454"/>
      <c r="AW504" s="454"/>
      <c r="AX504" s="454"/>
      <c r="AY504" s="454"/>
      <c r="AZ504" s="454"/>
      <c r="BA504" s="454"/>
      <c r="BB504" s="454"/>
      <c r="BC504" s="454"/>
      <c r="BD504" s="454"/>
      <c r="BE504" s="454"/>
      <c r="BF504" s="454"/>
      <c r="BG504" s="454"/>
      <c r="BH504" s="454"/>
      <c r="BI504" s="454"/>
      <c r="BJ504" s="454"/>
      <c r="BK504" s="454"/>
      <c r="BL504" s="454"/>
      <c r="BM504" s="454"/>
      <c r="BN504" s="454"/>
      <c r="BO504" s="454"/>
      <c r="BP504" s="454"/>
      <c r="BQ504" s="454"/>
      <c r="BR504" s="454"/>
      <c r="BS504" s="454"/>
      <c r="BT504" s="454"/>
      <c r="BU504" s="454"/>
      <c r="BV504" s="454"/>
      <c r="BW504" s="454"/>
      <c r="BX504" s="454"/>
      <c r="BY504" s="454"/>
      <c r="BZ504" s="454"/>
      <c r="CA504" s="454"/>
      <c r="CB504" s="454"/>
      <c r="CC504" s="454"/>
      <c r="CD504" s="454"/>
      <c r="CE504" s="454"/>
      <c r="CF504" s="454"/>
      <c r="CG504" s="454"/>
      <c r="CH504" s="454"/>
      <c r="CI504" s="454"/>
      <c r="CJ504" s="454"/>
      <c r="CK504" s="454"/>
      <c r="CL504" s="454"/>
      <c r="CM504" s="454"/>
      <c r="CN504" s="454"/>
      <c r="CO504" s="454"/>
      <c r="CP504" s="454"/>
      <c r="CQ504" s="454"/>
      <c r="CR504" s="454"/>
      <c r="CS504" s="454"/>
      <c r="CT504" s="454"/>
      <c r="CU504" s="454"/>
      <c r="CV504" s="454"/>
      <c r="CW504" s="454"/>
      <c r="CX504" s="454"/>
      <c r="CY504" s="454"/>
      <c r="CZ504" s="454"/>
      <c r="DA504" s="454"/>
      <c r="DB504" s="454"/>
      <c r="DC504" s="454"/>
      <c r="DD504" s="454"/>
      <c r="DE504" s="454"/>
      <c r="DF504" s="454"/>
      <c r="DG504" s="454"/>
      <c r="DH504" s="454"/>
      <c r="DI504" s="454"/>
      <c r="DJ504" s="454"/>
      <c r="DK504" s="454"/>
      <c r="DL504" s="454"/>
      <c r="DM504" s="454"/>
      <c r="DN504" s="454"/>
      <c r="DO504" s="454"/>
      <c r="DP504" s="454"/>
      <c r="DQ504" s="454"/>
      <c r="DR504" s="454"/>
      <c r="DS504" s="454"/>
      <c r="DT504" s="454"/>
      <c r="DU504" s="454"/>
      <c r="DV504" s="454"/>
      <c r="DW504" s="454"/>
      <c r="DX504" s="454"/>
      <c r="DY504" s="454"/>
      <c r="DZ504" s="454"/>
      <c r="EA504" s="454"/>
      <c r="EB504" s="454"/>
      <c r="EC504" s="454"/>
      <c r="ED504" s="454"/>
      <c r="EE504" s="454"/>
      <c r="EF504" s="454"/>
      <c r="EG504" s="454"/>
      <c r="EH504" s="454"/>
      <c r="EI504" s="454"/>
      <c r="EJ504" s="454"/>
      <c r="EK504" s="454"/>
      <c r="EL504" s="454"/>
      <c r="EM504" s="454"/>
      <c r="EN504" s="454"/>
      <c r="EO504" s="454"/>
      <c r="EP504" s="454"/>
      <c r="EQ504" s="454"/>
      <c r="ER504" s="454"/>
      <c r="ES504" s="454"/>
      <c r="ET504" s="454"/>
      <c r="EU504" s="454"/>
      <c r="EV504" s="454"/>
      <c r="EW504" s="454"/>
      <c r="EX504" s="454"/>
      <c r="EY504" s="454"/>
      <c r="EZ504" s="454"/>
      <c r="FA504" s="454"/>
      <c r="FB504" s="454"/>
      <c r="FC504" s="454"/>
      <c r="FD504" s="454"/>
      <c r="FE504" s="454"/>
      <c r="FF504" s="454"/>
      <c r="FG504" s="454"/>
      <c r="FH504" s="454"/>
      <c r="FI504" s="454"/>
      <c r="FJ504" s="454"/>
      <c r="FK504" s="454"/>
      <c r="FL504" s="454"/>
      <c r="FM504" s="454"/>
      <c r="FN504" s="454"/>
      <c r="FO504" s="454"/>
      <c r="FP504" s="454"/>
      <c r="FQ504" s="454"/>
      <c r="FR504" s="454"/>
      <c r="FS504" s="454"/>
      <c r="FT504" s="454"/>
      <c r="FU504" s="454"/>
      <c r="FV504" s="454"/>
      <c r="FW504" s="454"/>
      <c r="FX504" s="454"/>
      <c r="FY504" s="454"/>
      <c r="FZ504" s="454"/>
      <c r="GA504" s="454"/>
      <c r="GB504" s="454"/>
      <c r="GC504" s="454"/>
      <c r="GD504" s="454"/>
      <c r="GE504" s="454"/>
      <c r="GF504" s="454"/>
      <c r="GG504" s="454"/>
      <c r="GH504" s="454"/>
      <c r="GI504" s="454"/>
      <c r="GJ504" s="454"/>
      <c r="GK504" s="454"/>
      <c r="GL504" s="454"/>
      <c r="GM504" s="454"/>
      <c r="GN504" s="454"/>
      <c r="GO504" s="454"/>
      <c r="GP504" s="454"/>
      <c r="GQ504" s="454"/>
      <c r="GR504" s="454"/>
      <c r="GS504" s="454"/>
      <c r="GT504" s="454"/>
      <c r="GU504" s="454"/>
      <c r="GV504" s="454"/>
      <c r="GW504" s="454"/>
      <c r="GX504" s="454"/>
      <c r="GY504" s="454"/>
      <c r="GZ504" s="454"/>
      <c r="HA504" s="454"/>
      <c r="HB504" s="454"/>
      <c r="HC504" s="454"/>
      <c r="HD504" s="454"/>
      <c r="HE504" s="454"/>
      <c r="HF504" s="454"/>
      <c r="HG504" s="454"/>
      <c r="HH504" s="454"/>
      <c r="HI504" s="454"/>
      <c r="HJ504" s="454"/>
      <c r="HK504" s="454"/>
      <c r="HL504" s="454"/>
      <c r="HM504" s="454"/>
      <c r="HN504" s="454"/>
      <c r="HO504" s="454"/>
      <c r="HP504" s="454"/>
      <c r="HQ504" s="454"/>
      <c r="HR504" s="454"/>
      <c r="HS504" s="454"/>
      <c r="HT504" s="454"/>
      <c r="HU504" s="454"/>
      <c r="HV504" s="454"/>
      <c r="HW504" s="454"/>
      <c r="HX504" s="454"/>
      <c r="HY504" s="454"/>
      <c r="HZ504" s="454"/>
      <c r="IA504" s="454"/>
      <c r="IB504" s="454"/>
      <c r="IC504" s="454"/>
      <c r="ID504" s="454"/>
      <c r="IE504" s="454"/>
      <c r="IF504" s="454"/>
      <c r="IG504" s="454"/>
      <c r="IH504" s="454"/>
      <c r="II504" s="454"/>
      <c r="IJ504" s="454"/>
      <c r="IK504" s="454"/>
      <c r="IL504" s="454"/>
      <c r="IM504" s="454"/>
      <c r="IN504" s="454"/>
      <c r="IO504" s="454"/>
      <c r="IP504" s="454"/>
      <c r="IQ504" s="454"/>
      <c r="IR504" s="454"/>
      <c r="IS504" s="454"/>
      <c r="IT504" s="454"/>
      <c r="IU504" s="454"/>
      <c r="IV504" s="454"/>
      <c r="IW504" s="454"/>
    </row>
    <row r="505" customFormat="false" ht="12.75" hidden="false" customHeight="false" outlineLevel="0" collapsed="false">
      <c r="A505" s="466"/>
      <c r="B505" s="461"/>
      <c r="C505" s="461"/>
      <c r="D505" s="461"/>
      <c r="E505" s="461"/>
      <c r="F505" s="461"/>
      <c r="G505" s="461"/>
      <c r="H505" s="461"/>
      <c r="I505" s="461"/>
      <c r="J505" s="461"/>
      <c r="K505" s="461"/>
      <c r="L505" s="461"/>
      <c r="M505" s="461"/>
      <c r="N505" s="461"/>
      <c r="O505" s="461"/>
      <c r="P505" s="461"/>
      <c r="Q505" s="461"/>
      <c r="R505" s="461"/>
      <c r="S505" s="461"/>
      <c r="T505" s="461"/>
      <c r="U505" s="461"/>
      <c r="V505" s="465"/>
      <c r="W505" s="465"/>
      <c r="X505" s="465"/>
      <c r="Y505" s="465"/>
      <c r="Z505" s="465"/>
      <c r="AA505" s="465"/>
      <c r="AB505" s="465"/>
      <c r="AC505" s="465"/>
      <c r="AD505" s="465"/>
      <c r="AE505" s="465"/>
      <c r="AF505" s="465"/>
      <c r="AG505" s="465"/>
      <c r="AH505" s="465"/>
      <c r="AI505" s="465"/>
      <c r="AJ505" s="465"/>
      <c r="AK505" s="465"/>
      <c r="AL505" s="465"/>
      <c r="AM505" s="465"/>
      <c r="AN505" s="465"/>
      <c r="AO505" s="465"/>
      <c r="AP505" s="465"/>
      <c r="AQ505" s="465"/>
      <c r="AR505" s="465"/>
      <c r="AS505" s="465"/>
      <c r="AT505" s="465"/>
      <c r="AU505" s="465"/>
      <c r="AV505" s="465"/>
      <c r="AW505" s="465"/>
      <c r="AX505" s="465"/>
      <c r="AY505" s="465"/>
      <c r="AZ505" s="465"/>
      <c r="BA505" s="465"/>
      <c r="BB505" s="465"/>
      <c r="BC505" s="465"/>
      <c r="BD505" s="465"/>
      <c r="BE505" s="465"/>
      <c r="BF505" s="465"/>
      <c r="BG505" s="465"/>
      <c r="BH505" s="465"/>
      <c r="BI505" s="465"/>
      <c r="BJ505" s="465"/>
      <c r="BK505" s="465"/>
      <c r="BL505" s="465"/>
      <c r="BM505" s="465"/>
      <c r="BN505" s="465"/>
      <c r="BO505" s="465"/>
      <c r="BP505" s="465"/>
      <c r="BQ505" s="465"/>
      <c r="BR505" s="465"/>
      <c r="BS505" s="465"/>
      <c r="BT505" s="465"/>
      <c r="BU505" s="465"/>
      <c r="BV505" s="465"/>
      <c r="BW505" s="465"/>
      <c r="BX505" s="465"/>
      <c r="BY505" s="465"/>
      <c r="BZ505" s="465"/>
      <c r="CA505" s="465"/>
      <c r="CB505" s="465"/>
      <c r="CC505" s="465"/>
      <c r="CD505" s="465"/>
      <c r="CE505" s="465"/>
      <c r="CF505" s="465"/>
      <c r="CG505" s="465"/>
      <c r="CH505" s="465"/>
      <c r="CI505" s="465"/>
      <c r="CJ505" s="465"/>
      <c r="CK505" s="465"/>
      <c r="CL505" s="465"/>
      <c r="CM505" s="465"/>
      <c r="CN505" s="465"/>
      <c r="CO505" s="465"/>
      <c r="CP505" s="465"/>
      <c r="CQ505" s="465"/>
      <c r="CR505" s="465"/>
      <c r="CS505" s="465"/>
      <c r="CT505" s="465"/>
      <c r="CU505" s="465"/>
      <c r="CV505" s="465"/>
      <c r="CW505" s="465"/>
      <c r="CX505" s="465"/>
      <c r="CY505" s="465"/>
      <c r="CZ505" s="465"/>
      <c r="DA505" s="465"/>
      <c r="DB505" s="465"/>
      <c r="DC505" s="465"/>
      <c r="DD505" s="465"/>
      <c r="DE505" s="465"/>
      <c r="DF505" s="465"/>
      <c r="DG505" s="465"/>
      <c r="DH505" s="465"/>
      <c r="DI505" s="465"/>
      <c r="DJ505" s="465"/>
      <c r="DK505" s="465"/>
      <c r="DL505" s="465"/>
      <c r="DM505" s="465"/>
      <c r="DN505" s="465"/>
      <c r="DO505" s="465"/>
      <c r="DP505" s="465"/>
      <c r="DQ505" s="465"/>
      <c r="DR505" s="465"/>
      <c r="DS505" s="465"/>
      <c r="DT505" s="465"/>
      <c r="DU505" s="465"/>
      <c r="DV505" s="465"/>
      <c r="DW505" s="465"/>
      <c r="DX505" s="465"/>
      <c r="DY505" s="465"/>
      <c r="DZ505" s="465"/>
      <c r="EA505" s="465"/>
      <c r="EB505" s="465"/>
      <c r="EC505" s="465"/>
      <c r="ED505" s="465"/>
      <c r="EE505" s="465"/>
      <c r="EF505" s="465"/>
      <c r="EG505" s="465"/>
      <c r="EH505" s="465"/>
      <c r="EI505" s="465"/>
      <c r="EJ505" s="465"/>
      <c r="EK505" s="465"/>
      <c r="EL505" s="465"/>
      <c r="EM505" s="465"/>
      <c r="EN505" s="465"/>
      <c r="EO505" s="465"/>
      <c r="EP505" s="465"/>
      <c r="EQ505" s="465"/>
      <c r="ER505" s="465"/>
      <c r="ES505" s="465"/>
      <c r="ET505" s="465"/>
      <c r="EU505" s="465"/>
      <c r="EV505" s="465"/>
      <c r="EW505" s="465"/>
      <c r="EX505" s="465"/>
      <c r="EY505" s="465"/>
      <c r="EZ505" s="465"/>
      <c r="FA505" s="465"/>
      <c r="FB505" s="465"/>
      <c r="FC505" s="465"/>
      <c r="FD505" s="465"/>
      <c r="FE505" s="465"/>
      <c r="FF505" s="465"/>
      <c r="FG505" s="465"/>
      <c r="FH505" s="465"/>
      <c r="FI505" s="465"/>
      <c r="FJ505" s="465"/>
      <c r="FK505" s="465"/>
      <c r="FL505" s="465"/>
      <c r="FM505" s="465"/>
      <c r="FN505" s="465"/>
      <c r="FO505" s="465"/>
      <c r="FP505" s="465"/>
      <c r="FQ505" s="465"/>
      <c r="FR505" s="465"/>
      <c r="FS505" s="465"/>
      <c r="FT505" s="465"/>
      <c r="FU505" s="465"/>
      <c r="FV505" s="465"/>
      <c r="FW505" s="465"/>
      <c r="FX505" s="465"/>
      <c r="FY505" s="465"/>
      <c r="FZ505" s="465"/>
      <c r="GA505" s="465"/>
      <c r="GB505" s="465"/>
      <c r="GC505" s="465"/>
      <c r="GD505" s="465"/>
      <c r="GE505" s="465"/>
      <c r="GF505" s="465"/>
      <c r="GG505" s="465"/>
      <c r="GH505" s="465"/>
      <c r="GI505" s="465"/>
      <c r="GJ505" s="465"/>
      <c r="GK505" s="465"/>
      <c r="GL505" s="465"/>
      <c r="GM505" s="465"/>
      <c r="GN505" s="465"/>
      <c r="GO505" s="465"/>
      <c r="GP505" s="465"/>
      <c r="GQ505" s="465"/>
      <c r="GR505" s="465"/>
      <c r="GS505" s="465"/>
      <c r="GT505" s="465"/>
      <c r="GU505" s="465"/>
      <c r="GV505" s="465"/>
      <c r="GW505" s="465"/>
      <c r="GX505" s="465"/>
      <c r="GY505" s="465"/>
      <c r="GZ505" s="465"/>
      <c r="HA505" s="465"/>
      <c r="HB505" s="465"/>
      <c r="HC505" s="465"/>
      <c r="HD505" s="465"/>
      <c r="HE505" s="465"/>
      <c r="HF505" s="465"/>
      <c r="HG505" s="465"/>
      <c r="HH505" s="465"/>
      <c r="HI505" s="465"/>
      <c r="HJ505" s="465"/>
      <c r="HK505" s="465"/>
      <c r="HL505" s="465"/>
      <c r="HM505" s="465"/>
      <c r="HN505" s="465"/>
      <c r="HO505" s="465"/>
      <c r="HP505" s="465"/>
      <c r="HQ505" s="465"/>
      <c r="HR505" s="465"/>
      <c r="HS505" s="465"/>
      <c r="HT505" s="465"/>
      <c r="HU505" s="465"/>
      <c r="HV505" s="465"/>
      <c r="HW505" s="465"/>
      <c r="HX505" s="465"/>
      <c r="HY505" s="465"/>
      <c r="HZ505" s="465"/>
      <c r="IA505" s="465"/>
      <c r="IB505" s="465"/>
      <c r="IC505" s="465"/>
      <c r="ID505" s="465"/>
      <c r="IE505" s="465"/>
      <c r="IF505" s="465"/>
      <c r="IG505" s="465"/>
      <c r="IH505" s="465"/>
      <c r="II505" s="465"/>
      <c r="IJ505" s="465"/>
      <c r="IK505" s="465"/>
      <c r="IL505" s="465"/>
      <c r="IM505" s="465"/>
      <c r="IN505" s="465"/>
      <c r="IO505" s="465"/>
      <c r="IP505" s="465"/>
      <c r="IQ505" s="465"/>
      <c r="IR505" s="465"/>
      <c r="IS505" s="465"/>
      <c r="IT505" s="465"/>
      <c r="IU505" s="465"/>
      <c r="IV505" s="465"/>
      <c r="IW505" s="465"/>
    </row>
    <row r="506" customFormat="false" ht="12.75" hidden="false" customHeight="false" outlineLevel="0" collapsed="false">
      <c r="A506" s="339"/>
      <c r="B506" s="461"/>
      <c r="C506" s="461"/>
      <c r="D506" s="461"/>
      <c r="E506" s="461"/>
      <c r="F506" s="461"/>
      <c r="G506" s="461"/>
      <c r="H506" s="461"/>
      <c r="I506" s="461"/>
      <c r="J506" s="461"/>
      <c r="K506" s="461"/>
      <c r="L506" s="461"/>
      <c r="M506" s="461"/>
      <c r="N506" s="461"/>
      <c r="O506" s="461"/>
      <c r="P506" s="461"/>
      <c r="Q506" s="461"/>
      <c r="R506" s="461"/>
      <c r="S506" s="461"/>
      <c r="T506" s="461"/>
      <c r="U506" s="461"/>
      <c r="V506" s="454"/>
      <c r="W506" s="454"/>
      <c r="X506" s="454"/>
      <c r="Y506" s="454"/>
      <c r="Z506" s="454"/>
      <c r="AA506" s="454"/>
      <c r="AB506" s="454"/>
      <c r="AC506" s="454"/>
      <c r="AD506" s="454"/>
      <c r="AE506" s="454"/>
      <c r="AF506" s="454"/>
      <c r="AG506" s="454"/>
      <c r="AH506" s="454"/>
      <c r="AI506" s="454"/>
      <c r="AJ506" s="454"/>
      <c r="AK506" s="454"/>
      <c r="AL506" s="454"/>
      <c r="AM506" s="454"/>
      <c r="AN506" s="454"/>
      <c r="AO506" s="454"/>
      <c r="AP506" s="454"/>
      <c r="AQ506" s="454"/>
      <c r="AR506" s="454"/>
      <c r="AS506" s="454"/>
      <c r="AT506" s="454"/>
      <c r="AU506" s="454"/>
      <c r="AV506" s="454"/>
      <c r="AW506" s="454"/>
      <c r="AX506" s="454"/>
      <c r="AY506" s="454"/>
      <c r="AZ506" s="454"/>
      <c r="BA506" s="454"/>
      <c r="BB506" s="454"/>
      <c r="BC506" s="454"/>
      <c r="BD506" s="454"/>
      <c r="BE506" s="454"/>
      <c r="BF506" s="454"/>
      <c r="BG506" s="454"/>
      <c r="BH506" s="454"/>
      <c r="BI506" s="454"/>
      <c r="BJ506" s="454"/>
      <c r="BK506" s="454"/>
      <c r="BL506" s="454"/>
      <c r="BM506" s="454"/>
      <c r="BN506" s="454"/>
      <c r="BO506" s="454"/>
      <c r="BP506" s="454"/>
      <c r="BQ506" s="454"/>
      <c r="BR506" s="454"/>
      <c r="BS506" s="454"/>
      <c r="BT506" s="454"/>
      <c r="BU506" s="454"/>
      <c r="BV506" s="454"/>
      <c r="BW506" s="454"/>
      <c r="BX506" s="454"/>
      <c r="BY506" s="454"/>
      <c r="BZ506" s="454"/>
      <c r="CA506" s="454"/>
      <c r="CB506" s="454"/>
      <c r="CC506" s="454"/>
      <c r="CD506" s="454"/>
      <c r="CE506" s="454"/>
      <c r="CF506" s="454"/>
      <c r="CG506" s="454"/>
      <c r="CH506" s="454"/>
      <c r="CI506" s="454"/>
      <c r="CJ506" s="454"/>
      <c r="CK506" s="454"/>
      <c r="CL506" s="454"/>
      <c r="CM506" s="454"/>
      <c r="CN506" s="454"/>
      <c r="CO506" s="454"/>
      <c r="CP506" s="454"/>
      <c r="CQ506" s="454"/>
      <c r="CR506" s="454"/>
      <c r="CS506" s="454"/>
      <c r="CT506" s="454"/>
      <c r="CU506" s="454"/>
      <c r="CV506" s="454"/>
      <c r="CW506" s="454"/>
      <c r="CX506" s="454"/>
      <c r="CY506" s="454"/>
      <c r="CZ506" s="454"/>
      <c r="DA506" s="454"/>
      <c r="DB506" s="454"/>
      <c r="DC506" s="454"/>
      <c r="DD506" s="454"/>
      <c r="DE506" s="454"/>
      <c r="DF506" s="454"/>
      <c r="DG506" s="454"/>
      <c r="DH506" s="454"/>
      <c r="DI506" s="454"/>
      <c r="DJ506" s="454"/>
      <c r="DK506" s="454"/>
      <c r="DL506" s="454"/>
      <c r="DM506" s="454"/>
      <c r="DN506" s="454"/>
      <c r="DO506" s="454"/>
      <c r="DP506" s="454"/>
      <c r="DQ506" s="454"/>
      <c r="DR506" s="454"/>
      <c r="DS506" s="454"/>
      <c r="DT506" s="454"/>
      <c r="DU506" s="454"/>
      <c r="DV506" s="454"/>
      <c r="DW506" s="454"/>
      <c r="DX506" s="454"/>
      <c r="DY506" s="454"/>
      <c r="DZ506" s="454"/>
      <c r="EA506" s="454"/>
      <c r="EB506" s="454"/>
      <c r="EC506" s="454"/>
      <c r="ED506" s="454"/>
      <c r="EE506" s="454"/>
      <c r="EF506" s="454"/>
      <c r="EG506" s="454"/>
      <c r="EH506" s="454"/>
      <c r="EI506" s="454"/>
      <c r="EJ506" s="454"/>
      <c r="EK506" s="454"/>
      <c r="EL506" s="454"/>
      <c r="EM506" s="454"/>
      <c r="EN506" s="454"/>
      <c r="EO506" s="454"/>
      <c r="EP506" s="454"/>
      <c r="EQ506" s="454"/>
      <c r="ER506" s="454"/>
      <c r="ES506" s="454"/>
      <c r="ET506" s="454"/>
      <c r="EU506" s="454"/>
      <c r="EV506" s="454"/>
      <c r="EW506" s="454"/>
      <c r="EX506" s="454"/>
      <c r="EY506" s="454"/>
      <c r="EZ506" s="454"/>
      <c r="FA506" s="454"/>
      <c r="FB506" s="454"/>
      <c r="FC506" s="454"/>
      <c r="FD506" s="454"/>
      <c r="FE506" s="454"/>
      <c r="FF506" s="454"/>
      <c r="FG506" s="454"/>
      <c r="FH506" s="454"/>
      <c r="FI506" s="454"/>
      <c r="FJ506" s="454"/>
      <c r="FK506" s="454"/>
      <c r="FL506" s="454"/>
      <c r="FM506" s="454"/>
      <c r="FN506" s="454"/>
      <c r="FO506" s="454"/>
      <c r="FP506" s="454"/>
      <c r="FQ506" s="454"/>
      <c r="FR506" s="454"/>
      <c r="FS506" s="454"/>
      <c r="FT506" s="454"/>
      <c r="FU506" s="454"/>
      <c r="FV506" s="454"/>
      <c r="FW506" s="454"/>
      <c r="FX506" s="454"/>
      <c r="FY506" s="454"/>
      <c r="FZ506" s="454"/>
      <c r="GA506" s="454"/>
      <c r="GB506" s="454"/>
      <c r="GC506" s="454"/>
      <c r="GD506" s="454"/>
      <c r="GE506" s="454"/>
      <c r="GF506" s="454"/>
      <c r="GG506" s="454"/>
      <c r="GH506" s="454"/>
      <c r="GI506" s="454"/>
      <c r="GJ506" s="454"/>
      <c r="GK506" s="454"/>
      <c r="GL506" s="454"/>
      <c r="GM506" s="454"/>
      <c r="GN506" s="454"/>
      <c r="GO506" s="454"/>
      <c r="GP506" s="454"/>
      <c r="GQ506" s="454"/>
      <c r="GR506" s="454"/>
      <c r="GS506" s="454"/>
      <c r="GT506" s="454"/>
      <c r="GU506" s="454"/>
      <c r="GV506" s="454"/>
      <c r="GW506" s="454"/>
      <c r="GX506" s="454"/>
      <c r="GY506" s="454"/>
      <c r="GZ506" s="454"/>
      <c r="HA506" s="454"/>
      <c r="HB506" s="454"/>
      <c r="HC506" s="454"/>
      <c r="HD506" s="454"/>
      <c r="HE506" s="454"/>
      <c r="HF506" s="454"/>
      <c r="HG506" s="454"/>
      <c r="HH506" s="454"/>
      <c r="HI506" s="454"/>
      <c r="HJ506" s="454"/>
      <c r="HK506" s="454"/>
      <c r="HL506" s="454"/>
      <c r="HM506" s="454"/>
      <c r="HN506" s="454"/>
      <c r="HO506" s="454"/>
      <c r="HP506" s="454"/>
      <c r="HQ506" s="454"/>
      <c r="HR506" s="454"/>
      <c r="HS506" s="454"/>
      <c r="HT506" s="454"/>
      <c r="HU506" s="454"/>
      <c r="HV506" s="454"/>
      <c r="HW506" s="454"/>
      <c r="HX506" s="454"/>
      <c r="HY506" s="454"/>
      <c r="HZ506" s="454"/>
      <c r="IA506" s="454"/>
      <c r="IB506" s="454"/>
      <c r="IC506" s="454"/>
      <c r="ID506" s="454"/>
      <c r="IE506" s="454"/>
      <c r="IF506" s="454"/>
      <c r="IG506" s="454"/>
      <c r="IH506" s="454"/>
      <c r="II506" s="454"/>
      <c r="IJ506" s="454"/>
      <c r="IK506" s="454"/>
      <c r="IL506" s="454"/>
      <c r="IM506" s="454"/>
      <c r="IN506" s="454"/>
      <c r="IO506" s="454"/>
      <c r="IP506" s="454"/>
      <c r="IQ506" s="454"/>
      <c r="IR506" s="454"/>
      <c r="IS506" s="454"/>
      <c r="IT506" s="454"/>
      <c r="IU506" s="454"/>
      <c r="IV506" s="454"/>
      <c r="IW506" s="454"/>
    </row>
    <row r="507" customFormat="false" ht="12.75" hidden="false" customHeight="false" outlineLevel="0" collapsed="false">
      <c r="A507" s="436"/>
      <c r="B507" s="461"/>
      <c r="C507" s="461"/>
      <c r="D507" s="461"/>
      <c r="E507" s="461"/>
      <c r="F507" s="461"/>
      <c r="G507" s="461"/>
      <c r="H507" s="461"/>
      <c r="I507" s="461"/>
      <c r="J507" s="461"/>
      <c r="K507" s="461"/>
      <c r="L507" s="461"/>
      <c r="M507" s="461"/>
      <c r="N507" s="461"/>
      <c r="O507" s="461"/>
      <c r="P507" s="461"/>
      <c r="Q507" s="461"/>
      <c r="R507" s="461"/>
      <c r="S507" s="461"/>
      <c r="T507" s="461"/>
      <c r="U507" s="461"/>
      <c r="V507" s="454"/>
      <c r="W507" s="454"/>
      <c r="X507" s="454"/>
      <c r="Y507" s="454"/>
      <c r="Z507" s="454"/>
      <c r="AA507" s="454"/>
      <c r="AB507" s="454"/>
      <c r="AC507" s="454"/>
      <c r="AD507" s="454"/>
      <c r="AE507" s="454"/>
      <c r="AF507" s="454"/>
      <c r="AG507" s="454"/>
      <c r="AH507" s="454"/>
      <c r="AI507" s="454"/>
      <c r="AJ507" s="454"/>
      <c r="AK507" s="454"/>
      <c r="AL507" s="454"/>
      <c r="AM507" s="454"/>
      <c r="AN507" s="454"/>
      <c r="AO507" s="454"/>
      <c r="AP507" s="454"/>
      <c r="AQ507" s="454"/>
      <c r="AR507" s="454"/>
      <c r="AS507" s="454"/>
      <c r="AT507" s="454"/>
      <c r="AU507" s="454"/>
      <c r="AV507" s="454"/>
      <c r="AW507" s="454"/>
      <c r="AX507" s="454"/>
      <c r="AY507" s="454"/>
      <c r="AZ507" s="454"/>
      <c r="BA507" s="454"/>
      <c r="BB507" s="454"/>
      <c r="BC507" s="454"/>
      <c r="BD507" s="454"/>
      <c r="BE507" s="454"/>
      <c r="BF507" s="454"/>
      <c r="BG507" s="454"/>
      <c r="BH507" s="454"/>
      <c r="BI507" s="454"/>
      <c r="BJ507" s="454"/>
      <c r="BK507" s="454"/>
      <c r="BL507" s="454"/>
      <c r="BM507" s="454"/>
      <c r="BN507" s="454"/>
      <c r="BO507" s="454"/>
      <c r="BP507" s="454"/>
      <c r="BQ507" s="454"/>
      <c r="BR507" s="454"/>
      <c r="BS507" s="454"/>
      <c r="BT507" s="454"/>
      <c r="BU507" s="454"/>
      <c r="BV507" s="454"/>
      <c r="BW507" s="454"/>
      <c r="BX507" s="454"/>
      <c r="BY507" s="454"/>
      <c r="BZ507" s="454"/>
      <c r="CA507" s="454"/>
      <c r="CB507" s="454"/>
      <c r="CC507" s="454"/>
      <c r="CD507" s="454"/>
      <c r="CE507" s="454"/>
      <c r="CF507" s="454"/>
      <c r="CG507" s="454"/>
      <c r="CH507" s="454"/>
      <c r="CI507" s="454"/>
      <c r="CJ507" s="454"/>
      <c r="CK507" s="454"/>
      <c r="CL507" s="454"/>
      <c r="CM507" s="454"/>
      <c r="CN507" s="454"/>
      <c r="CO507" s="454"/>
      <c r="CP507" s="454"/>
      <c r="CQ507" s="454"/>
      <c r="CR507" s="454"/>
      <c r="CS507" s="454"/>
      <c r="CT507" s="454"/>
      <c r="CU507" s="454"/>
      <c r="CV507" s="454"/>
      <c r="CW507" s="454"/>
      <c r="CX507" s="454"/>
      <c r="CY507" s="454"/>
      <c r="CZ507" s="454"/>
      <c r="DA507" s="454"/>
      <c r="DB507" s="454"/>
      <c r="DC507" s="454"/>
      <c r="DD507" s="454"/>
      <c r="DE507" s="454"/>
      <c r="DF507" s="454"/>
      <c r="DG507" s="454"/>
      <c r="DH507" s="454"/>
      <c r="DI507" s="454"/>
      <c r="DJ507" s="454"/>
      <c r="DK507" s="454"/>
      <c r="DL507" s="454"/>
      <c r="DM507" s="454"/>
      <c r="DN507" s="454"/>
      <c r="DO507" s="454"/>
      <c r="DP507" s="454"/>
      <c r="DQ507" s="454"/>
      <c r="DR507" s="454"/>
      <c r="DS507" s="454"/>
      <c r="DT507" s="454"/>
      <c r="DU507" s="454"/>
      <c r="DV507" s="454"/>
      <c r="DW507" s="454"/>
      <c r="DX507" s="454"/>
      <c r="DY507" s="454"/>
      <c r="DZ507" s="454"/>
      <c r="EA507" s="454"/>
      <c r="EB507" s="454"/>
      <c r="EC507" s="454"/>
      <c r="ED507" s="454"/>
      <c r="EE507" s="454"/>
      <c r="EF507" s="454"/>
      <c r="EG507" s="454"/>
      <c r="EH507" s="454"/>
      <c r="EI507" s="454"/>
      <c r="EJ507" s="454"/>
      <c r="EK507" s="454"/>
      <c r="EL507" s="454"/>
      <c r="EM507" s="454"/>
      <c r="EN507" s="454"/>
      <c r="EO507" s="454"/>
      <c r="EP507" s="454"/>
      <c r="EQ507" s="454"/>
      <c r="ER507" s="454"/>
      <c r="ES507" s="454"/>
      <c r="ET507" s="454"/>
      <c r="EU507" s="454"/>
      <c r="EV507" s="454"/>
      <c r="EW507" s="454"/>
      <c r="EX507" s="454"/>
      <c r="EY507" s="454"/>
      <c r="EZ507" s="454"/>
      <c r="FA507" s="454"/>
      <c r="FB507" s="454"/>
      <c r="FC507" s="454"/>
      <c r="FD507" s="454"/>
      <c r="FE507" s="454"/>
      <c r="FF507" s="454"/>
      <c r="FG507" s="454"/>
      <c r="FH507" s="454"/>
      <c r="FI507" s="454"/>
      <c r="FJ507" s="454"/>
      <c r="FK507" s="454"/>
      <c r="FL507" s="454"/>
      <c r="FM507" s="454"/>
      <c r="FN507" s="454"/>
      <c r="FO507" s="454"/>
      <c r="FP507" s="454"/>
      <c r="FQ507" s="454"/>
      <c r="FR507" s="454"/>
      <c r="FS507" s="454"/>
      <c r="FT507" s="454"/>
      <c r="FU507" s="454"/>
      <c r="FV507" s="454"/>
      <c r="FW507" s="454"/>
      <c r="FX507" s="454"/>
      <c r="FY507" s="454"/>
      <c r="FZ507" s="454"/>
      <c r="GA507" s="454"/>
      <c r="GB507" s="454"/>
      <c r="GC507" s="454"/>
      <c r="GD507" s="454"/>
      <c r="GE507" s="454"/>
      <c r="GF507" s="454"/>
      <c r="GG507" s="454"/>
      <c r="GH507" s="454"/>
      <c r="GI507" s="454"/>
      <c r="GJ507" s="454"/>
      <c r="GK507" s="454"/>
      <c r="GL507" s="454"/>
      <c r="GM507" s="454"/>
      <c r="GN507" s="454"/>
      <c r="GO507" s="454"/>
      <c r="GP507" s="454"/>
      <c r="GQ507" s="454"/>
      <c r="GR507" s="454"/>
      <c r="GS507" s="454"/>
      <c r="GT507" s="454"/>
      <c r="GU507" s="454"/>
      <c r="GV507" s="454"/>
      <c r="GW507" s="454"/>
      <c r="GX507" s="454"/>
      <c r="GY507" s="454"/>
      <c r="GZ507" s="454"/>
      <c r="HA507" s="454"/>
      <c r="HB507" s="454"/>
      <c r="HC507" s="454"/>
      <c r="HD507" s="454"/>
      <c r="HE507" s="454"/>
      <c r="HF507" s="454"/>
      <c r="HG507" s="454"/>
      <c r="HH507" s="454"/>
      <c r="HI507" s="454"/>
      <c r="HJ507" s="454"/>
      <c r="HK507" s="454"/>
      <c r="HL507" s="454"/>
      <c r="HM507" s="454"/>
      <c r="HN507" s="454"/>
      <c r="HO507" s="454"/>
      <c r="HP507" s="454"/>
      <c r="HQ507" s="454"/>
      <c r="HR507" s="454"/>
      <c r="HS507" s="454"/>
      <c r="HT507" s="454"/>
      <c r="HU507" s="454"/>
      <c r="HV507" s="454"/>
      <c r="HW507" s="454"/>
      <c r="HX507" s="454"/>
      <c r="HY507" s="454"/>
      <c r="HZ507" s="454"/>
      <c r="IA507" s="454"/>
      <c r="IB507" s="454"/>
      <c r="IC507" s="454"/>
      <c r="ID507" s="454"/>
      <c r="IE507" s="454"/>
      <c r="IF507" s="454"/>
      <c r="IG507" s="454"/>
      <c r="IH507" s="454"/>
      <c r="II507" s="454"/>
      <c r="IJ507" s="454"/>
      <c r="IK507" s="454"/>
      <c r="IL507" s="454"/>
      <c r="IM507" s="454"/>
      <c r="IN507" s="454"/>
      <c r="IO507" s="454"/>
      <c r="IP507" s="454"/>
      <c r="IQ507" s="454"/>
      <c r="IR507" s="454"/>
      <c r="IS507" s="454"/>
      <c r="IT507" s="454"/>
      <c r="IU507" s="454"/>
      <c r="IV507" s="454"/>
      <c r="IW507" s="454"/>
    </row>
    <row r="508" customFormat="false" ht="12.75" hidden="false" customHeight="false" outlineLevel="0" collapsed="false">
      <c r="A508" s="436"/>
      <c r="B508" s="461"/>
      <c r="C508" s="461"/>
      <c r="D508" s="461"/>
      <c r="E508" s="461"/>
      <c r="F508" s="461"/>
      <c r="G508" s="461"/>
      <c r="H508" s="461"/>
      <c r="I508" s="461"/>
      <c r="J508" s="461"/>
      <c r="K508" s="461"/>
      <c r="L508" s="461"/>
      <c r="M508" s="461"/>
      <c r="N508" s="461"/>
      <c r="O508" s="461"/>
      <c r="P508" s="461"/>
      <c r="Q508" s="461"/>
      <c r="R508" s="461"/>
      <c r="S508" s="461"/>
      <c r="T508" s="461"/>
      <c r="U508" s="461"/>
      <c r="V508" s="454"/>
      <c r="W508" s="454"/>
      <c r="X508" s="454"/>
      <c r="Y508" s="454"/>
      <c r="Z508" s="454"/>
      <c r="AA508" s="454"/>
      <c r="AB508" s="454"/>
      <c r="AC508" s="454"/>
      <c r="AD508" s="454"/>
      <c r="AE508" s="454"/>
      <c r="AF508" s="454"/>
      <c r="AG508" s="454"/>
      <c r="AH508" s="454"/>
      <c r="AI508" s="454"/>
      <c r="AJ508" s="454"/>
      <c r="AK508" s="454"/>
      <c r="AL508" s="454"/>
      <c r="AM508" s="454"/>
      <c r="AN508" s="454"/>
      <c r="AO508" s="454"/>
      <c r="AP508" s="454"/>
      <c r="AQ508" s="454"/>
      <c r="AR508" s="454"/>
      <c r="AS508" s="454"/>
      <c r="AT508" s="454"/>
      <c r="AU508" s="454"/>
      <c r="AV508" s="454"/>
      <c r="AW508" s="454"/>
      <c r="AX508" s="454"/>
      <c r="AY508" s="454"/>
      <c r="AZ508" s="454"/>
      <c r="BA508" s="454"/>
      <c r="BB508" s="454"/>
      <c r="BC508" s="454"/>
      <c r="BD508" s="454"/>
      <c r="BE508" s="454"/>
      <c r="BF508" s="454"/>
      <c r="BG508" s="454"/>
      <c r="BH508" s="454"/>
      <c r="BI508" s="454"/>
      <c r="BJ508" s="454"/>
      <c r="BK508" s="454"/>
      <c r="BL508" s="454"/>
      <c r="BM508" s="454"/>
      <c r="BN508" s="454"/>
      <c r="BO508" s="454"/>
      <c r="BP508" s="454"/>
      <c r="BQ508" s="454"/>
      <c r="BR508" s="454"/>
      <c r="BS508" s="454"/>
      <c r="BT508" s="454"/>
      <c r="BU508" s="454"/>
      <c r="BV508" s="454"/>
      <c r="BW508" s="454"/>
      <c r="BX508" s="454"/>
      <c r="BY508" s="454"/>
      <c r="BZ508" s="454"/>
      <c r="CA508" s="454"/>
      <c r="CB508" s="454"/>
      <c r="CC508" s="454"/>
      <c r="CD508" s="454"/>
      <c r="CE508" s="454"/>
      <c r="CF508" s="454"/>
      <c r="CG508" s="454"/>
      <c r="CH508" s="454"/>
      <c r="CI508" s="454"/>
      <c r="CJ508" s="454"/>
      <c r="CK508" s="454"/>
      <c r="CL508" s="454"/>
      <c r="CM508" s="454"/>
      <c r="CN508" s="454"/>
      <c r="CO508" s="454"/>
      <c r="CP508" s="454"/>
      <c r="CQ508" s="454"/>
      <c r="CR508" s="454"/>
      <c r="CS508" s="454"/>
      <c r="CT508" s="454"/>
      <c r="CU508" s="454"/>
      <c r="CV508" s="454"/>
      <c r="CW508" s="454"/>
      <c r="CX508" s="454"/>
      <c r="CY508" s="454"/>
      <c r="CZ508" s="454"/>
      <c r="DA508" s="454"/>
      <c r="DB508" s="454"/>
      <c r="DC508" s="454"/>
      <c r="DD508" s="454"/>
      <c r="DE508" s="454"/>
      <c r="DF508" s="454"/>
      <c r="DG508" s="454"/>
      <c r="DH508" s="454"/>
      <c r="DI508" s="454"/>
      <c r="DJ508" s="454"/>
      <c r="DK508" s="454"/>
      <c r="DL508" s="454"/>
      <c r="DM508" s="454"/>
      <c r="DN508" s="454"/>
      <c r="DO508" s="454"/>
      <c r="DP508" s="454"/>
      <c r="DQ508" s="454"/>
      <c r="DR508" s="454"/>
      <c r="DS508" s="454"/>
      <c r="DT508" s="454"/>
      <c r="DU508" s="454"/>
      <c r="DV508" s="454"/>
      <c r="DW508" s="454"/>
      <c r="DX508" s="454"/>
      <c r="DY508" s="454"/>
      <c r="DZ508" s="454"/>
      <c r="EA508" s="454"/>
      <c r="EB508" s="454"/>
      <c r="EC508" s="454"/>
      <c r="ED508" s="454"/>
      <c r="EE508" s="454"/>
      <c r="EF508" s="454"/>
      <c r="EG508" s="454"/>
      <c r="EH508" s="454"/>
      <c r="EI508" s="454"/>
      <c r="EJ508" s="454"/>
      <c r="EK508" s="454"/>
      <c r="EL508" s="454"/>
      <c r="EM508" s="454"/>
      <c r="EN508" s="454"/>
      <c r="EO508" s="454"/>
      <c r="EP508" s="454"/>
      <c r="EQ508" s="454"/>
      <c r="ER508" s="454"/>
      <c r="ES508" s="454"/>
      <c r="ET508" s="454"/>
      <c r="EU508" s="454"/>
      <c r="EV508" s="454"/>
      <c r="EW508" s="454"/>
      <c r="EX508" s="454"/>
      <c r="EY508" s="454"/>
      <c r="EZ508" s="454"/>
      <c r="FA508" s="454"/>
      <c r="FB508" s="454"/>
      <c r="FC508" s="454"/>
      <c r="FD508" s="454"/>
      <c r="FE508" s="454"/>
      <c r="FF508" s="454"/>
      <c r="FG508" s="454"/>
      <c r="FH508" s="454"/>
      <c r="FI508" s="454"/>
      <c r="FJ508" s="454"/>
      <c r="FK508" s="454"/>
      <c r="FL508" s="454"/>
      <c r="FM508" s="454"/>
      <c r="FN508" s="454"/>
      <c r="FO508" s="454"/>
      <c r="FP508" s="454"/>
      <c r="FQ508" s="454"/>
      <c r="FR508" s="454"/>
      <c r="FS508" s="454"/>
      <c r="FT508" s="454"/>
      <c r="FU508" s="454"/>
      <c r="FV508" s="454"/>
      <c r="FW508" s="454"/>
      <c r="FX508" s="454"/>
      <c r="FY508" s="454"/>
      <c r="FZ508" s="454"/>
      <c r="GA508" s="454"/>
      <c r="GB508" s="454"/>
      <c r="GC508" s="454"/>
      <c r="GD508" s="454"/>
      <c r="GE508" s="454"/>
      <c r="GF508" s="454"/>
      <c r="GG508" s="454"/>
      <c r="GH508" s="454"/>
      <c r="GI508" s="454"/>
      <c r="GJ508" s="454"/>
      <c r="GK508" s="454"/>
      <c r="GL508" s="454"/>
      <c r="GM508" s="454"/>
      <c r="GN508" s="454"/>
      <c r="GO508" s="454"/>
      <c r="GP508" s="454"/>
      <c r="GQ508" s="454"/>
      <c r="GR508" s="454"/>
      <c r="GS508" s="454"/>
      <c r="GT508" s="454"/>
      <c r="GU508" s="454"/>
      <c r="GV508" s="454"/>
      <c r="GW508" s="454"/>
      <c r="GX508" s="454"/>
      <c r="GY508" s="454"/>
      <c r="GZ508" s="454"/>
      <c r="HA508" s="454"/>
      <c r="HB508" s="454"/>
      <c r="HC508" s="454"/>
      <c r="HD508" s="454"/>
      <c r="HE508" s="454"/>
      <c r="HF508" s="454"/>
      <c r="HG508" s="454"/>
      <c r="HH508" s="454"/>
      <c r="HI508" s="454"/>
      <c r="HJ508" s="454"/>
      <c r="HK508" s="454"/>
      <c r="HL508" s="454"/>
      <c r="HM508" s="454"/>
      <c r="HN508" s="454"/>
      <c r="HO508" s="454"/>
      <c r="HP508" s="454"/>
      <c r="HQ508" s="454"/>
      <c r="HR508" s="454"/>
      <c r="HS508" s="454"/>
      <c r="HT508" s="454"/>
      <c r="HU508" s="454"/>
      <c r="HV508" s="454"/>
      <c r="HW508" s="454"/>
      <c r="HX508" s="454"/>
      <c r="HY508" s="454"/>
      <c r="HZ508" s="454"/>
      <c r="IA508" s="454"/>
      <c r="IB508" s="454"/>
      <c r="IC508" s="454"/>
      <c r="ID508" s="454"/>
      <c r="IE508" s="454"/>
      <c r="IF508" s="454"/>
      <c r="IG508" s="454"/>
      <c r="IH508" s="454"/>
      <c r="II508" s="454"/>
      <c r="IJ508" s="454"/>
      <c r="IK508" s="454"/>
      <c r="IL508" s="454"/>
      <c r="IM508" s="454"/>
      <c r="IN508" s="454"/>
      <c r="IO508" s="454"/>
      <c r="IP508" s="454"/>
      <c r="IQ508" s="454"/>
      <c r="IR508" s="454"/>
      <c r="IS508" s="454"/>
      <c r="IT508" s="454"/>
      <c r="IU508" s="454"/>
      <c r="IV508" s="454"/>
      <c r="IW508" s="454"/>
    </row>
    <row r="509" customFormat="false" ht="12.75" hidden="false" customHeight="false" outlineLevel="0" collapsed="false">
      <c r="A509" s="436"/>
      <c r="B509" s="461"/>
      <c r="C509" s="461"/>
      <c r="D509" s="461"/>
      <c r="E509" s="461"/>
      <c r="F509" s="461"/>
      <c r="G509" s="461"/>
      <c r="H509" s="461"/>
      <c r="I509" s="461"/>
      <c r="J509" s="461"/>
      <c r="K509" s="461"/>
      <c r="L509" s="461"/>
      <c r="M509" s="461"/>
      <c r="N509" s="461"/>
      <c r="O509" s="461"/>
      <c r="P509" s="461"/>
      <c r="Q509" s="461"/>
      <c r="R509" s="461"/>
      <c r="S509" s="461"/>
      <c r="T509" s="461"/>
      <c r="U509" s="461"/>
      <c r="V509" s="454"/>
      <c r="W509" s="454"/>
      <c r="X509" s="454"/>
      <c r="Y509" s="454"/>
      <c r="Z509" s="454"/>
      <c r="AA509" s="454"/>
      <c r="AB509" s="454"/>
      <c r="AC509" s="454"/>
      <c r="AD509" s="454"/>
      <c r="AE509" s="454"/>
      <c r="AF509" s="454"/>
      <c r="AG509" s="454"/>
      <c r="AH509" s="454"/>
      <c r="AI509" s="454"/>
      <c r="AJ509" s="454"/>
      <c r="AK509" s="454"/>
      <c r="AL509" s="454"/>
      <c r="AM509" s="454"/>
      <c r="AN509" s="454"/>
      <c r="AO509" s="454"/>
      <c r="AP509" s="454"/>
      <c r="AQ509" s="454"/>
      <c r="AR509" s="454"/>
      <c r="AS509" s="454"/>
      <c r="AT509" s="454"/>
      <c r="AU509" s="454"/>
      <c r="AV509" s="454"/>
      <c r="AW509" s="454"/>
      <c r="AX509" s="454"/>
      <c r="AY509" s="454"/>
      <c r="AZ509" s="454"/>
      <c r="BA509" s="454"/>
      <c r="BB509" s="454"/>
      <c r="BC509" s="454"/>
      <c r="BD509" s="454"/>
      <c r="BE509" s="454"/>
      <c r="BF509" s="454"/>
      <c r="BG509" s="454"/>
      <c r="BH509" s="454"/>
      <c r="BI509" s="454"/>
      <c r="BJ509" s="454"/>
      <c r="BK509" s="454"/>
      <c r="BL509" s="454"/>
      <c r="BM509" s="454"/>
      <c r="BN509" s="454"/>
      <c r="BO509" s="454"/>
      <c r="BP509" s="454"/>
      <c r="BQ509" s="454"/>
      <c r="BR509" s="454"/>
      <c r="BS509" s="454"/>
      <c r="BT509" s="454"/>
      <c r="BU509" s="454"/>
      <c r="BV509" s="454"/>
      <c r="BW509" s="454"/>
      <c r="BX509" s="454"/>
      <c r="BY509" s="454"/>
      <c r="BZ509" s="454"/>
      <c r="CA509" s="454"/>
      <c r="CB509" s="454"/>
      <c r="CC509" s="454"/>
      <c r="CD509" s="454"/>
      <c r="CE509" s="454"/>
      <c r="CF509" s="454"/>
      <c r="CG509" s="454"/>
      <c r="CH509" s="454"/>
      <c r="CI509" s="454"/>
      <c r="CJ509" s="454"/>
      <c r="CK509" s="454"/>
      <c r="CL509" s="454"/>
      <c r="CM509" s="454"/>
      <c r="CN509" s="454"/>
      <c r="CO509" s="454"/>
      <c r="CP509" s="454"/>
      <c r="CQ509" s="454"/>
      <c r="CR509" s="454"/>
      <c r="CS509" s="454"/>
      <c r="CT509" s="454"/>
      <c r="CU509" s="454"/>
      <c r="CV509" s="454"/>
      <c r="CW509" s="454"/>
      <c r="CX509" s="454"/>
      <c r="CY509" s="454"/>
      <c r="CZ509" s="454"/>
      <c r="DA509" s="454"/>
      <c r="DB509" s="454"/>
      <c r="DC509" s="454"/>
      <c r="DD509" s="454"/>
      <c r="DE509" s="454"/>
      <c r="DF509" s="454"/>
      <c r="DG509" s="454"/>
      <c r="DH509" s="454"/>
      <c r="DI509" s="454"/>
      <c r="DJ509" s="454"/>
      <c r="DK509" s="454"/>
      <c r="DL509" s="454"/>
      <c r="DM509" s="454"/>
      <c r="DN509" s="454"/>
      <c r="DO509" s="454"/>
      <c r="DP509" s="454"/>
      <c r="DQ509" s="454"/>
      <c r="DR509" s="454"/>
      <c r="DS509" s="454"/>
      <c r="DT509" s="454"/>
      <c r="DU509" s="454"/>
      <c r="DV509" s="454"/>
      <c r="DW509" s="454"/>
      <c r="DX509" s="454"/>
      <c r="DY509" s="454"/>
      <c r="DZ509" s="454"/>
      <c r="EA509" s="454"/>
      <c r="EB509" s="454"/>
      <c r="EC509" s="454"/>
      <c r="ED509" s="454"/>
      <c r="EE509" s="454"/>
      <c r="EF509" s="454"/>
      <c r="EG509" s="454"/>
      <c r="EH509" s="454"/>
      <c r="EI509" s="454"/>
      <c r="EJ509" s="454"/>
      <c r="EK509" s="454"/>
      <c r="EL509" s="454"/>
      <c r="EM509" s="454"/>
      <c r="EN509" s="454"/>
      <c r="EO509" s="454"/>
      <c r="EP509" s="454"/>
      <c r="EQ509" s="454"/>
      <c r="ER509" s="454"/>
      <c r="ES509" s="454"/>
      <c r="ET509" s="454"/>
      <c r="EU509" s="454"/>
      <c r="EV509" s="454"/>
      <c r="EW509" s="454"/>
      <c r="EX509" s="454"/>
      <c r="EY509" s="454"/>
      <c r="EZ509" s="454"/>
      <c r="FA509" s="454"/>
      <c r="FB509" s="454"/>
      <c r="FC509" s="454"/>
      <c r="FD509" s="454"/>
      <c r="FE509" s="454"/>
      <c r="FF509" s="454"/>
      <c r="FG509" s="454"/>
      <c r="FH509" s="454"/>
      <c r="FI509" s="454"/>
      <c r="FJ509" s="454"/>
      <c r="FK509" s="454"/>
      <c r="FL509" s="454"/>
      <c r="FM509" s="454"/>
      <c r="FN509" s="454"/>
      <c r="FO509" s="454"/>
      <c r="FP509" s="454"/>
      <c r="FQ509" s="454"/>
      <c r="FR509" s="454"/>
      <c r="FS509" s="454"/>
      <c r="FT509" s="454"/>
      <c r="FU509" s="454"/>
      <c r="FV509" s="454"/>
      <c r="FW509" s="454"/>
      <c r="FX509" s="454"/>
      <c r="FY509" s="454"/>
      <c r="FZ509" s="454"/>
      <c r="GA509" s="454"/>
      <c r="GB509" s="454"/>
      <c r="GC509" s="454"/>
      <c r="GD509" s="454"/>
      <c r="GE509" s="454"/>
      <c r="GF509" s="454"/>
      <c r="GG509" s="454"/>
      <c r="GH509" s="454"/>
      <c r="GI509" s="454"/>
      <c r="GJ509" s="454"/>
      <c r="GK509" s="454"/>
      <c r="GL509" s="454"/>
      <c r="GM509" s="454"/>
      <c r="GN509" s="454"/>
      <c r="GO509" s="454"/>
      <c r="GP509" s="454"/>
      <c r="GQ509" s="454"/>
      <c r="GR509" s="454"/>
      <c r="GS509" s="454"/>
      <c r="GT509" s="454"/>
      <c r="GU509" s="454"/>
      <c r="GV509" s="454"/>
      <c r="GW509" s="454"/>
      <c r="GX509" s="454"/>
      <c r="GY509" s="454"/>
      <c r="GZ509" s="454"/>
      <c r="HA509" s="454"/>
      <c r="HB509" s="454"/>
      <c r="HC509" s="454"/>
      <c r="HD509" s="454"/>
      <c r="HE509" s="454"/>
      <c r="HF509" s="454"/>
      <c r="HG509" s="454"/>
      <c r="HH509" s="454"/>
      <c r="HI509" s="454"/>
      <c r="HJ509" s="454"/>
      <c r="HK509" s="454"/>
      <c r="HL509" s="454"/>
      <c r="HM509" s="454"/>
      <c r="HN509" s="454"/>
      <c r="HO509" s="454"/>
      <c r="HP509" s="454"/>
      <c r="HQ509" s="454"/>
      <c r="HR509" s="454"/>
      <c r="HS509" s="454"/>
      <c r="HT509" s="454"/>
      <c r="HU509" s="454"/>
      <c r="HV509" s="454"/>
      <c r="HW509" s="454"/>
      <c r="HX509" s="454"/>
      <c r="HY509" s="454"/>
      <c r="HZ509" s="454"/>
      <c r="IA509" s="454"/>
      <c r="IB509" s="454"/>
      <c r="IC509" s="454"/>
      <c r="ID509" s="454"/>
      <c r="IE509" s="454"/>
      <c r="IF509" s="454"/>
      <c r="IG509" s="454"/>
      <c r="IH509" s="454"/>
      <c r="II509" s="454"/>
      <c r="IJ509" s="454"/>
      <c r="IK509" s="454"/>
      <c r="IL509" s="454"/>
      <c r="IM509" s="454"/>
      <c r="IN509" s="454"/>
      <c r="IO509" s="454"/>
      <c r="IP509" s="454"/>
      <c r="IQ509" s="454"/>
      <c r="IR509" s="454"/>
      <c r="IS509" s="454"/>
      <c r="IT509" s="454"/>
      <c r="IU509" s="454"/>
      <c r="IV509" s="454"/>
      <c r="IW509" s="454"/>
    </row>
    <row r="510" customFormat="false" ht="12.75" hidden="false" customHeight="false" outlineLevel="0" collapsed="false">
      <c r="A510" s="339"/>
      <c r="B510" s="461"/>
      <c r="C510" s="461"/>
      <c r="D510" s="461"/>
      <c r="E510" s="461"/>
      <c r="F510" s="461"/>
      <c r="G510" s="461"/>
      <c r="H510" s="461"/>
      <c r="I510" s="461"/>
      <c r="J510" s="461"/>
      <c r="K510" s="461"/>
      <c r="L510" s="461"/>
      <c r="M510" s="461"/>
      <c r="N510" s="461"/>
      <c r="O510" s="461"/>
      <c r="P510" s="461"/>
      <c r="Q510" s="461"/>
      <c r="R510" s="461"/>
      <c r="S510" s="461"/>
      <c r="T510" s="461"/>
      <c r="U510" s="461"/>
      <c r="V510" s="454"/>
      <c r="W510" s="454"/>
      <c r="X510" s="454"/>
      <c r="Y510" s="454"/>
      <c r="Z510" s="454"/>
      <c r="AA510" s="454"/>
      <c r="AB510" s="454"/>
      <c r="AC510" s="454"/>
      <c r="AD510" s="454"/>
      <c r="AE510" s="454"/>
      <c r="AF510" s="454"/>
      <c r="AG510" s="454"/>
      <c r="AH510" s="454"/>
      <c r="AI510" s="454"/>
      <c r="AJ510" s="454"/>
      <c r="AK510" s="454"/>
      <c r="AL510" s="454"/>
      <c r="AM510" s="454"/>
      <c r="AN510" s="454"/>
      <c r="AO510" s="454"/>
      <c r="AP510" s="454"/>
      <c r="AQ510" s="454"/>
      <c r="AR510" s="454"/>
      <c r="AS510" s="454"/>
      <c r="AT510" s="454"/>
      <c r="AU510" s="454"/>
      <c r="AV510" s="454"/>
      <c r="AW510" s="454"/>
      <c r="AX510" s="454"/>
      <c r="AY510" s="454"/>
      <c r="AZ510" s="454"/>
      <c r="BA510" s="454"/>
      <c r="BB510" s="454"/>
      <c r="BC510" s="454"/>
      <c r="BD510" s="454"/>
      <c r="BE510" s="454"/>
      <c r="BF510" s="454"/>
      <c r="BG510" s="454"/>
      <c r="BH510" s="454"/>
      <c r="BI510" s="454"/>
      <c r="BJ510" s="454"/>
      <c r="BK510" s="454"/>
      <c r="BL510" s="454"/>
      <c r="BM510" s="454"/>
      <c r="BN510" s="454"/>
      <c r="BO510" s="454"/>
      <c r="BP510" s="454"/>
      <c r="BQ510" s="454"/>
      <c r="BR510" s="454"/>
      <c r="BS510" s="454"/>
      <c r="BT510" s="454"/>
      <c r="BU510" s="454"/>
      <c r="BV510" s="454"/>
      <c r="BW510" s="454"/>
      <c r="BX510" s="454"/>
      <c r="BY510" s="454"/>
      <c r="BZ510" s="454"/>
      <c r="CA510" s="454"/>
      <c r="CB510" s="454"/>
      <c r="CC510" s="454"/>
      <c r="CD510" s="454"/>
      <c r="CE510" s="454"/>
      <c r="CF510" s="454"/>
      <c r="CG510" s="454"/>
      <c r="CH510" s="454"/>
      <c r="CI510" s="454"/>
      <c r="CJ510" s="454"/>
      <c r="CK510" s="454"/>
      <c r="CL510" s="454"/>
      <c r="CM510" s="454"/>
      <c r="CN510" s="454"/>
      <c r="CO510" s="454"/>
      <c r="CP510" s="454"/>
      <c r="CQ510" s="454"/>
      <c r="CR510" s="454"/>
      <c r="CS510" s="454"/>
      <c r="CT510" s="454"/>
      <c r="CU510" s="454"/>
      <c r="CV510" s="454"/>
      <c r="CW510" s="454"/>
      <c r="CX510" s="454"/>
      <c r="CY510" s="454"/>
      <c r="CZ510" s="454"/>
      <c r="DA510" s="454"/>
      <c r="DB510" s="454"/>
      <c r="DC510" s="454"/>
      <c r="DD510" s="454"/>
      <c r="DE510" s="454"/>
      <c r="DF510" s="454"/>
      <c r="DG510" s="454"/>
      <c r="DH510" s="454"/>
      <c r="DI510" s="454"/>
      <c r="DJ510" s="454"/>
      <c r="DK510" s="454"/>
      <c r="DL510" s="454"/>
      <c r="DM510" s="454"/>
      <c r="DN510" s="454"/>
      <c r="DO510" s="454"/>
      <c r="DP510" s="454"/>
      <c r="DQ510" s="454"/>
      <c r="DR510" s="454"/>
      <c r="DS510" s="454"/>
      <c r="DT510" s="454"/>
      <c r="DU510" s="454"/>
      <c r="DV510" s="454"/>
      <c r="DW510" s="454"/>
      <c r="DX510" s="454"/>
      <c r="DY510" s="454"/>
      <c r="DZ510" s="454"/>
      <c r="EA510" s="454"/>
      <c r="EB510" s="454"/>
      <c r="EC510" s="454"/>
      <c r="ED510" s="454"/>
      <c r="EE510" s="454"/>
      <c r="EF510" s="454"/>
      <c r="EG510" s="454"/>
      <c r="EH510" s="454"/>
      <c r="EI510" s="454"/>
      <c r="EJ510" s="454"/>
      <c r="EK510" s="454"/>
      <c r="EL510" s="454"/>
      <c r="EM510" s="454"/>
      <c r="EN510" s="454"/>
      <c r="EO510" s="454"/>
      <c r="EP510" s="454"/>
      <c r="EQ510" s="454"/>
      <c r="ER510" s="454"/>
      <c r="ES510" s="454"/>
      <c r="ET510" s="454"/>
      <c r="EU510" s="454"/>
      <c r="EV510" s="454"/>
      <c r="EW510" s="454"/>
      <c r="EX510" s="454"/>
      <c r="EY510" s="454"/>
      <c r="EZ510" s="454"/>
      <c r="FA510" s="454"/>
      <c r="FB510" s="454"/>
      <c r="FC510" s="454"/>
      <c r="FD510" s="454"/>
      <c r="FE510" s="454"/>
      <c r="FF510" s="454"/>
      <c r="FG510" s="454"/>
      <c r="FH510" s="454"/>
      <c r="FI510" s="454"/>
      <c r="FJ510" s="454"/>
      <c r="FK510" s="454"/>
      <c r="FL510" s="454"/>
      <c r="FM510" s="454"/>
      <c r="FN510" s="454"/>
      <c r="FO510" s="454"/>
      <c r="FP510" s="454"/>
      <c r="FQ510" s="454"/>
      <c r="FR510" s="454"/>
      <c r="FS510" s="454"/>
      <c r="FT510" s="454"/>
      <c r="FU510" s="454"/>
      <c r="FV510" s="454"/>
      <c r="FW510" s="454"/>
      <c r="FX510" s="454"/>
      <c r="FY510" s="454"/>
      <c r="FZ510" s="454"/>
      <c r="GA510" s="454"/>
      <c r="GB510" s="454"/>
      <c r="GC510" s="454"/>
      <c r="GD510" s="454"/>
      <c r="GE510" s="454"/>
      <c r="GF510" s="454"/>
      <c r="GG510" s="454"/>
      <c r="GH510" s="454"/>
      <c r="GI510" s="454"/>
      <c r="GJ510" s="454"/>
      <c r="GK510" s="454"/>
      <c r="GL510" s="454"/>
      <c r="GM510" s="454"/>
      <c r="GN510" s="454"/>
      <c r="GO510" s="454"/>
      <c r="GP510" s="454"/>
      <c r="GQ510" s="454"/>
      <c r="GR510" s="454"/>
      <c r="GS510" s="454"/>
      <c r="GT510" s="454"/>
      <c r="GU510" s="454"/>
      <c r="GV510" s="454"/>
      <c r="GW510" s="454"/>
      <c r="GX510" s="454"/>
      <c r="GY510" s="454"/>
      <c r="GZ510" s="454"/>
      <c r="HA510" s="454"/>
      <c r="HB510" s="454"/>
      <c r="HC510" s="454"/>
      <c r="HD510" s="454"/>
      <c r="HE510" s="454"/>
      <c r="HF510" s="454"/>
      <c r="HG510" s="454"/>
      <c r="HH510" s="454"/>
      <c r="HI510" s="454"/>
      <c r="HJ510" s="454"/>
      <c r="HK510" s="454"/>
      <c r="HL510" s="454"/>
      <c r="HM510" s="454"/>
      <c r="HN510" s="454"/>
      <c r="HO510" s="454"/>
      <c r="HP510" s="454"/>
      <c r="HQ510" s="454"/>
      <c r="HR510" s="454"/>
      <c r="HS510" s="454"/>
      <c r="HT510" s="454"/>
      <c r="HU510" s="454"/>
      <c r="HV510" s="454"/>
      <c r="HW510" s="454"/>
      <c r="HX510" s="454"/>
      <c r="HY510" s="454"/>
      <c r="HZ510" s="454"/>
      <c r="IA510" s="454"/>
      <c r="IB510" s="454"/>
      <c r="IC510" s="454"/>
      <c r="ID510" s="454"/>
      <c r="IE510" s="454"/>
      <c r="IF510" s="454"/>
      <c r="IG510" s="454"/>
      <c r="IH510" s="454"/>
      <c r="II510" s="454"/>
      <c r="IJ510" s="454"/>
      <c r="IK510" s="454"/>
      <c r="IL510" s="454"/>
      <c r="IM510" s="454"/>
      <c r="IN510" s="454"/>
      <c r="IO510" s="454"/>
      <c r="IP510" s="454"/>
      <c r="IQ510" s="454"/>
      <c r="IR510" s="454"/>
      <c r="IS510" s="454"/>
      <c r="IT510" s="454"/>
      <c r="IU510" s="454"/>
      <c r="IV510" s="454"/>
      <c r="IW510" s="454"/>
    </row>
    <row r="511" customFormat="false" ht="12.75" hidden="false" customHeight="false" outlineLevel="0" collapsed="false">
      <c r="A511" s="464"/>
      <c r="B511" s="461"/>
      <c r="C511" s="461"/>
      <c r="D511" s="461"/>
      <c r="E511" s="461"/>
      <c r="F511" s="461"/>
      <c r="G511" s="461"/>
      <c r="H511" s="461"/>
      <c r="I511" s="461"/>
      <c r="J511" s="461"/>
      <c r="K511" s="461"/>
      <c r="L511" s="461"/>
      <c r="M511" s="461"/>
      <c r="N511" s="461"/>
      <c r="O511" s="461"/>
      <c r="P511" s="461"/>
      <c r="Q511" s="461"/>
      <c r="R511" s="461"/>
      <c r="S511" s="461"/>
      <c r="T511" s="461"/>
      <c r="U511" s="461"/>
      <c r="V511" s="465"/>
      <c r="W511" s="465"/>
      <c r="X511" s="465"/>
      <c r="Y511" s="465"/>
      <c r="Z511" s="465"/>
      <c r="AA511" s="465"/>
      <c r="AB511" s="465"/>
      <c r="AC511" s="465"/>
      <c r="AD511" s="465"/>
      <c r="AE511" s="465"/>
      <c r="AF511" s="465"/>
      <c r="AG511" s="465"/>
      <c r="AH511" s="465"/>
      <c r="AI511" s="465"/>
      <c r="AJ511" s="465"/>
      <c r="AK511" s="465"/>
      <c r="AL511" s="465"/>
      <c r="AM511" s="465"/>
      <c r="AN511" s="465"/>
      <c r="AO511" s="465"/>
      <c r="AP511" s="465"/>
      <c r="AQ511" s="465"/>
      <c r="AR511" s="465"/>
      <c r="AS511" s="465"/>
      <c r="AT511" s="465"/>
      <c r="AU511" s="465"/>
      <c r="AV511" s="465"/>
      <c r="AW511" s="465"/>
      <c r="AX511" s="465"/>
      <c r="AY511" s="465"/>
      <c r="AZ511" s="465"/>
      <c r="BA511" s="465"/>
      <c r="BB511" s="465"/>
      <c r="BC511" s="465"/>
      <c r="BD511" s="465"/>
      <c r="BE511" s="465"/>
      <c r="BF511" s="465"/>
      <c r="BG511" s="465"/>
      <c r="BH511" s="465"/>
      <c r="BI511" s="465"/>
      <c r="BJ511" s="465"/>
      <c r="BK511" s="465"/>
      <c r="BL511" s="465"/>
      <c r="BM511" s="465"/>
      <c r="BN511" s="465"/>
      <c r="BO511" s="465"/>
      <c r="BP511" s="465"/>
      <c r="BQ511" s="465"/>
      <c r="BR511" s="465"/>
      <c r="BS511" s="465"/>
      <c r="BT511" s="465"/>
      <c r="BU511" s="465"/>
      <c r="BV511" s="465"/>
      <c r="BW511" s="465"/>
      <c r="BX511" s="465"/>
      <c r="BY511" s="465"/>
      <c r="BZ511" s="465"/>
      <c r="CA511" s="465"/>
      <c r="CB511" s="465"/>
      <c r="CC511" s="465"/>
      <c r="CD511" s="465"/>
      <c r="CE511" s="465"/>
      <c r="CF511" s="465"/>
      <c r="CG511" s="465"/>
      <c r="CH511" s="465"/>
      <c r="CI511" s="465"/>
      <c r="CJ511" s="465"/>
      <c r="CK511" s="465"/>
      <c r="CL511" s="465"/>
      <c r="CM511" s="465"/>
      <c r="CN511" s="465"/>
      <c r="CO511" s="465"/>
      <c r="CP511" s="465"/>
      <c r="CQ511" s="465"/>
      <c r="CR511" s="465"/>
      <c r="CS511" s="465"/>
      <c r="CT511" s="465"/>
      <c r="CU511" s="465"/>
      <c r="CV511" s="465"/>
      <c r="CW511" s="465"/>
      <c r="CX511" s="465"/>
      <c r="CY511" s="465"/>
      <c r="CZ511" s="465"/>
      <c r="DA511" s="465"/>
      <c r="DB511" s="465"/>
      <c r="DC511" s="465"/>
      <c r="DD511" s="465"/>
      <c r="DE511" s="465"/>
      <c r="DF511" s="465"/>
      <c r="DG511" s="465"/>
      <c r="DH511" s="465"/>
      <c r="DI511" s="465"/>
      <c r="DJ511" s="465"/>
      <c r="DK511" s="465"/>
      <c r="DL511" s="465"/>
      <c r="DM511" s="465"/>
      <c r="DN511" s="465"/>
      <c r="DO511" s="465"/>
      <c r="DP511" s="465"/>
      <c r="DQ511" s="465"/>
      <c r="DR511" s="465"/>
      <c r="DS511" s="465"/>
      <c r="DT511" s="465"/>
      <c r="DU511" s="465"/>
      <c r="DV511" s="465"/>
      <c r="DW511" s="465"/>
      <c r="DX511" s="465"/>
      <c r="DY511" s="465"/>
      <c r="DZ511" s="465"/>
      <c r="EA511" s="465"/>
      <c r="EB511" s="465"/>
      <c r="EC511" s="465"/>
      <c r="ED511" s="465"/>
      <c r="EE511" s="465"/>
      <c r="EF511" s="465"/>
      <c r="EG511" s="465"/>
      <c r="EH511" s="465"/>
      <c r="EI511" s="465"/>
      <c r="EJ511" s="465"/>
      <c r="EK511" s="465"/>
      <c r="EL511" s="465"/>
      <c r="EM511" s="465"/>
      <c r="EN511" s="465"/>
      <c r="EO511" s="465"/>
      <c r="EP511" s="465"/>
      <c r="EQ511" s="465"/>
      <c r="ER511" s="465"/>
      <c r="ES511" s="465"/>
      <c r="ET511" s="465"/>
      <c r="EU511" s="465"/>
      <c r="EV511" s="465"/>
      <c r="EW511" s="465"/>
      <c r="EX511" s="465"/>
      <c r="EY511" s="465"/>
      <c r="EZ511" s="465"/>
      <c r="FA511" s="465"/>
      <c r="FB511" s="465"/>
      <c r="FC511" s="465"/>
      <c r="FD511" s="465"/>
      <c r="FE511" s="465"/>
      <c r="FF511" s="465"/>
      <c r="FG511" s="465"/>
      <c r="FH511" s="465"/>
      <c r="FI511" s="465"/>
      <c r="FJ511" s="465"/>
      <c r="FK511" s="465"/>
      <c r="FL511" s="465"/>
      <c r="FM511" s="465"/>
      <c r="FN511" s="465"/>
      <c r="FO511" s="465"/>
      <c r="FP511" s="465"/>
      <c r="FQ511" s="465"/>
      <c r="FR511" s="465"/>
      <c r="FS511" s="465"/>
      <c r="FT511" s="465"/>
      <c r="FU511" s="465"/>
      <c r="FV511" s="465"/>
      <c r="FW511" s="465"/>
      <c r="FX511" s="465"/>
      <c r="FY511" s="465"/>
      <c r="FZ511" s="465"/>
      <c r="GA511" s="465"/>
      <c r="GB511" s="465"/>
      <c r="GC511" s="465"/>
      <c r="GD511" s="465"/>
      <c r="GE511" s="465"/>
      <c r="GF511" s="465"/>
      <c r="GG511" s="465"/>
      <c r="GH511" s="465"/>
      <c r="GI511" s="465"/>
      <c r="GJ511" s="465"/>
      <c r="GK511" s="465"/>
      <c r="GL511" s="465"/>
      <c r="GM511" s="465"/>
      <c r="GN511" s="465"/>
      <c r="GO511" s="465"/>
      <c r="GP511" s="465"/>
      <c r="GQ511" s="465"/>
      <c r="GR511" s="465"/>
      <c r="GS511" s="465"/>
      <c r="GT511" s="465"/>
      <c r="GU511" s="465"/>
      <c r="GV511" s="465"/>
      <c r="GW511" s="465"/>
      <c r="GX511" s="465"/>
      <c r="GY511" s="465"/>
      <c r="GZ511" s="465"/>
      <c r="HA511" s="465"/>
      <c r="HB511" s="465"/>
      <c r="HC511" s="465"/>
      <c r="HD511" s="465"/>
      <c r="HE511" s="465"/>
      <c r="HF511" s="465"/>
      <c r="HG511" s="465"/>
      <c r="HH511" s="465"/>
      <c r="HI511" s="465"/>
      <c r="HJ511" s="465"/>
      <c r="HK511" s="465"/>
      <c r="HL511" s="465"/>
      <c r="HM511" s="465"/>
      <c r="HN511" s="465"/>
      <c r="HO511" s="465"/>
      <c r="HP511" s="465"/>
      <c r="HQ511" s="465"/>
      <c r="HR511" s="465"/>
      <c r="HS511" s="465"/>
      <c r="HT511" s="465"/>
      <c r="HU511" s="465"/>
      <c r="HV511" s="465"/>
      <c r="HW511" s="465"/>
      <c r="HX511" s="465"/>
      <c r="HY511" s="465"/>
      <c r="HZ511" s="465"/>
      <c r="IA511" s="465"/>
      <c r="IB511" s="465"/>
      <c r="IC511" s="465"/>
      <c r="ID511" s="465"/>
      <c r="IE511" s="465"/>
      <c r="IF511" s="465"/>
      <c r="IG511" s="465"/>
      <c r="IH511" s="465"/>
      <c r="II511" s="465"/>
      <c r="IJ511" s="465"/>
      <c r="IK511" s="465"/>
      <c r="IL511" s="465"/>
      <c r="IM511" s="465"/>
      <c r="IN511" s="465"/>
      <c r="IO511" s="465"/>
      <c r="IP511" s="465"/>
      <c r="IQ511" s="465"/>
      <c r="IR511" s="465"/>
      <c r="IS511" s="465"/>
      <c r="IT511" s="465"/>
      <c r="IU511" s="465"/>
      <c r="IV511" s="465"/>
      <c r="IW511" s="465"/>
    </row>
    <row r="512" customFormat="false" ht="12.75" hidden="false" customHeight="false" outlineLevel="0" collapsed="false">
      <c r="A512" s="339"/>
      <c r="B512" s="461"/>
      <c r="C512" s="461"/>
      <c r="D512" s="461"/>
      <c r="E512" s="461"/>
      <c r="F512" s="461"/>
      <c r="G512" s="461"/>
      <c r="H512" s="461"/>
      <c r="I512" s="461"/>
      <c r="J512" s="461"/>
      <c r="K512" s="461"/>
      <c r="L512" s="461"/>
      <c r="M512" s="461"/>
      <c r="N512" s="461"/>
      <c r="O512" s="461"/>
      <c r="P512" s="461"/>
      <c r="Q512" s="461"/>
      <c r="R512" s="461"/>
      <c r="S512" s="461"/>
      <c r="T512" s="461"/>
      <c r="U512" s="461"/>
      <c r="V512" s="454"/>
      <c r="W512" s="454"/>
      <c r="X512" s="454"/>
      <c r="Y512" s="454"/>
      <c r="Z512" s="454"/>
      <c r="AA512" s="454"/>
      <c r="AB512" s="454"/>
      <c r="AC512" s="454"/>
      <c r="AD512" s="454"/>
      <c r="AE512" s="454"/>
      <c r="AF512" s="454"/>
      <c r="AG512" s="454"/>
      <c r="AH512" s="454"/>
      <c r="AI512" s="454"/>
      <c r="AJ512" s="454"/>
      <c r="AK512" s="454"/>
      <c r="AL512" s="454"/>
      <c r="AM512" s="454"/>
      <c r="AN512" s="454"/>
      <c r="AO512" s="454"/>
      <c r="AP512" s="454"/>
      <c r="AQ512" s="454"/>
      <c r="AR512" s="454"/>
      <c r="AS512" s="454"/>
      <c r="AT512" s="454"/>
      <c r="AU512" s="454"/>
      <c r="AV512" s="454"/>
      <c r="AW512" s="454"/>
      <c r="AX512" s="454"/>
      <c r="AY512" s="454"/>
      <c r="AZ512" s="454"/>
      <c r="BA512" s="454"/>
      <c r="BB512" s="454"/>
      <c r="BC512" s="454"/>
      <c r="BD512" s="454"/>
      <c r="BE512" s="454"/>
      <c r="BF512" s="454"/>
      <c r="BG512" s="454"/>
      <c r="BH512" s="454"/>
      <c r="BI512" s="454"/>
      <c r="BJ512" s="454"/>
      <c r="BK512" s="454"/>
      <c r="BL512" s="454"/>
      <c r="BM512" s="454"/>
      <c r="BN512" s="454"/>
      <c r="BO512" s="454"/>
      <c r="BP512" s="454"/>
      <c r="BQ512" s="454"/>
      <c r="BR512" s="454"/>
      <c r="BS512" s="454"/>
      <c r="BT512" s="454"/>
      <c r="BU512" s="454"/>
      <c r="BV512" s="454"/>
      <c r="BW512" s="454"/>
      <c r="BX512" s="454"/>
      <c r="BY512" s="454"/>
      <c r="BZ512" s="454"/>
      <c r="CA512" s="454"/>
      <c r="CB512" s="454"/>
      <c r="CC512" s="454"/>
      <c r="CD512" s="454"/>
      <c r="CE512" s="454"/>
      <c r="CF512" s="454"/>
      <c r="CG512" s="454"/>
      <c r="CH512" s="454"/>
      <c r="CI512" s="454"/>
      <c r="CJ512" s="454"/>
      <c r="CK512" s="454"/>
      <c r="CL512" s="454"/>
      <c r="CM512" s="454"/>
      <c r="CN512" s="454"/>
      <c r="CO512" s="454"/>
      <c r="CP512" s="454"/>
      <c r="CQ512" s="454"/>
      <c r="CR512" s="454"/>
      <c r="CS512" s="454"/>
      <c r="CT512" s="454"/>
      <c r="CU512" s="454"/>
      <c r="CV512" s="454"/>
      <c r="CW512" s="454"/>
      <c r="CX512" s="454"/>
      <c r="CY512" s="454"/>
      <c r="CZ512" s="454"/>
      <c r="DA512" s="454"/>
      <c r="DB512" s="454"/>
      <c r="DC512" s="454"/>
      <c r="DD512" s="454"/>
      <c r="DE512" s="454"/>
      <c r="DF512" s="454"/>
      <c r="DG512" s="454"/>
      <c r="DH512" s="454"/>
      <c r="DI512" s="454"/>
      <c r="DJ512" s="454"/>
      <c r="DK512" s="454"/>
      <c r="DL512" s="454"/>
      <c r="DM512" s="454"/>
      <c r="DN512" s="454"/>
      <c r="DO512" s="454"/>
      <c r="DP512" s="454"/>
      <c r="DQ512" s="454"/>
      <c r="DR512" s="454"/>
      <c r="DS512" s="454"/>
      <c r="DT512" s="454"/>
      <c r="DU512" s="454"/>
      <c r="DV512" s="454"/>
      <c r="DW512" s="454"/>
      <c r="DX512" s="454"/>
      <c r="DY512" s="454"/>
      <c r="DZ512" s="454"/>
      <c r="EA512" s="454"/>
      <c r="EB512" s="454"/>
      <c r="EC512" s="454"/>
      <c r="ED512" s="454"/>
      <c r="EE512" s="454"/>
      <c r="EF512" s="454"/>
      <c r="EG512" s="454"/>
      <c r="EH512" s="454"/>
      <c r="EI512" s="454"/>
      <c r="EJ512" s="454"/>
      <c r="EK512" s="454"/>
      <c r="EL512" s="454"/>
      <c r="EM512" s="454"/>
      <c r="EN512" s="454"/>
      <c r="EO512" s="454"/>
      <c r="EP512" s="454"/>
      <c r="EQ512" s="454"/>
      <c r="ER512" s="454"/>
      <c r="ES512" s="454"/>
      <c r="ET512" s="454"/>
      <c r="EU512" s="454"/>
      <c r="EV512" s="454"/>
      <c r="EW512" s="454"/>
      <c r="EX512" s="454"/>
      <c r="EY512" s="454"/>
      <c r="EZ512" s="454"/>
      <c r="FA512" s="454"/>
      <c r="FB512" s="454"/>
      <c r="FC512" s="454"/>
      <c r="FD512" s="454"/>
      <c r="FE512" s="454"/>
      <c r="FF512" s="454"/>
      <c r="FG512" s="454"/>
      <c r="FH512" s="454"/>
      <c r="FI512" s="454"/>
      <c r="FJ512" s="454"/>
      <c r="FK512" s="454"/>
      <c r="FL512" s="454"/>
      <c r="FM512" s="454"/>
      <c r="FN512" s="454"/>
      <c r="FO512" s="454"/>
      <c r="FP512" s="454"/>
      <c r="FQ512" s="454"/>
      <c r="FR512" s="454"/>
      <c r="FS512" s="454"/>
      <c r="FT512" s="454"/>
      <c r="FU512" s="454"/>
      <c r="FV512" s="454"/>
      <c r="FW512" s="454"/>
      <c r="FX512" s="454"/>
      <c r="FY512" s="454"/>
      <c r="FZ512" s="454"/>
      <c r="GA512" s="454"/>
      <c r="GB512" s="454"/>
      <c r="GC512" s="454"/>
      <c r="GD512" s="454"/>
      <c r="GE512" s="454"/>
      <c r="GF512" s="454"/>
      <c r="GG512" s="454"/>
      <c r="GH512" s="454"/>
      <c r="GI512" s="454"/>
      <c r="GJ512" s="454"/>
      <c r="GK512" s="454"/>
      <c r="GL512" s="454"/>
      <c r="GM512" s="454"/>
      <c r="GN512" s="454"/>
      <c r="GO512" s="454"/>
      <c r="GP512" s="454"/>
      <c r="GQ512" s="454"/>
      <c r="GR512" s="454"/>
      <c r="GS512" s="454"/>
      <c r="GT512" s="454"/>
      <c r="GU512" s="454"/>
      <c r="GV512" s="454"/>
      <c r="GW512" s="454"/>
      <c r="GX512" s="454"/>
      <c r="GY512" s="454"/>
      <c r="GZ512" s="454"/>
      <c r="HA512" s="454"/>
      <c r="HB512" s="454"/>
      <c r="HC512" s="454"/>
      <c r="HD512" s="454"/>
      <c r="HE512" s="454"/>
      <c r="HF512" s="454"/>
      <c r="HG512" s="454"/>
      <c r="HH512" s="454"/>
      <c r="HI512" s="454"/>
      <c r="HJ512" s="454"/>
      <c r="HK512" s="454"/>
      <c r="HL512" s="454"/>
      <c r="HM512" s="454"/>
      <c r="HN512" s="454"/>
      <c r="HO512" s="454"/>
      <c r="HP512" s="454"/>
      <c r="HQ512" s="454"/>
      <c r="HR512" s="454"/>
      <c r="HS512" s="454"/>
      <c r="HT512" s="454"/>
      <c r="HU512" s="454"/>
      <c r="HV512" s="454"/>
      <c r="HW512" s="454"/>
      <c r="HX512" s="454"/>
      <c r="HY512" s="454"/>
      <c r="HZ512" s="454"/>
      <c r="IA512" s="454"/>
      <c r="IB512" s="454"/>
      <c r="IC512" s="454"/>
      <c r="ID512" s="454"/>
      <c r="IE512" s="454"/>
      <c r="IF512" s="454"/>
      <c r="IG512" s="454"/>
      <c r="IH512" s="454"/>
      <c r="II512" s="454"/>
      <c r="IJ512" s="454"/>
      <c r="IK512" s="454"/>
      <c r="IL512" s="454"/>
      <c r="IM512" s="454"/>
      <c r="IN512" s="454"/>
      <c r="IO512" s="454"/>
      <c r="IP512" s="454"/>
      <c r="IQ512" s="454"/>
      <c r="IR512" s="454"/>
      <c r="IS512" s="454"/>
      <c r="IT512" s="454"/>
      <c r="IU512" s="454"/>
      <c r="IV512" s="454"/>
      <c r="IW512" s="454"/>
    </row>
    <row r="513" customFormat="false" ht="12.75" hidden="false" customHeight="false" outlineLevel="0" collapsed="false">
      <c r="A513" s="436"/>
      <c r="B513" s="461"/>
      <c r="C513" s="461"/>
      <c r="D513" s="461"/>
      <c r="E513" s="461"/>
      <c r="F513" s="461"/>
      <c r="G513" s="461"/>
      <c r="H513" s="461"/>
      <c r="I513" s="461"/>
      <c r="J513" s="461"/>
      <c r="K513" s="461"/>
      <c r="L513" s="461"/>
      <c r="M513" s="461"/>
      <c r="N513" s="461"/>
      <c r="O513" s="461"/>
      <c r="P513" s="461"/>
      <c r="Q513" s="461"/>
      <c r="R513" s="461"/>
      <c r="S513" s="461"/>
      <c r="T513" s="461"/>
      <c r="U513" s="461"/>
      <c r="V513" s="454"/>
      <c r="W513" s="454"/>
      <c r="X513" s="454"/>
      <c r="Y513" s="454"/>
      <c r="Z513" s="454"/>
      <c r="AA513" s="454"/>
      <c r="AB513" s="454"/>
      <c r="AC513" s="454"/>
      <c r="AD513" s="454"/>
      <c r="AE513" s="454"/>
      <c r="AF513" s="454"/>
      <c r="AG513" s="454"/>
      <c r="AH513" s="454"/>
      <c r="AI513" s="454"/>
      <c r="AJ513" s="454"/>
      <c r="AK513" s="454"/>
      <c r="AL513" s="454"/>
      <c r="AM513" s="454"/>
      <c r="AN513" s="454"/>
      <c r="AO513" s="454"/>
      <c r="AP513" s="454"/>
      <c r="AQ513" s="454"/>
      <c r="AR513" s="454"/>
      <c r="AS513" s="454"/>
      <c r="AT513" s="454"/>
      <c r="AU513" s="454"/>
      <c r="AV513" s="454"/>
      <c r="AW513" s="454"/>
      <c r="AX513" s="454"/>
      <c r="AY513" s="454"/>
      <c r="AZ513" s="454"/>
      <c r="BA513" s="454"/>
      <c r="BB513" s="454"/>
      <c r="BC513" s="454"/>
      <c r="BD513" s="454"/>
      <c r="BE513" s="454"/>
      <c r="BF513" s="454"/>
      <c r="BG513" s="454"/>
      <c r="BH513" s="454"/>
      <c r="BI513" s="454"/>
      <c r="BJ513" s="454"/>
      <c r="BK513" s="454"/>
      <c r="BL513" s="454"/>
      <c r="BM513" s="454"/>
      <c r="BN513" s="454"/>
      <c r="BO513" s="454"/>
      <c r="BP513" s="454"/>
      <c r="BQ513" s="454"/>
      <c r="BR513" s="454"/>
      <c r="BS513" s="454"/>
      <c r="BT513" s="454"/>
      <c r="BU513" s="454"/>
      <c r="BV513" s="454"/>
      <c r="BW513" s="454"/>
      <c r="BX513" s="454"/>
      <c r="BY513" s="454"/>
      <c r="BZ513" s="454"/>
      <c r="CA513" s="454"/>
      <c r="CB513" s="454"/>
      <c r="CC513" s="454"/>
      <c r="CD513" s="454"/>
      <c r="CE513" s="454"/>
      <c r="CF513" s="454"/>
      <c r="CG513" s="454"/>
      <c r="CH513" s="454"/>
      <c r="CI513" s="454"/>
      <c r="CJ513" s="454"/>
      <c r="CK513" s="454"/>
      <c r="CL513" s="454"/>
      <c r="CM513" s="454"/>
      <c r="CN513" s="454"/>
      <c r="CO513" s="454"/>
      <c r="CP513" s="454"/>
      <c r="CQ513" s="454"/>
      <c r="CR513" s="454"/>
      <c r="CS513" s="454"/>
      <c r="CT513" s="454"/>
      <c r="CU513" s="454"/>
      <c r="CV513" s="454"/>
      <c r="CW513" s="454"/>
      <c r="CX513" s="454"/>
      <c r="CY513" s="454"/>
      <c r="CZ513" s="454"/>
      <c r="DA513" s="454"/>
      <c r="DB513" s="454"/>
      <c r="DC513" s="454"/>
      <c r="DD513" s="454"/>
      <c r="DE513" s="454"/>
      <c r="DF513" s="454"/>
      <c r="DG513" s="454"/>
      <c r="DH513" s="454"/>
      <c r="DI513" s="454"/>
      <c r="DJ513" s="454"/>
      <c r="DK513" s="454"/>
      <c r="DL513" s="454"/>
      <c r="DM513" s="454"/>
      <c r="DN513" s="454"/>
      <c r="DO513" s="454"/>
      <c r="DP513" s="454"/>
      <c r="DQ513" s="454"/>
      <c r="DR513" s="454"/>
      <c r="DS513" s="454"/>
      <c r="DT513" s="454"/>
      <c r="DU513" s="454"/>
      <c r="DV513" s="454"/>
      <c r="DW513" s="454"/>
      <c r="DX513" s="454"/>
      <c r="DY513" s="454"/>
      <c r="DZ513" s="454"/>
      <c r="EA513" s="454"/>
      <c r="EB513" s="454"/>
      <c r="EC513" s="454"/>
      <c r="ED513" s="454"/>
      <c r="EE513" s="454"/>
      <c r="EF513" s="454"/>
      <c r="EG513" s="454"/>
      <c r="EH513" s="454"/>
      <c r="EI513" s="454"/>
      <c r="EJ513" s="454"/>
      <c r="EK513" s="454"/>
      <c r="EL513" s="454"/>
      <c r="EM513" s="454"/>
      <c r="EN513" s="454"/>
      <c r="EO513" s="454"/>
      <c r="EP513" s="454"/>
      <c r="EQ513" s="454"/>
      <c r="ER513" s="454"/>
      <c r="ES513" s="454"/>
      <c r="ET513" s="454"/>
      <c r="EU513" s="454"/>
      <c r="EV513" s="454"/>
      <c r="EW513" s="454"/>
      <c r="EX513" s="454"/>
      <c r="EY513" s="454"/>
      <c r="EZ513" s="454"/>
      <c r="FA513" s="454"/>
      <c r="FB513" s="454"/>
      <c r="FC513" s="454"/>
      <c r="FD513" s="454"/>
      <c r="FE513" s="454"/>
      <c r="FF513" s="454"/>
      <c r="FG513" s="454"/>
      <c r="FH513" s="454"/>
      <c r="FI513" s="454"/>
      <c r="FJ513" s="454"/>
      <c r="FK513" s="454"/>
      <c r="FL513" s="454"/>
      <c r="FM513" s="454"/>
      <c r="FN513" s="454"/>
      <c r="FO513" s="454"/>
      <c r="FP513" s="454"/>
      <c r="FQ513" s="454"/>
      <c r="FR513" s="454"/>
      <c r="FS513" s="454"/>
      <c r="FT513" s="454"/>
      <c r="FU513" s="454"/>
      <c r="FV513" s="454"/>
      <c r="FW513" s="454"/>
      <c r="FX513" s="454"/>
      <c r="FY513" s="454"/>
      <c r="FZ513" s="454"/>
      <c r="GA513" s="454"/>
      <c r="GB513" s="454"/>
      <c r="GC513" s="454"/>
      <c r="GD513" s="454"/>
      <c r="GE513" s="454"/>
      <c r="GF513" s="454"/>
      <c r="GG513" s="454"/>
      <c r="GH513" s="454"/>
      <c r="GI513" s="454"/>
      <c r="GJ513" s="454"/>
      <c r="GK513" s="454"/>
      <c r="GL513" s="454"/>
      <c r="GM513" s="454"/>
      <c r="GN513" s="454"/>
      <c r="GO513" s="454"/>
      <c r="GP513" s="454"/>
      <c r="GQ513" s="454"/>
      <c r="GR513" s="454"/>
      <c r="GS513" s="454"/>
      <c r="GT513" s="454"/>
      <c r="GU513" s="454"/>
      <c r="GV513" s="454"/>
      <c r="GW513" s="454"/>
      <c r="GX513" s="454"/>
      <c r="GY513" s="454"/>
      <c r="GZ513" s="454"/>
      <c r="HA513" s="454"/>
      <c r="HB513" s="454"/>
      <c r="HC513" s="454"/>
      <c r="HD513" s="454"/>
      <c r="HE513" s="454"/>
      <c r="HF513" s="454"/>
      <c r="HG513" s="454"/>
      <c r="HH513" s="454"/>
      <c r="HI513" s="454"/>
      <c r="HJ513" s="454"/>
      <c r="HK513" s="454"/>
      <c r="HL513" s="454"/>
      <c r="HM513" s="454"/>
      <c r="HN513" s="454"/>
      <c r="HO513" s="454"/>
      <c r="HP513" s="454"/>
      <c r="HQ513" s="454"/>
      <c r="HR513" s="454"/>
      <c r="HS513" s="454"/>
      <c r="HT513" s="454"/>
      <c r="HU513" s="454"/>
      <c r="HV513" s="454"/>
      <c r="HW513" s="454"/>
      <c r="HX513" s="454"/>
      <c r="HY513" s="454"/>
      <c r="HZ513" s="454"/>
      <c r="IA513" s="454"/>
      <c r="IB513" s="454"/>
      <c r="IC513" s="454"/>
      <c r="ID513" s="454"/>
      <c r="IE513" s="454"/>
      <c r="IF513" s="454"/>
      <c r="IG513" s="454"/>
      <c r="IH513" s="454"/>
      <c r="II513" s="454"/>
      <c r="IJ513" s="454"/>
      <c r="IK513" s="454"/>
      <c r="IL513" s="454"/>
      <c r="IM513" s="454"/>
      <c r="IN513" s="454"/>
      <c r="IO513" s="454"/>
      <c r="IP513" s="454"/>
      <c r="IQ513" s="454"/>
      <c r="IR513" s="454"/>
      <c r="IS513" s="454"/>
      <c r="IT513" s="454"/>
      <c r="IU513" s="454"/>
      <c r="IV513" s="454"/>
      <c r="IW513" s="454"/>
    </row>
    <row r="514" customFormat="false" ht="12.75" hidden="false" customHeight="false" outlineLevel="0" collapsed="false">
      <c r="A514" s="336"/>
      <c r="B514" s="461"/>
      <c r="C514" s="461"/>
      <c r="D514" s="461"/>
      <c r="E514" s="461"/>
      <c r="F514" s="461"/>
      <c r="G514" s="461"/>
      <c r="H514" s="461"/>
      <c r="I514" s="461"/>
      <c r="J514" s="461"/>
      <c r="K514" s="461"/>
      <c r="L514" s="461"/>
      <c r="M514" s="461"/>
      <c r="N514" s="461"/>
      <c r="O514" s="461"/>
      <c r="P514" s="461"/>
      <c r="Q514" s="461"/>
      <c r="R514" s="461"/>
      <c r="S514" s="461"/>
      <c r="T514" s="461"/>
      <c r="U514" s="461"/>
      <c r="V514" s="454"/>
      <c r="W514" s="454"/>
      <c r="X514" s="454"/>
      <c r="Y514" s="454"/>
      <c r="Z514" s="454"/>
      <c r="AA514" s="454"/>
      <c r="AB514" s="454"/>
      <c r="AC514" s="454"/>
      <c r="AD514" s="454"/>
      <c r="AE514" s="454"/>
      <c r="AF514" s="454"/>
      <c r="AG514" s="454"/>
      <c r="AH514" s="454"/>
      <c r="AI514" s="454"/>
      <c r="AJ514" s="454"/>
      <c r="AK514" s="454"/>
      <c r="AL514" s="454"/>
      <c r="AM514" s="454"/>
      <c r="AN514" s="454"/>
      <c r="AO514" s="454"/>
      <c r="AP514" s="454"/>
      <c r="AQ514" s="454"/>
      <c r="AR514" s="454"/>
      <c r="AS514" s="454"/>
      <c r="AT514" s="454"/>
      <c r="AU514" s="454"/>
      <c r="AV514" s="454"/>
      <c r="AW514" s="454"/>
      <c r="AX514" s="454"/>
      <c r="AY514" s="454"/>
      <c r="AZ514" s="454"/>
      <c r="BA514" s="454"/>
      <c r="BB514" s="454"/>
      <c r="BC514" s="454"/>
      <c r="BD514" s="454"/>
      <c r="BE514" s="454"/>
      <c r="BF514" s="454"/>
      <c r="BG514" s="454"/>
      <c r="BH514" s="454"/>
      <c r="BI514" s="454"/>
      <c r="BJ514" s="454"/>
      <c r="BK514" s="454"/>
      <c r="BL514" s="454"/>
      <c r="BM514" s="454"/>
      <c r="BN514" s="454"/>
      <c r="BO514" s="454"/>
      <c r="BP514" s="454"/>
      <c r="BQ514" s="454"/>
      <c r="BR514" s="454"/>
      <c r="BS514" s="454"/>
      <c r="BT514" s="454"/>
      <c r="BU514" s="454"/>
      <c r="BV514" s="454"/>
      <c r="BW514" s="454"/>
      <c r="BX514" s="454"/>
      <c r="BY514" s="454"/>
      <c r="BZ514" s="454"/>
      <c r="CA514" s="454"/>
      <c r="CB514" s="454"/>
      <c r="CC514" s="454"/>
      <c r="CD514" s="454"/>
      <c r="CE514" s="454"/>
      <c r="CF514" s="454"/>
      <c r="CG514" s="454"/>
      <c r="CH514" s="454"/>
      <c r="CI514" s="454"/>
      <c r="CJ514" s="454"/>
      <c r="CK514" s="454"/>
      <c r="CL514" s="454"/>
      <c r="CM514" s="454"/>
      <c r="CN514" s="454"/>
      <c r="CO514" s="454"/>
      <c r="CP514" s="454"/>
      <c r="CQ514" s="454"/>
      <c r="CR514" s="454"/>
      <c r="CS514" s="454"/>
      <c r="CT514" s="454"/>
      <c r="CU514" s="454"/>
      <c r="CV514" s="454"/>
      <c r="CW514" s="454"/>
      <c r="CX514" s="454"/>
      <c r="CY514" s="454"/>
      <c r="CZ514" s="454"/>
      <c r="DA514" s="454"/>
      <c r="DB514" s="454"/>
      <c r="DC514" s="454"/>
      <c r="DD514" s="454"/>
      <c r="DE514" s="454"/>
      <c r="DF514" s="454"/>
      <c r="DG514" s="454"/>
      <c r="DH514" s="454"/>
      <c r="DI514" s="454"/>
      <c r="DJ514" s="454"/>
      <c r="DK514" s="454"/>
      <c r="DL514" s="454"/>
      <c r="DM514" s="454"/>
      <c r="DN514" s="454"/>
      <c r="DO514" s="454"/>
      <c r="DP514" s="454"/>
      <c r="DQ514" s="454"/>
      <c r="DR514" s="454"/>
      <c r="DS514" s="454"/>
      <c r="DT514" s="454"/>
      <c r="DU514" s="454"/>
      <c r="DV514" s="454"/>
      <c r="DW514" s="454"/>
      <c r="DX514" s="454"/>
      <c r="DY514" s="454"/>
      <c r="DZ514" s="454"/>
      <c r="EA514" s="454"/>
      <c r="EB514" s="454"/>
      <c r="EC514" s="454"/>
      <c r="ED514" s="454"/>
      <c r="EE514" s="454"/>
      <c r="EF514" s="454"/>
      <c r="EG514" s="454"/>
      <c r="EH514" s="454"/>
      <c r="EI514" s="454"/>
      <c r="EJ514" s="454"/>
      <c r="EK514" s="454"/>
      <c r="EL514" s="454"/>
      <c r="EM514" s="454"/>
      <c r="EN514" s="454"/>
      <c r="EO514" s="454"/>
      <c r="EP514" s="454"/>
      <c r="EQ514" s="454"/>
      <c r="ER514" s="454"/>
      <c r="ES514" s="454"/>
      <c r="ET514" s="454"/>
      <c r="EU514" s="454"/>
      <c r="EV514" s="454"/>
      <c r="EW514" s="454"/>
      <c r="EX514" s="454"/>
      <c r="EY514" s="454"/>
      <c r="EZ514" s="454"/>
      <c r="FA514" s="454"/>
      <c r="FB514" s="454"/>
      <c r="FC514" s="454"/>
      <c r="FD514" s="454"/>
      <c r="FE514" s="454"/>
      <c r="FF514" s="454"/>
      <c r="FG514" s="454"/>
      <c r="FH514" s="454"/>
      <c r="FI514" s="454"/>
      <c r="FJ514" s="454"/>
      <c r="FK514" s="454"/>
      <c r="FL514" s="454"/>
      <c r="FM514" s="454"/>
      <c r="FN514" s="454"/>
      <c r="FO514" s="454"/>
      <c r="FP514" s="454"/>
      <c r="FQ514" s="454"/>
      <c r="FR514" s="454"/>
      <c r="FS514" s="454"/>
      <c r="FT514" s="454"/>
      <c r="FU514" s="454"/>
      <c r="FV514" s="454"/>
      <c r="FW514" s="454"/>
      <c r="FX514" s="454"/>
      <c r="FY514" s="454"/>
      <c r="FZ514" s="454"/>
      <c r="GA514" s="454"/>
      <c r="GB514" s="454"/>
      <c r="GC514" s="454"/>
      <c r="GD514" s="454"/>
      <c r="GE514" s="454"/>
      <c r="GF514" s="454"/>
      <c r="GG514" s="454"/>
      <c r="GH514" s="454"/>
      <c r="GI514" s="454"/>
      <c r="GJ514" s="454"/>
      <c r="GK514" s="454"/>
      <c r="GL514" s="454"/>
      <c r="GM514" s="454"/>
      <c r="GN514" s="454"/>
      <c r="GO514" s="454"/>
      <c r="GP514" s="454"/>
      <c r="GQ514" s="454"/>
      <c r="GR514" s="454"/>
      <c r="GS514" s="454"/>
      <c r="GT514" s="454"/>
      <c r="GU514" s="454"/>
      <c r="GV514" s="454"/>
      <c r="GW514" s="454"/>
      <c r="GX514" s="454"/>
      <c r="GY514" s="454"/>
      <c r="GZ514" s="454"/>
      <c r="HA514" s="454"/>
      <c r="HB514" s="454"/>
      <c r="HC514" s="454"/>
      <c r="HD514" s="454"/>
      <c r="HE514" s="454"/>
      <c r="HF514" s="454"/>
      <c r="HG514" s="454"/>
      <c r="HH514" s="454"/>
      <c r="HI514" s="454"/>
      <c r="HJ514" s="454"/>
      <c r="HK514" s="454"/>
      <c r="HL514" s="454"/>
      <c r="HM514" s="454"/>
      <c r="HN514" s="454"/>
      <c r="HO514" s="454"/>
      <c r="HP514" s="454"/>
      <c r="HQ514" s="454"/>
      <c r="HR514" s="454"/>
      <c r="HS514" s="454"/>
      <c r="HT514" s="454"/>
      <c r="HU514" s="454"/>
      <c r="HV514" s="454"/>
      <c r="HW514" s="454"/>
      <c r="HX514" s="454"/>
      <c r="HY514" s="454"/>
      <c r="HZ514" s="454"/>
      <c r="IA514" s="454"/>
      <c r="IB514" s="454"/>
      <c r="IC514" s="454"/>
      <c r="ID514" s="454"/>
      <c r="IE514" s="454"/>
      <c r="IF514" s="454"/>
      <c r="IG514" s="454"/>
      <c r="IH514" s="454"/>
      <c r="II514" s="454"/>
      <c r="IJ514" s="454"/>
      <c r="IK514" s="454"/>
      <c r="IL514" s="454"/>
      <c r="IM514" s="454"/>
      <c r="IN514" s="454"/>
      <c r="IO514" s="454"/>
      <c r="IP514" s="454"/>
      <c r="IQ514" s="454"/>
      <c r="IR514" s="454"/>
      <c r="IS514" s="454"/>
      <c r="IT514" s="454"/>
      <c r="IU514" s="454"/>
      <c r="IV514" s="454"/>
      <c r="IW514" s="454"/>
    </row>
    <row r="515" customFormat="false" ht="12.75" hidden="false" customHeight="false" outlineLevel="0" collapsed="false">
      <c r="A515" s="466"/>
      <c r="B515" s="461"/>
      <c r="C515" s="461"/>
      <c r="D515" s="461"/>
      <c r="E515" s="461"/>
      <c r="F515" s="461"/>
      <c r="G515" s="461"/>
      <c r="H515" s="461"/>
      <c r="I515" s="461"/>
      <c r="J515" s="461"/>
      <c r="K515" s="461"/>
      <c r="L515" s="461"/>
      <c r="M515" s="461"/>
      <c r="N515" s="461"/>
      <c r="O515" s="461"/>
      <c r="P515" s="461"/>
      <c r="Q515" s="461"/>
      <c r="R515" s="461"/>
      <c r="S515" s="461"/>
      <c r="T515" s="461"/>
      <c r="U515" s="461"/>
      <c r="V515" s="465"/>
      <c r="W515" s="465"/>
      <c r="X515" s="465"/>
      <c r="Y515" s="465"/>
      <c r="Z515" s="465"/>
      <c r="AA515" s="465"/>
      <c r="AB515" s="465"/>
      <c r="AC515" s="465"/>
      <c r="AD515" s="465"/>
      <c r="AE515" s="465"/>
      <c r="AF515" s="465"/>
      <c r="AG515" s="465"/>
      <c r="AH515" s="465"/>
      <c r="AI515" s="465"/>
      <c r="AJ515" s="465"/>
      <c r="AK515" s="465"/>
      <c r="AL515" s="465"/>
      <c r="AM515" s="465"/>
      <c r="AN515" s="465"/>
      <c r="AO515" s="465"/>
      <c r="AP515" s="465"/>
      <c r="AQ515" s="465"/>
      <c r="AR515" s="465"/>
      <c r="AS515" s="465"/>
      <c r="AT515" s="465"/>
      <c r="AU515" s="465"/>
      <c r="AV515" s="465"/>
      <c r="AW515" s="465"/>
      <c r="AX515" s="465"/>
      <c r="AY515" s="465"/>
      <c r="AZ515" s="465"/>
      <c r="BA515" s="465"/>
      <c r="BB515" s="465"/>
      <c r="BC515" s="465"/>
      <c r="BD515" s="465"/>
      <c r="BE515" s="465"/>
      <c r="BF515" s="465"/>
      <c r="BG515" s="465"/>
      <c r="BH515" s="465"/>
      <c r="BI515" s="465"/>
      <c r="BJ515" s="465"/>
      <c r="BK515" s="465"/>
      <c r="BL515" s="465"/>
      <c r="BM515" s="465"/>
      <c r="BN515" s="465"/>
      <c r="BO515" s="465"/>
      <c r="BP515" s="465"/>
      <c r="BQ515" s="465"/>
      <c r="BR515" s="465"/>
      <c r="BS515" s="465"/>
      <c r="BT515" s="465"/>
      <c r="BU515" s="465"/>
      <c r="BV515" s="465"/>
      <c r="BW515" s="465"/>
      <c r="BX515" s="465"/>
      <c r="BY515" s="465"/>
      <c r="BZ515" s="465"/>
      <c r="CA515" s="465"/>
      <c r="CB515" s="465"/>
      <c r="CC515" s="465"/>
      <c r="CD515" s="465"/>
      <c r="CE515" s="465"/>
      <c r="CF515" s="465"/>
      <c r="CG515" s="465"/>
      <c r="CH515" s="465"/>
      <c r="CI515" s="465"/>
      <c r="CJ515" s="465"/>
      <c r="CK515" s="465"/>
      <c r="CL515" s="465"/>
      <c r="CM515" s="465"/>
      <c r="CN515" s="465"/>
      <c r="CO515" s="465"/>
      <c r="CP515" s="465"/>
      <c r="CQ515" s="465"/>
      <c r="CR515" s="465"/>
      <c r="CS515" s="465"/>
      <c r="CT515" s="465"/>
      <c r="CU515" s="465"/>
      <c r="CV515" s="465"/>
      <c r="CW515" s="465"/>
      <c r="CX515" s="465"/>
      <c r="CY515" s="465"/>
      <c r="CZ515" s="465"/>
      <c r="DA515" s="465"/>
      <c r="DB515" s="465"/>
      <c r="DC515" s="465"/>
      <c r="DD515" s="465"/>
      <c r="DE515" s="465"/>
      <c r="DF515" s="465"/>
      <c r="DG515" s="465"/>
      <c r="DH515" s="465"/>
      <c r="DI515" s="465"/>
      <c r="DJ515" s="465"/>
      <c r="DK515" s="465"/>
      <c r="DL515" s="465"/>
      <c r="DM515" s="465"/>
      <c r="DN515" s="465"/>
      <c r="DO515" s="465"/>
      <c r="DP515" s="465"/>
      <c r="DQ515" s="465"/>
      <c r="DR515" s="465"/>
      <c r="DS515" s="465"/>
      <c r="DT515" s="465"/>
      <c r="DU515" s="465"/>
      <c r="DV515" s="465"/>
      <c r="DW515" s="465"/>
      <c r="DX515" s="465"/>
      <c r="DY515" s="465"/>
      <c r="DZ515" s="465"/>
      <c r="EA515" s="465"/>
      <c r="EB515" s="465"/>
      <c r="EC515" s="465"/>
      <c r="ED515" s="465"/>
      <c r="EE515" s="465"/>
      <c r="EF515" s="465"/>
      <c r="EG515" s="465"/>
      <c r="EH515" s="465"/>
      <c r="EI515" s="465"/>
      <c r="EJ515" s="465"/>
      <c r="EK515" s="465"/>
      <c r="EL515" s="465"/>
      <c r="EM515" s="465"/>
      <c r="EN515" s="465"/>
      <c r="EO515" s="465"/>
      <c r="EP515" s="465"/>
      <c r="EQ515" s="465"/>
      <c r="ER515" s="465"/>
      <c r="ES515" s="465"/>
      <c r="ET515" s="465"/>
      <c r="EU515" s="465"/>
      <c r="EV515" s="465"/>
      <c r="EW515" s="465"/>
      <c r="EX515" s="465"/>
      <c r="EY515" s="465"/>
      <c r="EZ515" s="465"/>
      <c r="FA515" s="465"/>
      <c r="FB515" s="465"/>
      <c r="FC515" s="465"/>
      <c r="FD515" s="465"/>
      <c r="FE515" s="465"/>
      <c r="FF515" s="465"/>
      <c r="FG515" s="465"/>
      <c r="FH515" s="465"/>
      <c r="FI515" s="465"/>
      <c r="FJ515" s="465"/>
      <c r="FK515" s="465"/>
      <c r="FL515" s="465"/>
      <c r="FM515" s="465"/>
      <c r="FN515" s="465"/>
      <c r="FO515" s="465"/>
      <c r="FP515" s="465"/>
      <c r="FQ515" s="465"/>
      <c r="FR515" s="465"/>
      <c r="FS515" s="465"/>
      <c r="FT515" s="465"/>
      <c r="FU515" s="465"/>
      <c r="FV515" s="465"/>
      <c r="FW515" s="465"/>
      <c r="FX515" s="465"/>
      <c r="FY515" s="465"/>
      <c r="FZ515" s="465"/>
      <c r="GA515" s="465"/>
      <c r="GB515" s="465"/>
      <c r="GC515" s="465"/>
      <c r="GD515" s="465"/>
      <c r="GE515" s="465"/>
      <c r="GF515" s="465"/>
      <c r="GG515" s="465"/>
      <c r="GH515" s="465"/>
      <c r="GI515" s="465"/>
      <c r="GJ515" s="465"/>
      <c r="GK515" s="465"/>
      <c r="GL515" s="465"/>
      <c r="GM515" s="465"/>
      <c r="GN515" s="465"/>
      <c r="GO515" s="465"/>
      <c r="GP515" s="465"/>
      <c r="GQ515" s="465"/>
      <c r="GR515" s="465"/>
      <c r="GS515" s="465"/>
      <c r="GT515" s="465"/>
      <c r="GU515" s="465"/>
      <c r="GV515" s="465"/>
      <c r="GW515" s="465"/>
      <c r="GX515" s="465"/>
      <c r="GY515" s="465"/>
      <c r="GZ515" s="465"/>
      <c r="HA515" s="465"/>
      <c r="HB515" s="465"/>
      <c r="HC515" s="465"/>
      <c r="HD515" s="465"/>
      <c r="HE515" s="465"/>
      <c r="HF515" s="465"/>
      <c r="HG515" s="465"/>
      <c r="HH515" s="465"/>
      <c r="HI515" s="465"/>
      <c r="HJ515" s="465"/>
      <c r="HK515" s="465"/>
      <c r="HL515" s="465"/>
      <c r="HM515" s="465"/>
      <c r="HN515" s="465"/>
      <c r="HO515" s="465"/>
      <c r="HP515" s="465"/>
      <c r="HQ515" s="465"/>
      <c r="HR515" s="465"/>
      <c r="HS515" s="465"/>
      <c r="HT515" s="465"/>
      <c r="HU515" s="465"/>
      <c r="HV515" s="465"/>
      <c r="HW515" s="465"/>
      <c r="HX515" s="465"/>
      <c r="HY515" s="465"/>
      <c r="HZ515" s="465"/>
      <c r="IA515" s="465"/>
      <c r="IB515" s="465"/>
      <c r="IC515" s="465"/>
      <c r="ID515" s="465"/>
      <c r="IE515" s="465"/>
      <c r="IF515" s="465"/>
      <c r="IG515" s="465"/>
      <c r="IH515" s="465"/>
      <c r="II515" s="465"/>
      <c r="IJ515" s="465"/>
      <c r="IK515" s="465"/>
      <c r="IL515" s="465"/>
      <c r="IM515" s="465"/>
      <c r="IN515" s="465"/>
      <c r="IO515" s="465"/>
      <c r="IP515" s="465"/>
      <c r="IQ515" s="465"/>
      <c r="IR515" s="465"/>
      <c r="IS515" s="465"/>
      <c r="IT515" s="465"/>
      <c r="IU515" s="465"/>
      <c r="IV515" s="465"/>
      <c r="IW515" s="465"/>
    </row>
    <row r="516" customFormat="false" ht="12.75" hidden="false" customHeight="false" outlineLevel="0" collapsed="false">
      <c r="A516" s="419"/>
      <c r="B516" s="461"/>
      <c r="C516" s="461"/>
      <c r="D516" s="461"/>
      <c r="E516" s="461"/>
      <c r="F516" s="461"/>
      <c r="G516" s="461"/>
      <c r="H516" s="461"/>
      <c r="I516" s="461"/>
      <c r="J516" s="461"/>
      <c r="K516" s="461"/>
      <c r="L516" s="461"/>
      <c r="M516" s="461"/>
      <c r="N516" s="461"/>
      <c r="O516" s="461"/>
      <c r="P516" s="461"/>
      <c r="Q516" s="461"/>
      <c r="R516" s="461"/>
      <c r="S516" s="461"/>
      <c r="T516" s="461"/>
      <c r="U516" s="461"/>
      <c r="V516" s="454"/>
      <c r="W516" s="454"/>
      <c r="X516" s="454"/>
      <c r="Y516" s="454"/>
      <c r="Z516" s="454"/>
      <c r="AA516" s="454"/>
      <c r="AB516" s="454"/>
      <c r="AC516" s="454"/>
      <c r="AD516" s="454"/>
      <c r="AE516" s="454"/>
      <c r="AF516" s="454"/>
      <c r="AG516" s="454"/>
      <c r="AH516" s="454"/>
      <c r="AI516" s="454"/>
      <c r="AJ516" s="454"/>
      <c r="AK516" s="454"/>
      <c r="AL516" s="454"/>
      <c r="AM516" s="454"/>
      <c r="AN516" s="454"/>
      <c r="AO516" s="454"/>
      <c r="AP516" s="454"/>
      <c r="AQ516" s="454"/>
      <c r="AR516" s="454"/>
      <c r="AS516" s="454"/>
      <c r="AT516" s="454"/>
      <c r="AU516" s="454"/>
      <c r="AV516" s="454"/>
      <c r="AW516" s="454"/>
      <c r="AX516" s="454"/>
      <c r="AY516" s="454"/>
      <c r="AZ516" s="454"/>
      <c r="BA516" s="454"/>
      <c r="BB516" s="454"/>
      <c r="BC516" s="454"/>
      <c r="BD516" s="454"/>
      <c r="BE516" s="454"/>
      <c r="BF516" s="454"/>
      <c r="BG516" s="454"/>
      <c r="BH516" s="454"/>
      <c r="BI516" s="454"/>
      <c r="BJ516" s="454"/>
      <c r="BK516" s="454"/>
      <c r="BL516" s="454"/>
      <c r="BM516" s="454"/>
      <c r="BN516" s="454"/>
      <c r="BO516" s="454"/>
      <c r="BP516" s="454"/>
      <c r="BQ516" s="454"/>
      <c r="BR516" s="454"/>
      <c r="BS516" s="454"/>
      <c r="BT516" s="454"/>
      <c r="BU516" s="454"/>
      <c r="BV516" s="454"/>
      <c r="BW516" s="454"/>
      <c r="BX516" s="454"/>
      <c r="BY516" s="454"/>
      <c r="BZ516" s="454"/>
      <c r="CA516" s="454"/>
      <c r="CB516" s="454"/>
      <c r="CC516" s="454"/>
      <c r="CD516" s="454"/>
      <c r="CE516" s="454"/>
      <c r="CF516" s="454"/>
      <c r="CG516" s="454"/>
      <c r="CH516" s="454"/>
      <c r="CI516" s="454"/>
      <c r="CJ516" s="454"/>
      <c r="CK516" s="454"/>
      <c r="CL516" s="454"/>
      <c r="CM516" s="454"/>
      <c r="CN516" s="454"/>
      <c r="CO516" s="454"/>
      <c r="CP516" s="454"/>
      <c r="CQ516" s="454"/>
      <c r="CR516" s="454"/>
      <c r="CS516" s="454"/>
      <c r="CT516" s="454"/>
      <c r="CU516" s="454"/>
      <c r="CV516" s="454"/>
      <c r="CW516" s="454"/>
      <c r="CX516" s="454"/>
      <c r="CY516" s="454"/>
      <c r="CZ516" s="454"/>
      <c r="DA516" s="454"/>
      <c r="DB516" s="454"/>
      <c r="DC516" s="454"/>
      <c r="DD516" s="454"/>
      <c r="DE516" s="454"/>
      <c r="DF516" s="454"/>
      <c r="DG516" s="454"/>
      <c r="DH516" s="454"/>
      <c r="DI516" s="454"/>
      <c r="DJ516" s="454"/>
      <c r="DK516" s="454"/>
      <c r="DL516" s="454"/>
      <c r="DM516" s="454"/>
      <c r="DN516" s="454"/>
      <c r="DO516" s="454"/>
      <c r="DP516" s="454"/>
      <c r="DQ516" s="454"/>
      <c r="DR516" s="454"/>
      <c r="DS516" s="454"/>
      <c r="DT516" s="454"/>
      <c r="DU516" s="454"/>
      <c r="DV516" s="454"/>
      <c r="DW516" s="454"/>
      <c r="DX516" s="454"/>
      <c r="DY516" s="454"/>
      <c r="DZ516" s="454"/>
      <c r="EA516" s="454"/>
      <c r="EB516" s="454"/>
      <c r="EC516" s="454"/>
      <c r="ED516" s="454"/>
      <c r="EE516" s="454"/>
      <c r="EF516" s="454"/>
      <c r="EG516" s="454"/>
      <c r="EH516" s="454"/>
      <c r="EI516" s="454"/>
      <c r="EJ516" s="454"/>
      <c r="EK516" s="454"/>
      <c r="EL516" s="454"/>
      <c r="EM516" s="454"/>
      <c r="EN516" s="454"/>
      <c r="EO516" s="454"/>
      <c r="EP516" s="454"/>
      <c r="EQ516" s="454"/>
      <c r="ER516" s="454"/>
      <c r="ES516" s="454"/>
      <c r="ET516" s="454"/>
      <c r="EU516" s="454"/>
      <c r="EV516" s="454"/>
      <c r="EW516" s="454"/>
      <c r="EX516" s="454"/>
      <c r="EY516" s="454"/>
      <c r="EZ516" s="454"/>
      <c r="FA516" s="454"/>
      <c r="FB516" s="454"/>
      <c r="FC516" s="454"/>
      <c r="FD516" s="454"/>
      <c r="FE516" s="454"/>
      <c r="FF516" s="454"/>
      <c r="FG516" s="454"/>
      <c r="FH516" s="454"/>
      <c r="FI516" s="454"/>
      <c r="FJ516" s="454"/>
      <c r="FK516" s="454"/>
      <c r="FL516" s="454"/>
      <c r="FM516" s="454"/>
      <c r="FN516" s="454"/>
      <c r="FO516" s="454"/>
      <c r="FP516" s="454"/>
      <c r="FQ516" s="454"/>
      <c r="FR516" s="454"/>
      <c r="FS516" s="454"/>
      <c r="FT516" s="454"/>
      <c r="FU516" s="454"/>
      <c r="FV516" s="454"/>
      <c r="FW516" s="454"/>
      <c r="FX516" s="454"/>
      <c r="FY516" s="454"/>
      <c r="FZ516" s="454"/>
      <c r="GA516" s="454"/>
      <c r="GB516" s="454"/>
      <c r="GC516" s="454"/>
      <c r="GD516" s="454"/>
      <c r="GE516" s="454"/>
      <c r="GF516" s="454"/>
      <c r="GG516" s="454"/>
      <c r="GH516" s="454"/>
      <c r="GI516" s="454"/>
      <c r="GJ516" s="454"/>
      <c r="GK516" s="454"/>
      <c r="GL516" s="454"/>
      <c r="GM516" s="454"/>
      <c r="GN516" s="454"/>
      <c r="GO516" s="454"/>
      <c r="GP516" s="454"/>
      <c r="GQ516" s="454"/>
      <c r="GR516" s="454"/>
      <c r="GS516" s="454"/>
      <c r="GT516" s="454"/>
      <c r="GU516" s="454"/>
      <c r="GV516" s="454"/>
      <c r="GW516" s="454"/>
      <c r="GX516" s="454"/>
      <c r="GY516" s="454"/>
      <c r="GZ516" s="454"/>
      <c r="HA516" s="454"/>
      <c r="HB516" s="454"/>
      <c r="HC516" s="454"/>
      <c r="HD516" s="454"/>
      <c r="HE516" s="454"/>
      <c r="HF516" s="454"/>
      <c r="HG516" s="454"/>
      <c r="HH516" s="454"/>
      <c r="HI516" s="454"/>
      <c r="HJ516" s="454"/>
      <c r="HK516" s="454"/>
      <c r="HL516" s="454"/>
      <c r="HM516" s="454"/>
      <c r="HN516" s="454"/>
      <c r="HO516" s="454"/>
      <c r="HP516" s="454"/>
      <c r="HQ516" s="454"/>
      <c r="HR516" s="454"/>
      <c r="HS516" s="454"/>
      <c r="HT516" s="454"/>
      <c r="HU516" s="454"/>
      <c r="HV516" s="454"/>
      <c r="HW516" s="454"/>
      <c r="HX516" s="454"/>
      <c r="HY516" s="454"/>
      <c r="HZ516" s="454"/>
      <c r="IA516" s="454"/>
      <c r="IB516" s="454"/>
      <c r="IC516" s="454"/>
      <c r="ID516" s="454"/>
      <c r="IE516" s="454"/>
      <c r="IF516" s="454"/>
      <c r="IG516" s="454"/>
      <c r="IH516" s="454"/>
      <c r="II516" s="454"/>
      <c r="IJ516" s="454"/>
      <c r="IK516" s="454"/>
      <c r="IL516" s="454"/>
      <c r="IM516" s="454"/>
      <c r="IN516" s="454"/>
      <c r="IO516" s="454"/>
      <c r="IP516" s="454"/>
      <c r="IQ516" s="454"/>
      <c r="IR516" s="454"/>
      <c r="IS516" s="454"/>
      <c r="IT516" s="454"/>
      <c r="IU516" s="454"/>
      <c r="IV516" s="454"/>
      <c r="IW516" s="454"/>
    </row>
    <row r="517" customFormat="false" ht="12.75" hidden="false" customHeight="false" outlineLevel="0" collapsed="false">
      <c r="A517" s="466"/>
      <c r="B517" s="461"/>
      <c r="C517" s="461"/>
      <c r="D517" s="461"/>
      <c r="E517" s="461"/>
      <c r="F517" s="461"/>
      <c r="G517" s="461"/>
      <c r="H517" s="461"/>
      <c r="I517" s="461"/>
      <c r="J517" s="461"/>
      <c r="K517" s="461"/>
      <c r="L517" s="461"/>
      <c r="M517" s="461"/>
      <c r="N517" s="461"/>
      <c r="O517" s="461"/>
      <c r="P517" s="461"/>
      <c r="Q517" s="461"/>
      <c r="R517" s="461"/>
      <c r="S517" s="461"/>
      <c r="T517" s="461"/>
      <c r="U517" s="461"/>
      <c r="V517" s="465"/>
      <c r="W517" s="465"/>
      <c r="X517" s="465"/>
      <c r="Y517" s="465"/>
      <c r="Z517" s="465"/>
      <c r="AA517" s="465"/>
      <c r="AB517" s="465"/>
      <c r="AC517" s="465"/>
      <c r="AD517" s="465"/>
      <c r="AE517" s="465"/>
      <c r="AF517" s="465"/>
      <c r="AG517" s="465"/>
      <c r="AH517" s="465"/>
      <c r="AI517" s="465"/>
      <c r="AJ517" s="465"/>
      <c r="AK517" s="465"/>
      <c r="AL517" s="465"/>
      <c r="AM517" s="465"/>
      <c r="AN517" s="465"/>
      <c r="AO517" s="465"/>
      <c r="AP517" s="465"/>
      <c r="AQ517" s="465"/>
      <c r="AR517" s="465"/>
      <c r="AS517" s="465"/>
      <c r="AT517" s="465"/>
      <c r="AU517" s="465"/>
      <c r="AV517" s="465"/>
      <c r="AW517" s="465"/>
      <c r="AX517" s="465"/>
      <c r="AY517" s="465"/>
      <c r="AZ517" s="465"/>
      <c r="BA517" s="465"/>
      <c r="BB517" s="465"/>
      <c r="BC517" s="465"/>
      <c r="BD517" s="465"/>
      <c r="BE517" s="465"/>
      <c r="BF517" s="465"/>
      <c r="BG517" s="465"/>
      <c r="BH517" s="465"/>
      <c r="BI517" s="465"/>
      <c r="BJ517" s="465"/>
      <c r="BK517" s="465"/>
      <c r="BL517" s="465"/>
      <c r="BM517" s="465"/>
      <c r="BN517" s="465"/>
      <c r="BO517" s="465"/>
      <c r="BP517" s="465"/>
      <c r="BQ517" s="465"/>
      <c r="BR517" s="465"/>
      <c r="BS517" s="465"/>
      <c r="BT517" s="465"/>
      <c r="BU517" s="465"/>
      <c r="BV517" s="465"/>
      <c r="BW517" s="465"/>
      <c r="BX517" s="465"/>
      <c r="BY517" s="465"/>
      <c r="BZ517" s="465"/>
      <c r="CA517" s="465"/>
      <c r="CB517" s="465"/>
      <c r="CC517" s="465"/>
      <c r="CD517" s="465"/>
      <c r="CE517" s="465"/>
      <c r="CF517" s="465"/>
      <c r="CG517" s="465"/>
      <c r="CH517" s="465"/>
      <c r="CI517" s="465"/>
      <c r="CJ517" s="465"/>
      <c r="CK517" s="465"/>
      <c r="CL517" s="465"/>
      <c r="CM517" s="465"/>
      <c r="CN517" s="465"/>
      <c r="CO517" s="465"/>
      <c r="CP517" s="465"/>
      <c r="CQ517" s="465"/>
      <c r="CR517" s="465"/>
      <c r="CS517" s="465"/>
      <c r="CT517" s="465"/>
      <c r="CU517" s="465"/>
      <c r="CV517" s="465"/>
      <c r="CW517" s="465"/>
      <c r="CX517" s="465"/>
      <c r="CY517" s="465"/>
      <c r="CZ517" s="465"/>
      <c r="DA517" s="465"/>
      <c r="DB517" s="465"/>
      <c r="DC517" s="465"/>
      <c r="DD517" s="465"/>
      <c r="DE517" s="465"/>
      <c r="DF517" s="465"/>
      <c r="DG517" s="465"/>
      <c r="DH517" s="465"/>
      <c r="DI517" s="465"/>
      <c r="DJ517" s="465"/>
      <c r="DK517" s="465"/>
      <c r="DL517" s="465"/>
      <c r="DM517" s="465"/>
      <c r="DN517" s="465"/>
      <c r="DO517" s="465"/>
      <c r="DP517" s="465"/>
      <c r="DQ517" s="465"/>
      <c r="DR517" s="465"/>
      <c r="DS517" s="465"/>
      <c r="DT517" s="465"/>
      <c r="DU517" s="465"/>
      <c r="DV517" s="465"/>
      <c r="DW517" s="465"/>
      <c r="DX517" s="465"/>
      <c r="DY517" s="465"/>
      <c r="DZ517" s="465"/>
      <c r="EA517" s="465"/>
      <c r="EB517" s="465"/>
      <c r="EC517" s="465"/>
      <c r="ED517" s="465"/>
      <c r="EE517" s="465"/>
      <c r="EF517" s="465"/>
      <c r="EG517" s="465"/>
      <c r="EH517" s="465"/>
      <c r="EI517" s="465"/>
      <c r="EJ517" s="465"/>
      <c r="EK517" s="465"/>
      <c r="EL517" s="465"/>
      <c r="EM517" s="465"/>
      <c r="EN517" s="465"/>
      <c r="EO517" s="465"/>
      <c r="EP517" s="465"/>
      <c r="EQ517" s="465"/>
      <c r="ER517" s="465"/>
      <c r="ES517" s="465"/>
      <c r="ET517" s="465"/>
      <c r="EU517" s="465"/>
      <c r="EV517" s="465"/>
      <c r="EW517" s="465"/>
      <c r="EX517" s="465"/>
      <c r="EY517" s="465"/>
      <c r="EZ517" s="465"/>
      <c r="FA517" s="465"/>
      <c r="FB517" s="465"/>
      <c r="FC517" s="465"/>
      <c r="FD517" s="465"/>
      <c r="FE517" s="465"/>
      <c r="FF517" s="465"/>
      <c r="FG517" s="465"/>
      <c r="FH517" s="465"/>
      <c r="FI517" s="465"/>
      <c r="FJ517" s="465"/>
      <c r="FK517" s="465"/>
      <c r="FL517" s="465"/>
      <c r="FM517" s="465"/>
      <c r="FN517" s="465"/>
      <c r="FO517" s="465"/>
      <c r="FP517" s="465"/>
      <c r="FQ517" s="465"/>
      <c r="FR517" s="465"/>
      <c r="FS517" s="465"/>
      <c r="FT517" s="465"/>
      <c r="FU517" s="465"/>
      <c r="FV517" s="465"/>
      <c r="FW517" s="465"/>
      <c r="FX517" s="465"/>
      <c r="FY517" s="465"/>
      <c r="FZ517" s="465"/>
      <c r="GA517" s="465"/>
      <c r="GB517" s="465"/>
      <c r="GC517" s="465"/>
      <c r="GD517" s="465"/>
      <c r="GE517" s="465"/>
      <c r="GF517" s="465"/>
      <c r="GG517" s="465"/>
      <c r="GH517" s="465"/>
      <c r="GI517" s="465"/>
      <c r="GJ517" s="465"/>
      <c r="GK517" s="465"/>
      <c r="GL517" s="465"/>
      <c r="GM517" s="465"/>
      <c r="GN517" s="465"/>
      <c r="GO517" s="465"/>
      <c r="GP517" s="465"/>
      <c r="GQ517" s="465"/>
      <c r="GR517" s="465"/>
      <c r="GS517" s="465"/>
      <c r="GT517" s="465"/>
      <c r="GU517" s="465"/>
      <c r="GV517" s="465"/>
      <c r="GW517" s="465"/>
      <c r="GX517" s="465"/>
      <c r="GY517" s="465"/>
      <c r="GZ517" s="465"/>
      <c r="HA517" s="465"/>
      <c r="HB517" s="465"/>
      <c r="HC517" s="465"/>
      <c r="HD517" s="465"/>
      <c r="HE517" s="465"/>
      <c r="HF517" s="465"/>
      <c r="HG517" s="465"/>
      <c r="HH517" s="465"/>
      <c r="HI517" s="465"/>
      <c r="HJ517" s="465"/>
      <c r="HK517" s="465"/>
      <c r="HL517" s="465"/>
      <c r="HM517" s="465"/>
      <c r="HN517" s="465"/>
      <c r="HO517" s="465"/>
      <c r="HP517" s="465"/>
      <c r="HQ517" s="465"/>
      <c r="HR517" s="465"/>
      <c r="HS517" s="465"/>
      <c r="HT517" s="465"/>
      <c r="HU517" s="465"/>
      <c r="HV517" s="465"/>
      <c r="HW517" s="465"/>
      <c r="HX517" s="465"/>
      <c r="HY517" s="465"/>
      <c r="HZ517" s="465"/>
      <c r="IA517" s="465"/>
      <c r="IB517" s="465"/>
      <c r="IC517" s="465"/>
      <c r="ID517" s="465"/>
      <c r="IE517" s="465"/>
      <c r="IF517" s="465"/>
      <c r="IG517" s="465"/>
      <c r="IH517" s="465"/>
      <c r="II517" s="465"/>
      <c r="IJ517" s="465"/>
      <c r="IK517" s="465"/>
      <c r="IL517" s="465"/>
      <c r="IM517" s="465"/>
      <c r="IN517" s="465"/>
      <c r="IO517" s="465"/>
      <c r="IP517" s="465"/>
      <c r="IQ517" s="465"/>
      <c r="IR517" s="465"/>
      <c r="IS517" s="465"/>
      <c r="IT517" s="465"/>
      <c r="IU517" s="465"/>
      <c r="IV517" s="465"/>
      <c r="IW517" s="465"/>
    </row>
    <row r="518" customFormat="false" ht="12.75" hidden="false" customHeight="false" outlineLevel="0" collapsed="false">
      <c r="A518" s="419"/>
      <c r="B518" s="461"/>
      <c r="C518" s="461"/>
      <c r="D518" s="461"/>
      <c r="E518" s="461"/>
      <c r="F518" s="461"/>
      <c r="G518" s="461"/>
      <c r="H518" s="461"/>
      <c r="I518" s="461"/>
      <c r="J518" s="461"/>
      <c r="K518" s="461"/>
      <c r="L518" s="461"/>
      <c r="M518" s="461"/>
      <c r="N518" s="461"/>
      <c r="O518" s="461"/>
      <c r="P518" s="461"/>
      <c r="Q518" s="461"/>
      <c r="R518" s="461"/>
      <c r="S518" s="461"/>
      <c r="T518" s="461"/>
      <c r="U518" s="461"/>
      <c r="V518" s="454"/>
      <c r="W518" s="454"/>
      <c r="X518" s="454"/>
      <c r="Y518" s="454"/>
      <c r="Z518" s="454"/>
      <c r="AA518" s="454"/>
      <c r="AB518" s="454"/>
      <c r="AC518" s="454"/>
      <c r="AD518" s="454"/>
      <c r="AE518" s="454"/>
      <c r="AF518" s="454"/>
      <c r="AG518" s="454"/>
      <c r="AH518" s="454"/>
      <c r="AI518" s="454"/>
      <c r="AJ518" s="454"/>
      <c r="AK518" s="454"/>
      <c r="AL518" s="454"/>
      <c r="AM518" s="454"/>
      <c r="AN518" s="454"/>
      <c r="AO518" s="454"/>
      <c r="AP518" s="454"/>
      <c r="AQ518" s="454"/>
      <c r="AR518" s="454"/>
      <c r="AS518" s="454"/>
      <c r="AT518" s="454"/>
      <c r="AU518" s="454"/>
      <c r="AV518" s="454"/>
      <c r="AW518" s="454"/>
      <c r="AX518" s="454"/>
      <c r="AY518" s="454"/>
      <c r="AZ518" s="454"/>
      <c r="BA518" s="454"/>
      <c r="BB518" s="454"/>
      <c r="BC518" s="454"/>
      <c r="BD518" s="454"/>
      <c r="BE518" s="454"/>
      <c r="BF518" s="454"/>
      <c r="BG518" s="454"/>
      <c r="BH518" s="454"/>
      <c r="BI518" s="454"/>
      <c r="BJ518" s="454"/>
      <c r="BK518" s="454"/>
      <c r="BL518" s="454"/>
      <c r="BM518" s="454"/>
      <c r="BN518" s="454"/>
      <c r="BO518" s="454"/>
      <c r="BP518" s="454"/>
      <c r="BQ518" s="454"/>
      <c r="BR518" s="454"/>
      <c r="BS518" s="454"/>
      <c r="BT518" s="454"/>
      <c r="BU518" s="454"/>
      <c r="BV518" s="454"/>
      <c r="BW518" s="454"/>
      <c r="BX518" s="454"/>
      <c r="BY518" s="454"/>
      <c r="BZ518" s="454"/>
      <c r="CA518" s="454"/>
      <c r="CB518" s="454"/>
      <c r="CC518" s="454"/>
      <c r="CD518" s="454"/>
      <c r="CE518" s="454"/>
      <c r="CF518" s="454"/>
      <c r="CG518" s="454"/>
      <c r="CH518" s="454"/>
      <c r="CI518" s="454"/>
      <c r="CJ518" s="454"/>
      <c r="CK518" s="454"/>
      <c r="CL518" s="454"/>
      <c r="CM518" s="454"/>
      <c r="CN518" s="454"/>
      <c r="CO518" s="454"/>
      <c r="CP518" s="454"/>
      <c r="CQ518" s="454"/>
      <c r="CR518" s="454"/>
      <c r="CS518" s="454"/>
      <c r="CT518" s="454"/>
      <c r="CU518" s="454"/>
      <c r="CV518" s="454"/>
      <c r="CW518" s="454"/>
      <c r="CX518" s="454"/>
      <c r="CY518" s="454"/>
      <c r="CZ518" s="454"/>
      <c r="DA518" s="454"/>
      <c r="DB518" s="454"/>
      <c r="DC518" s="454"/>
      <c r="DD518" s="454"/>
      <c r="DE518" s="454"/>
      <c r="DF518" s="454"/>
      <c r="DG518" s="454"/>
      <c r="DH518" s="454"/>
      <c r="DI518" s="454"/>
      <c r="DJ518" s="454"/>
      <c r="DK518" s="454"/>
      <c r="DL518" s="454"/>
      <c r="DM518" s="454"/>
      <c r="DN518" s="454"/>
      <c r="DO518" s="454"/>
      <c r="DP518" s="454"/>
      <c r="DQ518" s="454"/>
      <c r="DR518" s="454"/>
      <c r="DS518" s="454"/>
      <c r="DT518" s="454"/>
      <c r="DU518" s="454"/>
      <c r="DV518" s="454"/>
      <c r="DW518" s="454"/>
      <c r="DX518" s="454"/>
      <c r="DY518" s="454"/>
      <c r="DZ518" s="454"/>
      <c r="EA518" s="454"/>
      <c r="EB518" s="454"/>
      <c r="EC518" s="454"/>
      <c r="ED518" s="454"/>
      <c r="EE518" s="454"/>
      <c r="EF518" s="454"/>
      <c r="EG518" s="454"/>
      <c r="EH518" s="454"/>
      <c r="EI518" s="454"/>
      <c r="EJ518" s="454"/>
      <c r="EK518" s="454"/>
      <c r="EL518" s="454"/>
      <c r="EM518" s="454"/>
      <c r="EN518" s="454"/>
      <c r="EO518" s="454"/>
      <c r="EP518" s="454"/>
      <c r="EQ518" s="454"/>
      <c r="ER518" s="454"/>
      <c r="ES518" s="454"/>
      <c r="ET518" s="454"/>
      <c r="EU518" s="454"/>
      <c r="EV518" s="454"/>
      <c r="EW518" s="454"/>
      <c r="EX518" s="454"/>
      <c r="EY518" s="454"/>
      <c r="EZ518" s="454"/>
      <c r="FA518" s="454"/>
      <c r="FB518" s="454"/>
      <c r="FC518" s="454"/>
      <c r="FD518" s="454"/>
      <c r="FE518" s="454"/>
      <c r="FF518" s="454"/>
      <c r="FG518" s="454"/>
      <c r="FH518" s="454"/>
      <c r="FI518" s="454"/>
      <c r="FJ518" s="454"/>
      <c r="FK518" s="454"/>
      <c r="FL518" s="454"/>
      <c r="FM518" s="454"/>
      <c r="FN518" s="454"/>
      <c r="FO518" s="454"/>
      <c r="FP518" s="454"/>
      <c r="FQ518" s="454"/>
      <c r="FR518" s="454"/>
      <c r="FS518" s="454"/>
      <c r="FT518" s="454"/>
      <c r="FU518" s="454"/>
      <c r="FV518" s="454"/>
      <c r="FW518" s="454"/>
      <c r="FX518" s="454"/>
      <c r="FY518" s="454"/>
      <c r="FZ518" s="454"/>
      <c r="GA518" s="454"/>
      <c r="GB518" s="454"/>
      <c r="GC518" s="454"/>
      <c r="GD518" s="454"/>
      <c r="GE518" s="454"/>
      <c r="GF518" s="454"/>
      <c r="GG518" s="454"/>
      <c r="GH518" s="454"/>
      <c r="GI518" s="454"/>
      <c r="GJ518" s="454"/>
      <c r="GK518" s="454"/>
      <c r="GL518" s="454"/>
      <c r="GM518" s="454"/>
      <c r="GN518" s="454"/>
      <c r="GO518" s="454"/>
      <c r="GP518" s="454"/>
      <c r="GQ518" s="454"/>
      <c r="GR518" s="454"/>
      <c r="GS518" s="454"/>
      <c r="GT518" s="454"/>
      <c r="GU518" s="454"/>
      <c r="GV518" s="454"/>
      <c r="GW518" s="454"/>
      <c r="GX518" s="454"/>
      <c r="GY518" s="454"/>
      <c r="GZ518" s="454"/>
      <c r="HA518" s="454"/>
      <c r="HB518" s="454"/>
      <c r="HC518" s="454"/>
      <c r="HD518" s="454"/>
      <c r="HE518" s="454"/>
      <c r="HF518" s="454"/>
      <c r="HG518" s="454"/>
      <c r="HH518" s="454"/>
      <c r="HI518" s="454"/>
      <c r="HJ518" s="454"/>
      <c r="HK518" s="454"/>
      <c r="HL518" s="454"/>
      <c r="HM518" s="454"/>
      <c r="HN518" s="454"/>
      <c r="HO518" s="454"/>
      <c r="HP518" s="454"/>
      <c r="HQ518" s="454"/>
      <c r="HR518" s="454"/>
      <c r="HS518" s="454"/>
      <c r="HT518" s="454"/>
      <c r="HU518" s="454"/>
      <c r="HV518" s="454"/>
      <c r="HW518" s="454"/>
      <c r="HX518" s="454"/>
      <c r="HY518" s="454"/>
      <c r="HZ518" s="454"/>
      <c r="IA518" s="454"/>
      <c r="IB518" s="454"/>
      <c r="IC518" s="454"/>
      <c r="ID518" s="454"/>
      <c r="IE518" s="454"/>
      <c r="IF518" s="454"/>
      <c r="IG518" s="454"/>
      <c r="IH518" s="454"/>
      <c r="II518" s="454"/>
      <c r="IJ518" s="454"/>
      <c r="IK518" s="454"/>
      <c r="IL518" s="454"/>
      <c r="IM518" s="454"/>
      <c r="IN518" s="454"/>
      <c r="IO518" s="454"/>
      <c r="IP518" s="454"/>
      <c r="IQ518" s="454"/>
      <c r="IR518" s="454"/>
      <c r="IS518" s="454"/>
      <c r="IT518" s="454"/>
      <c r="IU518" s="454"/>
      <c r="IV518" s="454"/>
      <c r="IW518" s="454"/>
    </row>
    <row r="519" customFormat="false" ht="12.75" hidden="false" customHeight="false" outlineLevel="0" collapsed="false">
      <c r="A519" s="419"/>
      <c r="B519" s="461"/>
      <c r="C519" s="461"/>
      <c r="D519" s="461"/>
      <c r="E519" s="461"/>
      <c r="F519" s="461"/>
      <c r="G519" s="461"/>
      <c r="H519" s="461"/>
      <c r="I519" s="461"/>
      <c r="J519" s="461"/>
      <c r="K519" s="461"/>
      <c r="L519" s="461"/>
      <c r="M519" s="461"/>
      <c r="N519" s="461"/>
      <c r="O519" s="461"/>
      <c r="P519" s="461"/>
      <c r="Q519" s="461"/>
      <c r="R519" s="461"/>
      <c r="S519" s="461"/>
      <c r="T519" s="461"/>
      <c r="U519" s="461"/>
      <c r="V519" s="454"/>
      <c r="W519" s="454"/>
      <c r="X519" s="454"/>
      <c r="Y519" s="454"/>
      <c r="Z519" s="454"/>
      <c r="AA519" s="454"/>
      <c r="AB519" s="454"/>
      <c r="AC519" s="454"/>
      <c r="AD519" s="454"/>
      <c r="AE519" s="454"/>
      <c r="AF519" s="454"/>
      <c r="AG519" s="454"/>
      <c r="AH519" s="454"/>
      <c r="AI519" s="454"/>
      <c r="AJ519" s="454"/>
      <c r="AK519" s="454"/>
      <c r="AL519" s="454"/>
      <c r="AM519" s="454"/>
      <c r="AN519" s="454"/>
      <c r="AO519" s="454"/>
      <c r="AP519" s="454"/>
      <c r="AQ519" s="454"/>
      <c r="AR519" s="454"/>
      <c r="AS519" s="454"/>
      <c r="AT519" s="454"/>
      <c r="AU519" s="454"/>
      <c r="AV519" s="454"/>
      <c r="AW519" s="454"/>
      <c r="AX519" s="454"/>
      <c r="AY519" s="454"/>
      <c r="AZ519" s="454"/>
      <c r="BA519" s="454"/>
      <c r="BB519" s="454"/>
      <c r="BC519" s="454"/>
      <c r="BD519" s="454"/>
      <c r="BE519" s="454"/>
      <c r="BF519" s="454"/>
      <c r="BG519" s="454"/>
      <c r="BH519" s="454"/>
      <c r="BI519" s="454"/>
      <c r="BJ519" s="454"/>
      <c r="BK519" s="454"/>
      <c r="BL519" s="454"/>
      <c r="BM519" s="454"/>
      <c r="BN519" s="454"/>
      <c r="BO519" s="454"/>
      <c r="BP519" s="454"/>
      <c r="BQ519" s="454"/>
      <c r="BR519" s="454"/>
      <c r="BS519" s="454"/>
      <c r="BT519" s="454"/>
      <c r="BU519" s="454"/>
      <c r="BV519" s="454"/>
      <c r="BW519" s="454"/>
      <c r="BX519" s="454"/>
      <c r="BY519" s="454"/>
      <c r="BZ519" s="454"/>
      <c r="CA519" s="454"/>
      <c r="CB519" s="454"/>
      <c r="CC519" s="454"/>
      <c r="CD519" s="454"/>
      <c r="CE519" s="454"/>
      <c r="CF519" s="454"/>
      <c r="CG519" s="454"/>
      <c r="CH519" s="454"/>
      <c r="CI519" s="454"/>
      <c r="CJ519" s="454"/>
      <c r="CK519" s="454"/>
      <c r="CL519" s="454"/>
      <c r="CM519" s="454"/>
      <c r="CN519" s="454"/>
      <c r="CO519" s="454"/>
      <c r="CP519" s="454"/>
      <c r="CQ519" s="454"/>
      <c r="CR519" s="454"/>
      <c r="CS519" s="454"/>
      <c r="CT519" s="454"/>
      <c r="CU519" s="454"/>
      <c r="CV519" s="454"/>
      <c r="CW519" s="454"/>
      <c r="CX519" s="454"/>
      <c r="CY519" s="454"/>
      <c r="CZ519" s="454"/>
      <c r="DA519" s="454"/>
      <c r="DB519" s="454"/>
      <c r="DC519" s="454"/>
      <c r="DD519" s="454"/>
      <c r="DE519" s="454"/>
      <c r="DF519" s="454"/>
      <c r="DG519" s="454"/>
      <c r="DH519" s="454"/>
      <c r="DI519" s="454"/>
      <c r="DJ519" s="454"/>
      <c r="DK519" s="454"/>
      <c r="DL519" s="454"/>
      <c r="DM519" s="454"/>
      <c r="DN519" s="454"/>
      <c r="DO519" s="454"/>
      <c r="DP519" s="454"/>
      <c r="DQ519" s="454"/>
      <c r="DR519" s="454"/>
      <c r="DS519" s="454"/>
      <c r="DT519" s="454"/>
      <c r="DU519" s="454"/>
      <c r="DV519" s="454"/>
      <c r="DW519" s="454"/>
      <c r="DX519" s="454"/>
      <c r="DY519" s="454"/>
      <c r="DZ519" s="454"/>
      <c r="EA519" s="454"/>
      <c r="EB519" s="454"/>
      <c r="EC519" s="454"/>
      <c r="ED519" s="454"/>
      <c r="EE519" s="454"/>
      <c r="EF519" s="454"/>
      <c r="EG519" s="454"/>
      <c r="EH519" s="454"/>
      <c r="EI519" s="454"/>
      <c r="EJ519" s="454"/>
      <c r="EK519" s="454"/>
      <c r="EL519" s="454"/>
      <c r="EM519" s="454"/>
      <c r="EN519" s="454"/>
      <c r="EO519" s="454"/>
      <c r="EP519" s="454"/>
      <c r="EQ519" s="454"/>
      <c r="ER519" s="454"/>
      <c r="ES519" s="454"/>
      <c r="ET519" s="454"/>
      <c r="EU519" s="454"/>
      <c r="EV519" s="454"/>
      <c r="EW519" s="454"/>
      <c r="EX519" s="454"/>
      <c r="EY519" s="454"/>
      <c r="EZ519" s="454"/>
      <c r="FA519" s="454"/>
      <c r="FB519" s="454"/>
      <c r="FC519" s="454"/>
      <c r="FD519" s="454"/>
      <c r="FE519" s="454"/>
      <c r="FF519" s="454"/>
      <c r="FG519" s="454"/>
      <c r="FH519" s="454"/>
      <c r="FI519" s="454"/>
      <c r="FJ519" s="454"/>
      <c r="FK519" s="454"/>
      <c r="FL519" s="454"/>
      <c r="FM519" s="454"/>
      <c r="FN519" s="454"/>
      <c r="FO519" s="454"/>
      <c r="FP519" s="454"/>
      <c r="FQ519" s="454"/>
      <c r="FR519" s="454"/>
      <c r="FS519" s="454"/>
      <c r="FT519" s="454"/>
      <c r="FU519" s="454"/>
      <c r="FV519" s="454"/>
      <c r="FW519" s="454"/>
      <c r="FX519" s="454"/>
      <c r="FY519" s="454"/>
      <c r="FZ519" s="454"/>
      <c r="GA519" s="454"/>
      <c r="GB519" s="454"/>
      <c r="GC519" s="454"/>
      <c r="GD519" s="454"/>
      <c r="GE519" s="454"/>
      <c r="GF519" s="454"/>
      <c r="GG519" s="454"/>
      <c r="GH519" s="454"/>
      <c r="GI519" s="454"/>
      <c r="GJ519" s="454"/>
      <c r="GK519" s="454"/>
      <c r="GL519" s="454"/>
      <c r="GM519" s="454"/>
      <c r="GN519" s="454"/>
      <c r="GO519" s="454"/>
      <c r="GP519" s="454"/>
      <c r="GQ519" s="454"/>
      <c r="GR519" s="454"/>
      <c r="GS519" s="454"/>
      <c r="GT519" s="454"/>
      <c r="GU519" s="454"/>
      <c r="GV519" s="454"/>
      <c r="GW519" s="454"/>
      <c r="GX519" s="454"/>
      <c r="GY519" s="454"/>
      <c r="GZ519" s="454"/>
      <c r="HA519" s="454"/>
      <c r="HB519" s="454"/>
      <c r="HC519" s="454"/>
      <c r="HD519" s="454"/>
      <c r="HE519" s="454"/>
      <c r="HF519" s="454"/>
      <c r="HG519" s="454"/>
      <c r="HH519" s="454"/>
      <c r="HI519" s="454"/>
      <c r="HJ519" s="454"/>
      <c r="HK519" s="454"/>
      <c r="HL519" s="454"/>
      <c r="HM519" s="454"/>
      <c r="HN519" s="454"/>
      <c r="HO519" s="454"/>
      <c r="HP519" s="454"/>
      <c r="HQ519" s="454"/>
      <c r="HR519" s="454"/>
      <c r="HS519" s="454"/>
      <c r="HT519" s="454"/>
      <c r="HU519" s="454"/>
      <c r="HV519" s="454"/>
      <c r="HW519" s="454"/>
      <c r="HX519" s="454"/>
      <c r="HY519" s="454"/>
      <c r="HZ519" s="454"/>
      <c r="IA519" s="454"/>
      <c r="IB519" s="454"/>
      <c r="IC519" s="454"/>
      <c r="ID519" s="454"/>
      <c r="IE519" s="454"/>
      <c r="IF519" s="454"/>
      <c r="IG519" s="454"/>
      <c r="IH519" s="454"/>
      <c r="II519" s="454"/>
      <c r="IJ519" s="454"/>
      <c r="IK519" s="454"/>
      <c r="IL519" s="454"/>
      <c r="IM519" s="454"/>
      <c r="IN519" s="454"/>
      <c r="IO519" s="454"/>
      <c r="IP519" s="454"/>
      <c r="IQ519" s="454"/>
      <c r="IR519" s="454"/>
      <c r="IS519" s="454"/>
      <c r="IT519" s="454"/>
      <c r="IU519" s="454"/>
      <c r="IV519" s="454"/>
      <c r="IW519" s="454"/>
    </row>
    <row r="520" customFormat="false" ht="12.75" hidden="false" customHeight="false" outlineLevel="0" collapsed="false">
      <c r="A520" s="419"/>
      <c r="B520" s="461"/>
      <c r="C520" s="461"/>
      <c r="D520" s="461"/>
      <c r="E520" s="461"/>
      <c r="F520" s="461"/>
      <c r="G520" s="461"/>
      <c r="H520" s="461"/>
      <c r="I520" s="461"/>
      <c r="J520" s="461"/>
      <c r="K520" s="461"/>
      <c r="L520" s="461"/>
      <c r="M520" s="461"/>
      <c r="N520" s="461"/>
      <c r="O520" s="461"/>
      <c r="P520" s="461"/>
      <c r="Q520" s="461"/>
      <c r="R520" s="461"/>
      <c r="S520" s="461"/>
      <c r="T520" s="461"/>
      <c r="U520" s="461"/>
      <c r="V520" s="454"/>
      <c r="W520" s="454"/>
      <c r="X520" s="454"/>
      <c r="Y520" s="454"/>
      <c r="Z520" s="454"/>
      <c r="AA520" s="454"/>
      <c r="AB520" s="454"/>
      <c r="AC520" s="454"/>
      <c r="AD520" s="454"/>
      <c r="AE520" s="454"/>
      <c r="AF520" s="454"/>
      <c r="AG520" s="454"/>
      <c r="AH520" s="454"/>
      <c r="AI520" s="454"/>
      <c r="AJ520" s="454"/>
      <c r="AK520" s="454"/>
      <c r="AL520" s="454"/>
      <c r="AM520" s="454"/>
      <c r="AN520" s="454"/>
      <c r="AO520" s="454"/>
      <c r="AP520" s="454"/>
      <c r="AQ520" s="454"/>
      <c r="AR520" s="454"/>
      <c r="AS520" s="454"/>
      <c r="AT520" s="454"/>
      <c r="AU520" s="454"/>
      <c r="AV520" s="454"/>
      <c r="AW520" s="454"/>
      <c r="AX520" s="454"/>
      <c r="AY520" s="454"/>
      <c r="AZ520" s="454"/>
      <c r="BA520" s="454"/>
      <c r="BB520" s="454"/>
      <c r="BC520" s="454"/>
      <c r="BD520" s="454"/>
      <c r="BE520" s="454"/>
      <c r="BF520" s="454"/>
      <c r="BG520" s="454"/>
      <c r="BH520" s="454"/>
      <c r="BI520" s="454"/>
      <c r="BJ520" s="454"/>
      <c r="BK520" s="454"/>
      <c r="BL520" s="454"/>
      <c r="BM520" s="454"/>
      <c r="BN520" s="454"/>
      <c r="BO520" s="454"/>
      <c r="BP520" s="454"/>
      <c r="BQ520" s="454"/>
      <c r="BR520" s="454"/>
      <c r="BS520" s="454"/>
      <c r="BT520" s="454"/>
      <c r="BU520" s="454"/>
      <c r="BV520" s="454"/>
      <c r="BW520" s="454"/>
      <c r="BX520" s="454"/>
      <c r="BY520" s="454"/>
      <c r="BZ520" s="454"/>
      <c r="CA520" s="454"/>
      <c r="CB520" s="454"/>
      <c r="CC520" s="454"/>
      <c r="CD520" s="454"/>
      <c r="CE520" s="454"/>
      <c r="CF520" s="454"/>
      <c r="CG520" s="454"/>
      <c r="CH520" s="454"/>
      <c r="CI520" s="454"/>
      <c r="CJ520" s="454"/>
      <c r="CK520" s="454"/>
      <c r="CL520" s="454"/>
      <c r="CM520" s="454"/>
      <c r="CN520" s="454"/>
      <c r="CO520" s="454"/>
      <c r="CP520" s="454"/>
      <c r="CQ520" s="454"/>
      <c r="CR520" s="454"/>
      <c r="CS520" s="454"/>
      <c r="CT520" s="454"/>
      <c r="CU520" s="454"/>
      <c r="CV520" s="454"/>
      <c r="CW520" s="454"/>
      <c r="CX520" s="454"/>
      <c r="CY520" s="454"/>
      <c r="CZ520" s="454"/>
      <c r="DA520" s="454"/>
      <c r="DB520" s="454"/>
      <c r="DC520" s="454"/>
      <c r="DD520" s="454"/>
      <c r="DE520" s="454"/>
      <c r="DF520" s="454"/>
      <c r="DG520" s="454"/>
      <c r="DH520" s="454"/>
      <c r="DI520" s="454"/>
      <c r="DJ520" s="454"/>
      <c r="DK520" s="454"/>
      <c r="DL520" s="454"/>
      <c r="DM520" s="454"/>
      <c r="DN520" s="454"/>
      <c r="DO520" s="454"/>
      <c r="DP520" s="454"/>
      <c r="DQ520" s="454"/>
      <c r="DR520" s="454"/>
      <c r="DS520" s="454"/>
      <c r="DT520" s="454"/>
      <c r="DU520" s="454"/>
      <c r="DV520" s="454"/>
      <c r="DW520" s="454"/>
      <c r="DX520" s="454"/>
      <c r="DY520" s="454"/>
      <c r="DZ520" s="454"/>
      <c r="EA520" s="454"/>
      <c r="EB520" s="454"/>
      <c r="EC520" s="454"/>
      <c r="ED520" s="454"/>
      <c r="EE520" s="454"/>
      <c r="EF520" s="454"/>
      <c r="EG520" s="454"/>
      <c r="EH520" s="454"/>
      <c r="EI520" s="454"/>
      <c r="EJ520" s="454"/>
      <c r="EK520" s="454"/>
      <c r="EL520" s="454"/>
      <c r="EM520" s="454"/>
      <c r="EN520" s="454"/>
      <c r="EO520" s="454"/>
      <c r="EP520" s="454"/>
      <c r="EQ520" s="454"/>
      <c r="ER520" s="454"/>
      <c r="ES520" s="454"/>
      <c r="ET520" s="454"/>
      <c r="EU520" s="454"/>
      <c r="EV520" s="454"/>
      <c r="EW520" s="454"/>
      <c r="EX520" s="454"/>
      <c r="EY520" s="454"/>
      <c r="EZ520" s="454"/>
      <c r="FA520" s="454"/>
      <c r="FB520" s="454"/>
      <c r="FC520" s="454"/>
      <c r="FD520" s="454"/>
      <c r="FE520" s="454"/>
      <c r="FF520" s="454"/>
      <c r="FG520" s="454"/>
      <c r="FH520" s="454"/>
      <c r="FI520" s="454"/>
      <c r="FJ520" s="454"/>
      <c r="FK520" s="454"/>
      <c r="FL520" s="454"/>
      <c r="FM520" s="454"/>
      <c r="FN520" s="454"/>
      <c r="FO520" s="454"/>
      <c r="FP520" s="454"/>
      <c r="FQ520" s="454"/>
      <c r="FR520" s="454"/>
      <c r="FS520" s="454"/>
      <c r="FT520" s="454"/>
      <c r="FU520" s="454"/>
      <c r="FV520" s="454"/>
      <c r="FW520" s="454"/>
      <c r="FX520" s="454"/>
      <c r="FY520" s="454"/>
      <c r="FZ520" s="454"/>
      <c r="GA520" s="454"/>
      <c r="GB520" s="454"/>
      <c r="GC520" s="454"/>
      <c r="GD520" s="454"/>
      <c r="GE520" s="454"/>
      <c r="GF520" s="454"/>
      <c r="GG520" s="454"/>
      <c r="GH520" s="454"/>
      <c r="GI520" s="454"/>
      <c r="GJ520" s="454"/>
      <c r="GK520" s="454"/>
      <c r="GL520" s="454"/>
      <c r="GM520" s="454"/>
      <c r="GN520" s="454"/>
      <c r="GO520" s="454"/>
      <c r="GP520" s="454"/>
      <c r="GQ520" s="454"/>
      <c r="GR520" s="454"/>
      <c r="GS520" s="454"/>
      <c r="GT520" s="454"/>
      <c r="GU520" s="454"/>
      <c r="GV520" s="454"/>
      <c r="GW520" s="454"/>
      <c r="GX520" s="454"/>
      <c r="GY520" s="454"/>
      <c r="GZ520" s="454"/>
      <c r="HA520" s="454"/>
      <c r="HB520" s="454"/>
      <c r="HC520" s="454"/>
      <c r="HD520" s="454"/>
      <c r="HE520" s="454"/>
      <c r="HF520" s="454"/>
      <c r="HG520" s="454"/>
      <c r="HH520" s="454"/>
      <c r="HI520" s="454"/>
      <c r="HJ520" s="454"/>
      <c r="HK520" s="454"/>
      <c r="HL520" s="454"/>
      <c r="HM520" s="454"/>
      <c r="HN520" s="454"/>
      <c r="HO520" s="454"/>
      <c r="HP520" s="454"/>
      <c r="HQ520" s="454"/>
      <c r="HR520" s="454"/>
      <c r="HS520" s="454"/>
      <c r="HT520" s="454"/>
      <c r="HU520" s="454"/>
      <c r="HV520" s="454"/>
      <c r="HW520" s="454"/>
      <c r="HX520" s="454"/>
      <c r="HY520" s="454"/>
      <c r="HZ520" s="454"/>
      <c r="IA520" s="454"/>
      <c r="IB520" s="454"/>
      <c r="IC520" s="454"/>
      <c r="ID520" s="454"/>
      <c r="IE520" s="454"/>
      <c r="IF520" s="454"/>
      <c r="IG520" s="454"/>
      <c r="IH520" s="454"/>
      <c r="II520" s="454"/>
      <c r="IJ520" s="454"/>
      <c r="IK520" s="454"/>
      <c r="IL520" s="454"/>
      <c r="IM520" s="454"/>
      <c r="IN520" s="454"/>
      <c r="IO520" s="454"/>
      <c r="IP520" s="454"/>
      <c r="IQ520" s="454"/>
      <c r="IR520" s="454"/>
      <c r="IS520" s="454"/>
      <c r="IT520" s="454"/>
      <c r="IU520" s="454"/>
      <c r="IV520" s="454"/>
      <c r="IW520" s="454"/>
    </row>
    <row r="521" customFormat="false" ht="12.75" hidden="false" customHeight="false" outlineLevel="0" collapsed="false">
      <c r="A521" s="142"/>
      <c r="B521" s="142"/>
      <c r="C521" s="142"/>
      <c r="D521" s="142"/>
      <c r="E521" s="142"/>
      <c r="F521" s="142"/>
      <c r="G521" s="142"/>
      <c r="H521" s="142"/>
      <c r="I521" s="142"/>
      <c r="J521" s="142"/>
      <c r="K521" s="142"/>
      <c r="L521" s="142"/>
      <c r="M521" s="142"/>
      <c r="N521" s="142"/>
      <c r="O521" s="142"/>
      <c r="P521" s="142"/>
      <c r="Q521" s="142"/>
      <c r="R521" s="142"/>
      <c r="S521" s="142"/>
      <c r="T521" s="142"/>
      <c r="U521" s="142"/>
    </row>
    <row r="522" customFormat="false" ht="12.75" hidden="false" customHeight="false" outlineLevel="0" collapsed="false">
      <c r="A522" s="142"/>
      <c r="B522" s="142"/>
      <c r="C522" s="142"/>
      <c r="D522" s="142"/>
      <c r="E522" s="142"/>
      <c r="F522" s="142"/>
      <c r="G522" s="142"/>
      <c r="H522" s="142"/>
      <c r="I522" s="142"/>
      <c r="J522" s="142"/>
      <c r="K522" s="142"/>
      <c r="L522" s="142"/>
      <c r="M522" s="142"/>
      <c r="N522" s="142"/>
      <c r="O522" s="142"/>
      <c r="P522" s="142"/>
      <c r="Q522" s="142"/>
      <c r="R522" s="142"/>
      <c r="S522" s="142"/>
      <c r="T522" s="142"/>
      <c r="U522" s="142"/>
    </row>
    <row r="523" customFormat="false" ht="12.75" hidden="false" customHeight="false" outlineLevel="0" collapsed="false">
      <c r="A523" s="142"/>
      <c r="B523" s="142"/>
      <c r="C523" s="142"/>
      <c r="D523" s="142"/>
      <c r="E523" s="142"/>
      <c r="F523" s="142"/>
      <c r="G523" s="142"/>
      <c r="H523" s="142"/>
      <c r="I523" s="142"/>
      <c r="J523" s="142"/>
      <c r="K523" s="142"/>
      <c r="L523" s="142"/>
      <c r="M523" s="142"/>
      <c r="N523" s="142"/>
      <c r="O523" s="142"/>
      <c r="P523" s="142"/>
      <c r="Q523" s="142"/>
      <c r="R523" s="142"/>
      <c r="S523" s="142"/>
      <c r="T523" s="142"/>
      <c r="U523" s="142"/>
    </row>
    <row r="524" customFormat="false" ht="18.75" hidden="false" customHeight="false" outlineLevel="0" collapsed="false">
      <c r="A524" s="438"/>
      <c r="B524" s="142"/>
      <c r="C524" s="142"/>
      <c r="D524" s="142"/>
      <c r="E524" s="142"/>
      <c r="F524" s="142"/>
      <c r="G524" s="142"/>
      <c r="H524" s="142"/>
      <c r="I524" s="142"/>
      <c r="J524" s="142"/>
      <c r="K524" s="142"/>
      <c r="L524" s="142"/>
      <c r="M524" s="142"/>
      <c r="N524" s="142"/>
      <c r="O524" s="142"/>
      <c r="P524" s="142"/>
      <c r="Q524" s="142"/>
      <c r="R524" s="142"/>
      <c r="S524" s="142"/>
      <c r="T524" s="142"/>
      <c r="U524" s="142"/>
    </row>
    <row r="525" customFormat="false" ht="12.75" hidden="false" customHeight="false" outlineLevel="0" collapsed="false">
      <c r="A525" s="376"/>
      <c r="B525" s="142"/>
      <c r="C525" s="142"/>
      <c r="D525" s="142"/>
      <c r="E525" s="142"/>
      <c r="F525" s="142"/>
      <c r="G525" s="142"/>
      <c r="H525" s="142"/>
      <c r="I525" s="142"/>
      <c r="J525" s="142"/>
      <c r="K525" s="142"/>
      <c r="L525" s="142"/>
      <c r="M525" s="142"/>
      <c r="N525" s="142"/>
      <c r="O525" s="142"/>
      <c r="P525" s="142"/>
      <c r="Q525" s="142"/>
      <c r="R525" s="142"/>
      <c r="S525" s="142"/>
      <c r="T525" s="142"/>
      <c r="U525" s="142"/>
    </row>
    <row r="526" customFormat="false" ht="12.75" hidden="false" customHeight="false" outlineLevel="0" collapsed="false">
      <c r="A526" s="467"/>
      <c r="B526" s="468"/>
      <c r="C526" s="468"/>
      <c r="D526" s="468"/>
      <c r="E526" s="468"/>
      <c r="F526" s="468"/>
      <c r="G526" s="468"/>
      <c r="H526" s="468"/>
      <c r="I526" s="468"/>
      <c r="J526" s="468"/>
      <c r="K526" s="468"/>
      <c r="L526" s="468"/>
      <c r="M526" s="142"/>
      <c r="N526" s="142"/>
      <c r="O526" s="142"/>
      <c r="P526" s="142"/>
      <c r="Q526" s="142"/>
      <c r="R526" s="142"/>
      <c r="S526" s="142"/>
      <c r="T526" s="142"/>
      <c r="U526" s="142"/>
    </row>
    <row r="527" customFormat="false" ht="12.75" hidden="false" customHeight="false" outlineLevel="0" collapsed="false">
      <c r="A527" s="142"/>
      <c r="B527" s="142"/>
      <c r="C527" s="142"/>
      <c r="D527" s="142"/>
      <c r="E527" s="142"/>
      <c r="F527" s="142"/>
      <c r="G527" s="142"/>
      <c r="H527" s="142"/>
      <c r="I527" s="142"/>
      <c r="J527" s="142"/>
      <c r="K527" s="142"/>
      <c r="L527" s="142"/>
      <c r="M527" s="142"/>
      <c r="N527" s="142"/>
      <c r="O527" s="142"/>
      <c r="P527" s="142"/>
      <c r="Q527" s="142"/>
      <c r="R527" s="142"/>
      <c r="S527" s="142"/>
      <c r="T527" s="142"/>
      <c r="U527" s="142"/>
    </row>
    <row r="528" customFormat="false" ht="12.75" hidden="false" customHeight="false" outlineLevel="0" collapsed="false">
      <c r="A528" s="227"/>
      <c r="B528" s="226"/>
      <c r="C528" s="226"/>
      <c r="D528" s="226"/>
      <c r="E528" s="226"/>
      <c r="F528" s="226"/>
      <c r="G528" s="226"/>
      <c r="H528" s="226"/>
      <c r="I528" s="226"/>
      <c r="J528" s="226"/>
      <c r="K528" s="226"/>
      <c r="L528" s="226"/>
      <c r="M528" s="142"/>
      <c r="N528" s="142"/>
      <c r="O528" s="142"/>
      <c r="P528" s="142"/>
      <c r="Q528" s="142"/>
      <c r="R528" s="142"/>
      <c r="S528" s="142"/>
      <c r="T528" s="142"/>
      <c r="U528" s="142"/>
    </row>
    <row r="529" customFormat="false" ht="12.75" hidden="true" customHeight="false" outlineLevel="1" collapsed="false">
      <c r="A529" s="376"/>
      <c r="B529" s="142"/>
      <c r="C529" s="142"/>
      <c r="D529" s="142"/>
      <c r="E529" s="142"/>
      <c r="F529" s="142"/>
      <c r="G529" s="142"/>
      <c r="H529" s="142"/>
      <c r="I529" s="142"/>
      <c r="J529" s="142"/>
      <c r="K529" s="142"/>
      <c r="L529" s="142"/>
      <c r="M529" s="142"/>
      <c r="N529" s="142"/>
      <c r="O529" s="142"/>
      <c r="P529" s="142"/>
      <c r="Q529" s="142"/>
      <c r="R529" s="142"/>
      <c r="S529" s="142"/>
      <c r="T529" s="142"/>
      <c r="U529" s="142"/>
    </row>
    <row r="530" customFormat="false" ht="12.75" hidden="true" customHeight="false" outlineLevel="1" collapsed="false">
      <c r="A530" s="188"/>
      <c r="B530" s="439"/>
      <c r="C530" s="439"/>
      <c r="D530" s="439"/>
      <c r="E530" s="439"/>
      <c r="F530" s="439"/>
      <c r="G530" s="439"/>
      <c r="H530" s="439"/>
      <c r="I530" s="439"/>
      <c r="J530" s="439"/>
      <c r="K530" s="439"/>
      <c r="L530" s="439"/>
      <c r="M530" s="142"/>
      <c r="N530" s="142"/>
      <c r="O530" s="142"/>
      <c r="P530" s="142"/>
      <c r="Q530" s="142"/>
      <c r="R530" s="142"/>
      <c r="S530" s="142"/>
      <c r="T530" s="142"/>
      <c r="U530" s="142"/>
    </row>
    <row r="531" customFormat="false" ht="12.75" hidden="true" customHeight="false" outlineLevel="1" collapsed="false">
      <c r="A531" s="188"/>
      <c r="B531" s="439"/>
      <c r="C531" s="439"/>
      <c r="D531" s="439"/>
      <c r="E531" s="439"/>
      <c r="F531" s="439"/>
      <c r="G531" s="439"/>
      <c r="H531" s="439"/>
      <c r="I531" s="439"/>
      <c r="J531" s="439"/>
      <c r="K531" s="439"/>
      <c r="L531" s="439"/>
      <c r="M531" s="142"/>
      <c r="N531" s="142"/>
      <c r="O531" s="142"/>
      <c r="P531" s="142"/>
      <c r="Q531" s="142"/>
      <c r="R531" s="142"/>
      <c r="S531" s="142"/>
      <c r="T531" s="142"/>
      <c r="U531" s="142"/>
    </row>
    <row r="532" customFormat="false" ht="12.75" hidden="true" customHeight="false" outlineLevel="1" collapsed="false">
      <c r="A532" s="469"/>
      <c r="B532" s="439"/>
      <c r="C532" s="439"/>
      <c r="D532" s="439"/>
      <c r="E532" s="439"/>
      <c r="F532" s="439"/>
      <c r="G532" s="439"/>
      <c r="H532" s="439"/>
      <c r="I532" s="439"/>
      <c r="J532" s="439"/>
      <c r="K532" s="439"/>
      <c r="L532" s="439"/>
      <c r="M532" s="142"/>
      <c r="N532" s="142"/>
      <c r="O532" s="142"/>
      <c r="P532" s="142"/>
      <c r="Q532" s="142"/>
      <c r="R532" s="142"/>
      <c r="S532" s="142"/>
      <c r="T532" s="142"/>
      <c r="U532" s="142"/>
    </row>
    <row r="533" customFormat="false" ht="12.75" hidden="true" customHeight="false" outlineLevel="1" collapsed="false">
      <c r="A533" s="188"/>
      <c r="B533" s="439"/>
      <c r="C533" s="439"/>
      <c r="D533" s="439"/>
      <c r="E533" s="439"/>
      <c r="F533" s="439"/>
      <c r="G533" s="439"/>
      <c r="H533" s="439"/>
      <c r="I533" s="439"/>
      <c r="J533" s="439"/>
      <c r="K533" s="439"/>
      <c r="L533" s="439"/>
      <c r="M533" s="142"/>
      <c r="N533" s="142"/>
      <c r="O533" s="142"/>
      <c r="P533" s="142"/>
      <c r="Q533" s="142"/>
      <c r="R533" s="142"/>
      <c r="S533" s="142"/>
      <c r="T533" s="142"/>
      <c r="U533" s="142"/>
    </row>
    <row r="534" customFormat="false" ht="12.75" hidden="true" customHeight="false" outlineLevel="1" collapsed="false">
      <c r="A534" s="142"/>
      <c r="B534" s="439"/>
      <c r="C534" s="439"/>
      <c r="D534" s="439"/>
      <c r="E534" s="439"/>
      <c r="F534" s="439"/>
      <c r="G534" s="439"/>
      <c r="H534" s="439"/>
      <c r="I534" s="439"/>
      <c r="J534" s="439"/>
      <c r="K534" s="439"/>
      <c r="L534" s="439"/>
      <c r="M534" s="142"/>
      <c r="N534" s="142"/>
      <c r="O534" s="142"/>
      <c r="P534" s="142"/>
      <c r="Q534" s="142"/>
      <c r="R534" s="142"/>
      <c r="S534" s="142"/>
      <c r="T534" s="142"/>
      <c r="U534" s="142"/>
    </row>
    <row r="535" customFormat="false" ht="12.75" hidden="true" customHeight="false" outlineLevel="1" collapsed="false">
      <c r="A535" s="376"/>
      <c r="B535" s="439"/>
      <c r="C535" s="439"/>
      <c r="D535" s="439"/>
      <c r="E535" s="439"/>
      <c r="F535" s="439"/>
      <c r="G535" s="439"/>
      <c r="H535" s="439"/>
      <c r="I535" s="439"/>
      <c r="J535" s="439"/>
      <c r="K535" s="439"/>
      <c r="L535" s="439"/>
      <c r="M535" s="142"/>
      <c r="N535" s="142"/>
      <c r="O535" s="142"/>
      <c r="P535" s="142"/>
      <c r="Q535" s="142"/>
      <c r="R535" s="142"/>
      <c r="S535" s="142"/>
      <c r="T535" s="142"/>
      <c r="U535" s="142"/>
    </row>
    <row r="536" customFormat="false" ht="12.75" hidden="true" customHeight="false" outlineLevel="1" collapsed="false">
      <c r="A536" s="188"/>
      <c r="B536" s="439"/>
      <c r="C536" s="439"/>
      <c r="D536" s="439"/>
      <c r="E536" s="439"/>
      <c r="F536" s="439"/>
      <c r="G536" s="439"/>
      <c r="H536" s="439"/>
      <c r="I536" s="439"/>
      <c r="J536" s="439"/>
      <c r="K536" s="439"/>
      <c r="L536" s="439"/>
      <c r="M536" s="142"/>
      <c r="N536" s="142"/>
      <c r="O536" s="142"/>
      <c r="P536" s="142"/>
      <c r="Q536" s="142"/>
      <c r="R536" s="142"/>
      <c r="S536" s="142"/>
      <c r="T536" s="142"/>
      <c r="U536" s="142"/>
    </row>
    <row r="537" customFormat="false" ht="12.75" hidden="true" customHeight="false" outlineLevel="1" collapsed="false">
      <c r="A537" s="188"/>
      <c r="B537" s="439"/>
      <c r="C537" s="439"/>
      <c r="D537" s="439"/>
      <c r="E537" s="439"/>
      <c r="F537" s="439"/>
      <c r="G537" s="439"/>
      <c r="H537" s="439"/>
      <c r="I537" s="439"/>
      <c r="J537" s="439"/>
      <c r="K537" s="439"/>
      <c r="L537" s="439"/>
      <c r="M537" s="142"/>
      <c r="N537" s="142"/>
      <c r="O537" s="142"/>
      <c r="P537" s="142"/>
      <c r="Q537" s="142"/>
      <c r="R537" s="142"/>
      <c r="S537" s="142"/>
      <c r="T537" s="142"/>
      <c r="U537" s="142"/>
    </row>
    <row r="538" customFormat="false" ht="12.75" hidden="true" customHeight="false" outlineLevel="1" collapsed="false">
      <c r="A538" s="188"/>
      <c r="B538" s="439"/>
      <c r="C538" s="439"/>
      <c r="D538" s="439"/>
      <c r="E538" s="439"/>
      <c r="F538" s="439"/>
      <c r="G538" s="439"/>
      <c r="H538" s="439"/>
      <c r="I538" s="439"/>
      <c r="J538" s="439"/>
      <c r="K538" s="439"/>
      <c r="L538" s="439"/>
      <c r="M538" s="142"/>
      <c r="N538" s="142"/>
      <c r="O538" s="142"/>
      <c r="P538" s="142"/>
      <c r="Q538" s="142"/>
      <c r="R538" s="142"/>
      <c r="S538" s="142"/>
      <c r="T538" s="142"/>
      <c r="U538" s="142"/>
    </row>
    <row r="539" customFormat="false" ht="12.75" hidden="true" customHeight="false" outlineLevel="1" collapsed="false">
      <c r="A539" s="188"/>
      <c r="B539" s="439"/>
      <c r="C539" s="439"/>
      <c r="D539" s="439"/>
      <c r="E539" s="439"/>
      <c r="F539" s="439"/>
      <c r="G539" s="439"/>
      <c r="H539" s="439"/>
      <c r="I539" s="439"/>
      <c r="J539" s="439"/>
      <c r="K539" s="439"/>
      <c r="L539" s="439"/>
      <c r="M539" s="142"/>
      <c r="N539" s="142"/>
      <c r="O539" s="142"/>
      <c r="P539" s="142"/>
      <c r="Q539" s="142"/>
      <c r="R539" s="142"/>
      <c r="S539" s="142"/>
      <c r="T539" s="142"/>
      <c r="U539" s="142"/>
    </row>
    <row r="540" customFormat="false" ht="12.75" hidden="true" customHeight="false" outlineLevel="1" collapsed="false">
      <c r="A540" s="188"/>
      <c r="B540" s="439"/>
      <c r="C540" s="439"/>
      <c r="D540" s="439"/>
      <c r="E540" s="439"/>
      <c r="F540" s="439"/>
      <c r="G540" s="439"/>
      <c r="H540" s="439"/>
      <c r="I540" s="439"/>
      <c r="J540" s="439"/>
      <c r="K540" s="439"/>
      <c r="L540" s="439"/>
      <c r="M540" s="142"/>
      <c r="N540" s="142"/>
      <c r="O540" s="142"/>
      <c r="P540" s="142"/>
      <c r="Q540" s="142"/>
      <c r="R540" s="142"/>
      <c r="S540" s="142"/>
      <c r="T540" s="142"/>
      <c r="U540" s="142"/>
    </row>
    <row r="541" customFormat="false" ht="12.75" hidden="true" customHeight="false" outlineLevel="1" collapsed="false">
      <c r="A541" s="188"/>
      <c r="B541" s="439"/>
      <c r="C541" s="439"/>
      <c r="D541" s="439"/>
      <c r="E541" s="439"/>
      <c r="F541" s="439"/>
      <c r="G541" s="439"/>
      <c r="H541" s="439"/>
      <c r="I541" s="439"/>
      <c r="J541" s="439"/>
      <c r="K541" s="439"/>
      <c r="L541" s="439"/>
      <c r="M541" s="142"/>
      <c r="N541" s="142"/>
      <c r="O541" s="142"/>
      <c r="P541" s="142"/>
      <c r="Q541" s="142"/>
      <c r="R541" s="142"/>
      <c r="S541" s="142"/>
      <c r="T541" s="142"/>
      <c r="U541" s="142"/>
    </row>
    <row r="542" customFormat="false" ht="12.75" hidden="true" customHeight="false" outlineLevel="1" collapsed="false">
      <c r="A542" s="188"/>
      <c r="B542" s="439"/>
      <c r="C542" s="439"/>
      <c r="D542" s="439"/>
      <c r="E542" s="439"/>
      <c r="F542" s="439"/>
      <c r="G542" s="439"/>
      <c r="H542" s="439"/>
      <c r="I542" s="439"/>
      <c r="J542" s="439"/>
      <c r="K542" s="439"/>
      <c r="L542" s="439"/>
      <c r="M542" s="142"/>
      <c r="N542" s="142"/>
      <c r="O542" s="142"/>
      <c r="P542" s="142"/>
      <c r="Q542" s="142"/>
      <c r="R542" s="142"/>
      <c r="S542" s="142"/>
      <c r="T542" s="142"/>
      <c r="U542" s="142"/>
    </row>
    <row r="543" customFormat="false" ht="12.75" hidden="true" customHeight="false" outlineLevel="1" collapsed="false">
      <c r="A543" s="188"/>
      <c r="B543" s="439"/>
      <c r="C543" s="439"/>
      <c r="D543" s="439"/>
      <c r="E543" s="439"/>
      <c r="F543" s="439"/>
      <c r="G543" s="439"/>
      <c r="H543" s="439"/>
      <c r="I543" s="439"/>
      <c r="J543" s="439"/>
      <c r="K543" s="439"/>
      <c r="L543" s="439"/>
      <c r="M543" s="142"/>
      <c r="N543" s="142"/>
      <c r="O543" s="142"/>
      <c r="P543" s="142"/>
      <c r="Q543" s="142"/>
      <c r="R543" s="142"/>
      <c r="S543" s="142"/>
      <c r="T543" s="142"/>
      <c r="U543" s="142"/>
    </row>
    <row r="544" customFormat="false" ht="12.75" hidden="true" customHeight="false" outlineLevel="1" collapsed="false">
      <c r="A544" s="188"/>
      <c r="B544" s="439"/>
      <c r="C544" s="439"/>
      <c r="D544" s="439"/>
      <c r="E544" s="439"/>
      <c r="F544" s="439"/>
      <c r="G544" s="439"/>
      <c r="H544" s="439"/>
      <c r="I544" s="439"/>
      <c r="J544" s="439"/>
      <c r="K544" s="439"/>
      <c r="L544" s="439"/>
      <c r="M544" s="142"/>
      <c r="N544" s="142"/>
      <c r="O544" s="142"/>
      <c r="P544" s="142"/>
      <c r="Q544" s="142"/>
      <c r="R544" s="142"/>
      <c r="S544" s="142"/>
      <c r="T544" s="142"/>
      <c r="U544" s="142"/>
    </row>
    <row r="545" customFormat="false" ht="12.75" hidden="true" customHeight="false" outlineLevel="1" collapsed="false">
      <c r="A545" s="188"/>
      <c r="B545" s="439"/>
      <c r="C545" s="439"/>
      <c r="D545" s="439"/>
      <c r="E545" s="439"/>
      <c r="F545" s="439"/>
      <c r="G545" s="439"/>
      <c r="H545" s="439"/>
      <c r="I545" s="439"/>
      <c r="J545" s="439"/>
      <c r="K545" s="439"/>
      <c r="L545" s="439"/>
      <c r="M545" s="142"/>
      <c r="N545" s="142"/>
      <c r="O545" s="142"/>
      <c r="P545" s="142"/>
      <c r="Q545" s="142"/>
      <c r="R545" s="142"/>
      <c r="S545" s="142"/>
      <c r="T545" s="142"/>
      <c r="U545" s="142"/>
    </row>
    <row r="546" customFormat="false" ht="12.75" hidden="true" customHeight="false" outlineLevel="1" collapsed="false">
      <c r="A546" s="142"/>
      <c r="B546" s="439"/>
      <c r="C546" s="439"/>
      <c r="D546" s="439"/>
      <c r="E546" s="439"/>
      <c r="F546" s="439"/>
      <c r="G546" s="439"/>
      <c r="H546" s="439"/>
      <c r="I546" s="439"/>
      <c r="J546" s="439"/>
      <c r="K546" s="439"/>
      <c r="L546" s="439"/>
      <c r="M546" s="142"/>
      <c r="N546" s="142"/>
      <c r="O546" s="142"/>
      <c r="P546" s="142"/>
      <c r="Q546" s="142"/>
      <c r="R546" s="142"/>
      <c r="S546" s="142"/>
      <c r="T546" s="142"/>
      <c r="U546" s="142"/>
    </row>
    <row r="547" customFormat="false" ht="12.75" hidden="true" customHeight="false" outlineLevel="1" collapsed="false">
      <c r="A547" s="142"/>
      <c r="B547" s="439"/>
      <c r="C547" s="439"/>
      <c r="D547" s="439"/>
      <c r="E547" s="439"/>
      <c r="F547" s="439"/>
      <c r="G547" s="439"/>
      <c r="H547" s="439"/>
      <c r="I547" s="439"/>
      <c r="J547" s="439"/>
      <c r="K547" s="439"/>
      <c r="L547" s="439"/>
      <c r="M547" s="142"/>
      <c r="N547" s="142"/>
      <c r="O547" s="142"/>
      <c r="P547" s="142"/>
      <c r="Q547" s="142"/>
      <c r="R547" s="142"/>
      <c r="S547" s="142"/>
      <c r="T547" s="142"/>
      <c r="U547" s="142"/>
    </row>
    <row r="548" customFormat="false" ht="12.75" hidden="true" customHeight="false" outlineLevel="1" collapsed="false">
      <c r="A548" s="142"/>
      <c r="B548" s="439"/>
      <c r="C548" s="439"/>
      <c r="D548" s="439"/>
      <c r="E548" s="439"/>
      <c r="F548" s="439"/>
      <c r="G548" s="439"/>
      <c r="H548" s="439"/>
      <c r="I548" s="439"/>
      <c r="J548" s="439"/>
      <c r="K548" s="439"/>
      <c r="L548" s="439"/>
      <c r="M548" s="142"/>
      <c r="N548" s="142"/>
      <c r="O548" s="142"/>
      <c r="P548" s="142"/>
      <c r="Q548" s="142"/>
      <c r="R548" s="142"/>
      <c r="S548" s="142"/>
      <c r="T548" s="142"/>
      <c r="U548" s="142"/>
    </row>
    <row r="549" customFormat="false" ht="12.75" hidden="true" customHeight="false" outlineLevel="1" collapsed="false">
      <c r="A549" s="188"/>
      <c r="B549" s="439"/>
      <c r="C549" s="439"/>
      <c r="D549" s="439"/>
      <c r="E549" s="439"/>
      <c r="F549" s="439"/>
      <c r="G549" s="439"/>
      <c r="H549" s="439"/>
      <c r="I549" s="439"/>
      <c r="J549" s="439"/>
      <c r="K549" s="439"/>
      <c r="L549" s="439"/>
      <c r="M549" s="142"/>
      <c r="N549" s="142"/>
      <c r="O549" s="142"/>
      <c r="P549" s="142"/>
      <c r="Q549" s="142"/>
      <c r="R549" s="142"/>
      <c r="S549" s="142"/>
      <c r="T549" s="142"/>
      <c r="U549" s="142"/>
    </row>
    <row r="550" customFormat="false" ht="12.75" hidden="true" customHeight="false" outlineLevel="1" collapsed="false">
      <c r="A550" s="142"/>
      <c r="B550" s="439"/>
      <c r="C550" s="439"/>
      <c r="D550" s="439"/>
      <c r="E550" s="439"/>
      <c r="F550" s="439"/>
      <c r="G550" s="439"/>
      <c r="H550" s="439"/>
      <c r="I550" s="439"/>
      <c r="J550" s="439"/>
      <c r="K550" s="439"/>
      <c r="L550" s="439"/>
      <c r="M550" s="142"/>
      <c r="N550" s="142"/>
      <c r="O550" s="142"/>
      <c r="P550" s="142"/>
      <c r="Q550" s="142"/>
      <c r="R550" s="142"/>
      <c r="S550" s="142"/>
      <c r="T550" s="142"/>
      <c r="U550" s="142"/>
    </row>
    <row r="551" customFormat="false" ht="12.75" hidden="true" customHeight="false" outlineLevel="1" collapsed="false">
      <c r="A551" s="142"/>
      <c r="B551" s="439"/>
      <c r="C551" s="439"/>
      <c r="D551" s="439"/>
      <c r="E551" s="439"/>
      <c r="F551" s="439"/>
      <c r="G551" s="439"/>
      <c r="H551" s="439"/>
      <c r="I551" s="439"/>
      <c r="J551" s="439"/>
      <c r="K551" s="439"/>
      <c r="L551" s="439"/>
      <c r="M551" s="142"/>
      <c r="N551" s="142"/>
      <c r="O551" s="142"/>
      <c r="P551" s="142"/>
      <c r="Q551" s="142"/>
      <c r="R551" s="142"/>
      <c r="S551" s="142"/>
      <c r="T551" s="142"/>
      <c r="U551" s="142"/>
    </row>
    <row r="552" customFormat="false" ht="12.75" hidden="true" customHeight="false" outlineLevel="1" collapsed="false">
      <c r="A552" s="376"/>
      <c r="B552" s="439"/>
      <c r="C552" s="439"/>
      <c r="D552" s="439"/>
      <c r="E552" s="439"/>
      <c r="F552" s="439"/>
      <c r="G552" s="439"/>
      <c r="H552" s="439"/>
      <c r="I552" s="439"/>
      <c r="J552" s="439"/>
      <c r="K552" s="439"/>
      <c r="L552" s="439"/>
      <c r="M552" s="142"/>
      <c r="N552" s="142"/>
      <c r="O552" s="142"/>
      <c r="P552" s="142"/>
      <c r="Q552" s="142"/>
      <c r="R552" s="142"/>
      <c r="S552" s="142"/>
      <c r="T552" s="142"/>
      <c r="U552" s="142"/>
    </row>
    <row r="553" customFormat="false" ht="12.75" hidden="true" customHeight="false" outlineLevel="1" collapsed="false">
      <c r="A553" s="188"/>
      <c r="B553" s="439"/>
      <c r="C553" s="439"/>
      <c r="D553" s="439"/>
      <c r="E553" s="439"/>
      <c r="F553" s="439"/>
      <c r="G553" s="439"/>
      <c r="H553" s="439"/>
      <c r="I553" s="439"/>
      <c r="J553" s="439"/>
      <c r="K553" s="439"/>
      <c r="L553" s="439"/>
      <c r="M553" s="142"/>
      <c r="N553" s="142"/>
      <c r="O553" s="142"/>
      <c r="P553" s="142"/>
      <c r="Q553" s="142"/>
      <c r="R553" s="142"/>
      <c r="S553" s="142"/>
      <c r="T553" s="142"/>
      <c r="U553" s="142"/>
    </row>
    <row r="554" customFormat="false" ht="12.75" hidden="false" customHeight="false" outlineLevel="0" collapsed="false">
      <c r="A554" s="376"/>
      <c r="B554" s="439"/>
      <c r="C554" s="439"/>
      <c r="D554" s="439"/>
      <c r="E554" s="439"/>
      <c r="F554" s="439"/>
      <c r="G554" s="439"/>
      <c r="H554" s="439"/>
      <c r="I554" s="439"/>
      <c r="J554" s="439"/>
      <c r="K554" s="439"/>
      <c r="L554" s="439"/>
      <c r="M554" s="142"/>
      <c r="N554" s="142"/>
      <c r="O554" s="142"/>
      <c r="P554" s="142"/>
      <c r="Q554" s="142"/>
      <c r="R554" s="142"/>
      <c r="S554" s="142"/>
      <c r="T554" s="142"/>
      <c r="U554" s="142"/>
    </row>
    <row r="555" customFormat="false" ht="12.75" hidden="false" customHeight="false" outlineLevel="0" collapsed="false">
      <c r="A555" s="376"/>
      <c r="B555" s="439"/>
      <c r="C555" s="439"/>
      <c r="D555" s="439"/>
      <c r="E555" s="439"/>
      <c r="F555" s="439"/>
      <c r="G555" s="439"/>
      <c r="H555" s="439"/>
      <c r="I555" s="439"/>
      <c r="J555" s="439"/>
      <c r="K555" s="439"/>
      <c r="L555" s="439"/>
      <c r="M555" s="142"/>
      <c r="N555" s="142"/>
      <c r="O555" s="142"/>
      <c r="P555" s="142"/>
      <c r="Q555" s="142"/>
      <c r="R555" s="142"/>
      <c r="S555" s="142"/>
      <c r="T555" s="142"/>
      <c r="U555" s="142"/>
    </row>
    <row r="556" customFormat="false" ht="12.75" hidden="false" customHeight="false" outlineLevel="0" collapsed="false">
      <c r="A556" s="376"/>
      <c r="B556" s="439"/>
      <c r="C556" s="439"/>
      <c r="D556" s="439"/>
      <c r="E556" s="439"/>
      <c r="F556" s="439"/>
      <c r="G556" s="439"/>
      <c r="H556" s="439"/>
      <c r="I556" s="439"/>
      <c r="J556" s="439"/>
      <c r="K556" s="439"/>
      <c r="L556" s="439"/>
      <c r="M556" s="142"/>
      <c r="N556" s="142"/>
      <c r="O556" s="142"/>
      <c r="P556" s="142"/>
      <c r="Q556" s="142"/>
      <c r="R556" s="142"/>
      <c r="S556" s="142"/>
      <c r="T556" s="142"/>
      <c r="U556" s="142"/>
    </row>
    <row r="557" customFormat="false" ht="12.75" hidden="false" customHeight="false" outlineLevel="0" collapsed="false">
      <c r="A557" s="142"/>
      <c r="B557" s="439"/>
      <c r="C557" s="439"/>
      <c r="D557" s="439"/>
      <c r="E557" s="439"/>
      <c r="F557" s="439"/>
      <c r="G557" s="439"/>
      <c r="H557" s="439"/>
      <c r="I557" s="439"/>
      <c r="J557" s="439"/>
      <c r="K557" s="439"/>
      <c r="L557" s="439"/>
      <c r="M557" s="142"/>
      <c r="N557" s="142"/>
      <c r="O557" s="142"/>
      <c r="P557" s="142"/>
      <c r="Q557" s="142"/>
      <c r="R557" s="142"/>
      <c r="S557" s="142"/>
      <c r="T557" s="142"/>
      <c r="U557" s="142"/>
    </row>
    <row r="558" customFormat="false" ht="12.75" hidden="false" customHeight="false" outlineLevel="0" collapsed="false">
      <c r="A558" s="142"/>
      <c r="B558" s="439"/>
      <c r="C558" s="439"/>
      <c r="D558" s="439"/>
      <c r="E558" s="439"/>
      <c r="F558" s="439"/>
      <c r="G558" s="439"/>
      <c r="H558" s="439"/>
      <c r="I558" s="439"/>
      <c r="J558" s="439"/>
      <c r="K558" s="439"/>
      <c r="L558" s="439"/>
      <c r="M558" s="142"/>
      <c r="N558" s="142"/>
      <c r="O558" s="142"/>
      <c r="P558" s="142"/>
      <c r="Q558" s="142"/>
      <c r="R558" s="142"/>
      <c r="S558" s="142"/>
      <c r="T558" s="142"/>
      <c r="U558" s="142"/>
    </row>
    <row r="559" customFormat="false" ht="12.75" hidden="false" customHeight="false" outlineLevel="0" collapsed="false">
      <c r="A559" s="376"/>
      <c r="B559" s="439"/>
      <c r="C559" s="439"/>
      <c r="D559" s="439"/>
      <c r="E559" s="439"/>
      <c r="F559" s="439"/>
      <c r="G559" s="439"/>
      <c r="H559" s="439"/>
      <c r="I559" s="439"/>
      <c r="J559" s="439"/>
      <c r="K559" s="439"/>
      <c r="L559" s="439"/>
      <c r="M559" s="142"/>
      <c r="N559" s="142"/>
      <c r="O559" s="142"/>
      <c r="P559" s="142"/>
      <c r="Q559" s="142"/>
      <c r="R559" s="142"/>
      <c r="S559" s="142"/>
      <c r="T559" s="142"/>
      <c r="U559" s="142"/>
    </row>
    <row r="560" customFormat="false" ht="12.75" hidden="false" customHeight="false" outlineLevel="0" collapsed="false">
      <c r="A560" s="376"/>
      <c r="B560" s="439"/>
      <c r="C560" s="439"/>
      <c r="D560" s="439"/>
      <c r="E560" s="439"/>
      <c r="F560" s="439"/>
      <c r="G560" s="439"/>
      <c r="H560" s="439"/>
      <c r="I560" s="439"/>
      <c r="J560" s="439"/>
      <c r="K560" s="439"/>
      <c r="L560" s="439"/>
      <c r="M560" s="142"/>
      <c r="N560" s="142"/>
      <c r="O560" s="142"/>
      <c r="P560" s="142"/>
      <c r="Q560" s="142"/>
      <c r="R560" s="142"/>
      <c r="S560" s="142"/>
      <c r="T560" s="142"/>
      <c r="U560" s="142"/>
    </row>
    <row r="561" customFormat="false" ht="12.75" hidden="false" customHeight="false" outlineLevel="0" collapsed="false">
      <c r="A561" s="376"/>
      <c r="B561" s="439"/>
      <c r="C561" s="439"/>
      <c r="D561" s="439"/>
      <c r="E561" s="439"/>
      <c r="F561" s="439"/>
      <c r="G561" s="439"/>
      <c r="H561" s="439"/>
      <c r="I561" s="439"/>
      <c r="J561" s="439"/>
      <c r="K561" s="439"/>
      <c r="L561" s="439"/>
      <c r="M561" s="142"/>
      <c r="N561" s="142"/>
      <c r="O561" s="142"/>
      <c r="P561" s="142"/>
      <c r="Q561" s="142"/>
      <c r="R561" s="142"/>
      <c r="S561" s="142"/>
      <c r="T561" s="142"/>
      <c r="U561" s="142"/>
    </row>
    <row r="562" customFormat="false" ht="12.75" hidden="false" customHeight="false" outlineLevel="0" collapsed="false">
      <c r="A562" s="376"/>
      <c r="B562" s="439"/>
      <c r="C562" s="439"/>
      <c r="D562" s="439"/>
      <c r="E562" s="439"/>
      <c r="F562" s="439"/>
      <c r="G562" s="439"/>
      <c r="H562" s="439"/>
      <c r="I562" s="439"/>
      <c r="J562" s="439"/>
      <c r="K562" s="439"/>
      <c r="L562" s="439"/>
      <c r="M562" s="142"/>
      <c r="N562" s="142"/>
      <c r="O562" s="142"/>
      <c r="P562" s="142"/>
      <c r="Q562" s="142"/>
      <c r="R562" s="142"/>
      <c r="S562" s="142"/>
      <c r="T562" s="142"/>
      <c r="U562" s="142"/>
    </row>
    <row r="563" customFormat="false" ht="12.75" hidden="false" customHeight="false" outlineLevel="0" collapsed="false">
      <c r="A563" s="142"/>
      <c r="B563" s="142"/>
      <c r="C563" s="142"/>
      <c r="D563" s="439"/>
      <c r="E563" s="439"/>
      <c r="F563" s="439"/>
      <c r="G563" s="439"/>
      <c r="H563" s="439"/>
      <c r="I563" s="439"/>
      <c r="J563" s="439"/>
      <c r="K563" s="439"/>
      <c r="L563" s="439"/>
      <c r="M563" s="142"/>
      <c r="N563" s="142"/>
      <c r="O563" s="142"/>
      <c r="P563" s="142"/>
      <c r="Q563" s="142"/>
      <c r="R563" s="142"/>
      <c r="S563" s="142"/>
      <c r="T563" s="142"/>
      <c r="U563" s="142"/>
    </row>
    <row r="564" customFormat="false" ht="12.75" hidden="false" customHeight="false" outlineLevel="0" collapsed="false">
      <c r="A564" s="142"/>
      <c r="B564" s="142"/>
      <c r="C564" s="142"/>
      <c r="D564" s="439"/>
      <c r="E564" s="439"/>
      <c r="F564" s="439"/>
      <c r="G564" s="439"/>
      <c r="H564" s="439"/>
      <c r="I564" s="439"/>
      <c r="J564" s="439"/>
      <c r="K564" s="439"/>
      <c r="L564" s="439"/>
      <c r="M564" s="142"/>
      <c r="N564" s="142"/>
      <c r="O564" s="142"/>
      <c r="P564" s="142"/>
      <c r="Q564" s="142"/>
      <c r="R564" s="142"/>
      <c r="S564" s="142"/>
      <c r="T564" s="142"/>
      <c r="U564" s="142"/>
    </row>
    <row r="565" customFormat="false" ht="12.75" hidden="false" customHeight="false" outlineLevel="0" collapsed="false">
      <c r="A565" s="142"/>
      <c r="B565" s="142"/>
      <c r="C565" s="142"/>
      <c r="D565" s="439"/>
      <c r="E565" s="439"/>
      <c r="F565" s="439"/>
      <c r="G565" s="439"/>
      <c r="H565" s="439"/>
      <c r="I565" s="439"/>
      <c r="J565" s="439"/>
      <c r="K565" s="439"/>
      <c r="L565" s="439"/>
      <c r="M565" s="142"/>
      <c r="N565" s="142"/>
      <c r="O565" s="142"/>
      <c r="P565" s="142"/>
      <c r="Q565" s="142"/>
      <c r="R565" s="142"/>
      <c r="S565" s="142"/>
      <c r="T565" s="142"/>
      <c r="U565" s="142"/>
    </row>
    <row r="566" customFormat="false" ht="12.75" hidden="false" customHeight="false" outlineLevel="0" collapsed="false">
      <c r="A566" s="142"/>
      <c r="B566" s="142"/>
      <c r="C566" s="142"/>
      <c r="D566" s="439"/>
      <c r="E566" s="439"/>
      <c r="F566" s="439"/>
      <c r="G566" s="439"/>
      <c r="H566" s="439"/>
      <c r="I566" s="439"/>
      <c r="J566" s="439"/>
      <c r="K566" s="439"/>
      <c r="L566" s="439"/>
      <c r="M566" s="142"/>
      <c r="N566" s="142"/>
      <c r="O566" s="142"/>
      <c r="P566" s="142"/>
      <c r="Q566" s="142"/>
      <c r="R566" s="142"/>
      <c r="S566" s="142"/>
      <c r="T566" s="142"/>
      <c r="U566" s="142"/>
    </row>
    <row r="567" customFormat="false" ht="12.75" hidden="false" customHeight="false" outlineLevel="0" collapsed="false">
      <c r="A567" s="142"/>
      <c r="B567" s="142"/>
      <c r="C567" s="142"/>
      <c r="D567" s="439"/>
      <c r="E567" s="439"/>
      <c r="F567" s="439"/>
      <c r="G567" s="439"/>
      <c r="H567" s="439"/>
      <c r="I567" s="439"/>
      <c r="J567" s="439"/>
      <c r="K567" s="439"/>
      <c r="L567" s="439"/>
      <c r="M567" s="142"/>
      <c r="N567" s="142"/>
      <c r="O567" s="142"/>
      <c r="P567" s="142"/>
      <c r="Q567" s="142"/>
      <c r="R567" s="142"/>
      <c r="S567" s="142"/>
      <c r="T567" s="142"/>
      <c r="U567" s="142"/>
    </row>
    <row r="568" customFormat="false" ht="12.75" hidden="false" customHeight="false" outlineLevel="0" collapsed="false">
      <c r="A568" s="142"/>
      <c r="B568" s="142"/>
      <c r="C568" s="142"/>
      <c r="D568" s="142"/>
      <c r="E568" s="142"/>
      <c r="F568" s="142"/>
      <c r="G568" s="142"/>
      <c r="H568" s="142"/>
      <c r="I568" s="142"/>
      <c r="J568" s="142"/>
      <c r="K568" s="142"/>
      <c r="L568" s="142"/>
      <c r="M568" s="142"/>
      <c r="N568" s="142"/>
      <c r="O568" s="142"/>
      <c r="P568" s="142"/>
      <c r="Q568" s="142"/>
      <c r="R568" s="142"/>
      <c r="S568" s="142"/>
      <c r="T568" s="142"/>
      <c r="U568" s="142"/>
    </row>
    <row r="569" customFormat="false" ht="12.75" hidden="false" customHeight="false" outlineLevel="0" collapsed="false">
      <c r="A569" s="142"/>
      <c r="B569" s="142"/>
      <c r="C569" s="142"/>
      <c r="D569" s="142"/>
      <c r="E569" s="142"/>
      <c r="F569" s="142"/>
      <c r="G569" s="142"/>
      <c r="H569" s="142"/>
      <c r="I569" s="142"/>
      <c r="J569" s="142"/>
      <c r="K569" s="142"/>
      <c r="L569" s="142"/>
      <c r="M569" s="142"/>
      <c r="N569" s="142"/>
      <c r="O569" s="142"/>
      <c r="P569" s="142"/>
      <c r="Q569" s="142"/>
      <c r="R569" s="142"/>
      <c r="S569" s="142"/>
      <c r="T569" s="142"/>
      <c r="U569" s="142"/>
    </row>
    <row r="570" customFormat="false" ht="12.75" hidden="false" customHeight="false" outlineLevel="0" collapsed="false">
      <c r="A570" s="142"/>
      <c r="B570" s="142"/>
      <c r="C570" s="142"/>
      <c r="D570" s="142"/>
      <c r="E570" s="142"/>
      <c r="F570" s="142"/>
      <c r="G570" s="142"/>
      <c r="H570" s="142"/>
      <c r="I570" s="142"/>
      <c r="J570" s="142"/>
      <c r="K570" s="142"/>
      <c r="L570" s="142"/>
      <c r="M570" s="142"/>
      <c r="N570" s="142"/>
      <c r="O570" s="142"/>
      <c r="P570" s="142"/>
      <c r="Q570" s="142"/>
      <c r="R570" s="142"/>
      <c r="S570" s="142"/>
      <c r="T570" s="142"/>
      <c r="U570" s="142"/>
    </row>
    <row r="571" customFormat="false" ht="12.75" hidden="false" customHeight="false" outlineLevel="0" collapsed="false">
      <c r="A571" s="142"/>
      <c r="B571" s="142"/>
      <c r="C571" s="142"/>
      <c r="D571" s="142"/>
      <c r="E571" s="142"/>
      <c r="F571" s="142"/>
      <c r="G571" s="142"/>
      <c r="H571" s="142"/>
      <c r="I571" s="142"/>
      <c r="J571" s="142"/>
      <c r="K571" s="142"/>
      <c r="L571" s="142"/>
      <c r="M571" s="142"/>
      <c r="N571" s="142"/>
      <c r="O571" s="142"/>
      <c r="P571" s="142"/>
      <c r="Q571" s="142"/>
      <c r="R571" s="142"/>
      <c r="S571" s="142"/>
      <c r="T571" s="142"/>
      <c r="U571" s="142"/>
    </row>
    <row r="572" customFormat="false" ht="12.75" hidden="false" customHeight="false" outlineLevel="0" collapsed="false">
      <c r="A572" s="142"/>
      <c r="B572" s="142"/>
      <c r="C572" s="142"/>
      <c r="D572" s="142"/>
      <c r="E572" s="142"/>
      <c r="F572" s="142"/>
      <c r="G572" s="142"/>
      <c r="H572" s="142"/>
      <c r="I572" s="142"/>
      <c r="J572" s="142"/>
      <c r="K572" s="142"/>
      <c r="L572" s="142"/>
      <c r="M572" s="142"/>
      <c r="N572" s="142"/>
      <c r="O572" s="142"/>
      <c r="P572" s="142"/>
      <c r="Q572" s="142"/>
      <c r="R572" s="142"/>
      <c r="S572" s="142"/>
      <c r="T572" s="142"/>
      <c r="U572" s="142"/>
    </row>
    <row r="573" customFormat="false" ht="12.75" hidden="false" customHeight="false" outlineLevel="0" collapsed="false">
      <c r="A573" s="142"/>
      <c r="B573" s="142"/>
      <c r="C573" s="142"/>
      <c r="D573" s="142"/>
      <c r="E573" s="142"/>
      <c r="F573" s="142"/>
      <c r="G573" s="142"/>
      <c r="H573" s="142"/>
      <c r="I573" s="142"/>
      <c r="J573" s="142"/>
      <c r="K573" s="142"/>
      <c r="L573" s="142"/>
      <c r="M573" s="142"/>
      <c r="N573" s="142"/>
      <c r="O573" s="142"/>
      <c r="P573" s="142"/>
      <c r="Q573" s="142"/>
      <c r="R573" s="142"/>
      <c r="S573" s="142"/>
      <c r="T573" s="142"/>
      <c r="U573" s="142"/>
    </row>
    <row r="574" customFormat="false" ht="12.75" hidden="false" customHeight="false" outlineLevel="0" collapsed="false">
      <c r="A574" s="142"/>
      <c r="B574" s="142"/>
      <c r="C574" s="142"/>
      <c r="D574" s="142"/>
      <c r="E574" s="142"/>
      <c r="F574" s="142"/>
      <c r="G574" s="142"/>
      <c r="H574" s="142"/>
      <c r="I574" s="142"/>
      <c r="J574" s="142"/>
      <c r="K574" s="142"/>
      <c r="L574" s="142"/>
      <c r="M574" s="142"/>
      <c r="N574" s="142"/>
      <c r="O574" s="142"/>
      <c r="P574" s="142"/>
      <c r="Q574" s="142"/>
      <c r="R574" s="142"/>
      <c r="S574" s="142"/>
      <c r="T574" s="142"/>
      <c r="U574" s="142"/>
    </row>
    <row r="575" customFormat="false" ht="12.75" hidden="false" customHeight="false" outlineLevel="0" collapsed="false">
      <c r="A575" s="142"/>
      <c r="B575" s="142"/>
      <c r="C575" s="142"/>
      <c r="D575" s="142"/>
      <c r="E575" s="142"/>
      <c r="F575" s="142"/>
      <c r="G575" s="142"/>
      <c r="H575" s="142"/>
      <c r="I575" s="142"/>
      <c r="J575" s="142"/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</row>
    <row r="576" customFormat="false" ht="12.75" hidden="false" customHeight="false" outlineLevel="0" collapsed="false">
      <c r="A576" s="142"/>
      <c r="B576" s="142"/>
      <c r="C576" s="142"/>
      <c r="D576" s="142"/>
      <c r="E576" s="142"/>
      <c r="F576" s="142"/>
      <c r="G576" s="142"/>
      <c r="H576" s="142"/>
      <c r="I576" s="142"/>
      <c r="J576" s="142"/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</row>
    <row r="577" customFormat="false" ht="12.75" hidden="false" customHeight="false" outlineLevel="0" collapsed="false">
      <c r="A577" s="142"/>
      <c r="B577" s="142"/>
      <c r="C577" s="142"/>
      <c r="D577" s="142"/>
      <c r="E577" s="142"/>
      <c r="F577" s="142"/>
      <c r="G577" s="142"/>
      <c r="H577" s="142"/>
      <c r="I577" s="142"/>
      <c r="J577" s="142"/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</row>
    <row r="578" customFormat="false" ht="12.75" hidden="false" customHeight="false" outlineLevel="0" collapsed="false">
      <c r="A578" s="142"/>
      <c r="B578" s="142"/>
      <c r="C578" s="142"/>
      <c r="D578" s="142"/>
      <c r="E578" s="142"/>
      <c r="F578" s="142"/>
      <c r="G578" s="142"/>
      <c r="H578" s="142"/>
      <c r="I578" s="142"/>
      <c r="J578" s="142"/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</row>
    <row r="579" customFormat="false" ht="12.75" hidden="false" customHeight="false" outlineLevel="0" collapsed="false">
      <c r="A579" s="142"/>
      <c r="B579" s="142"/>
      <c r="C579" s="142"/>
      <c r="D579" s="142"/>
      <c r="E579" s="142"/>
      <c r="F579" s="142"/>
      <c r="G579" s="142"/>
      <c r="H579" s="142"/>
      <c r="I579" s="142"/>
      <c r="J579" s="142"/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</row>
    <row r="580" customFormat="false" ht="12.75" hidden="false" customHeight="false" outlineLevel="0" collapsed="false">
      <c r="A580" s="142"/>
      <c r="B580" s="142"/>
      <c r="C580" s="142"/>
      <c r="D580" s="142"/>
      <c r="E580" s="142"/>
      <c r="F580" s="142"/>
      <c r="G580" s="142"/>
      <c r="H580" s="142"/>
      <c r="I580" s="142"/>
      <c r="J580" s="142"/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</row>
    <row r="581" customFormat="false" ht="12.75" hidden="false" customHeight="false" outlineLevel="0" collapsed="false">
      <c r="A581" s="142"/>
      <c r="B581" s="142"/>
      <c r="C581" s="142"/>
      <c r="D581" s="142"/>
      <c r="E581" s="142"/>
      <c r="F581" s="142"/>
      <c r="G581" s="142"/>
      <c r="H581" s="142"/>
      <c r="I581" s="142"/>
      <c r="J581" s="142"/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</row>
    <row r="582" customFormat="false" ht="12.75" hidden="false" customHeight="false" outlineLevel="0" collapsed="false">
      <c r="A582" s="142"/>
      <c r="B582" s="142"/>
      <c r="C582" s="142"/>
      <c r="D582" s="142"/>
      <c r="E582" s="142"/>
      <c r="F582" s="142"/>
      <c r="G582" s="142"/>
      <c r="H582" s="142"/>
      <c r="I582" s="142"/>
      <c r="J582" s="142"/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</row>
    <row r="583" customFormat="false" ht="12.75" hidden="false" customHeight="false" outlineLevel="0" collapsed="false">
      <c r="A583" s="142"/>
      <c r="B583" s="142"/>
      <c r="C583" s="142"/>
      <c r="D583" s="142"/>
      <c r="E583" s="142"/>
      <c r="F583" s="142"/>
      <c r="G583" s="142"/>
      <c r="H583" s="142"/>
      <c r="I583" s="142"/>
      <c r="J583" s="142"/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</row>
    <row r="584" customFormat="false" ht="12.75" hidden="false" customHeight="false" outlineLevel="0" collapsed="false">
      <c r="A584" s="142"/>
      <c r="B584" s="142"/>
      <c r="C584" s="142"/>
      <c r="D584" s="142"/>
      <c r="E584" s="142"/>
      <c r="F584" s="142"/>
      <c r="G584" s="142"/>
      <c r="H584" s="142"/>
      <c r="I584" s="142"/>
      <c r="J584" s="142"/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</row>
    <row r="585" customFormat="false" ht="12.75" hidden="false" customHeight="false" outlineLevel="0" collapsed="false">
      <c r="A585" s="142"/>
      <c r="B585" s="142"/>
      <c r="C585" s="142"/>
      <c r="D585" s="142"/>
      <c r="E585" s="142"/>
      <c r="F585" s="142"/>
      <c r="G585" s="142"/>
      <c r="H585" s="142"/>
      <c r="I585" s="142"/>
      <c r="J585" s="142"/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</row>
    <row r="586" customFormat="false" ht="12.75" hidden="false" customHeight="false" outlineLevel="0" collapsed="false">
      <c r="A586" s="142"/>
      <c r="B586" s="142"/>
      <c r="C586" s="142"/>
      <c r="D586" s="142"/>
      <c r="E586" s="142"/>
      <c r="F586" s="142"/>
      <c r="G586" s="142"/>
      <c r="H586" s="142"/>
      <c r="I586" s="142"/>
      <c r="J586" s="142"/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</row>
    <row r="587" customFormat="false" ht="12.75" hidden="false" customHeight="false" outlineLevel="0" collapsed="false">
      <c r="A587" s="142"/>
      <c r="B587" s="142"/>
      <c r="C587" s="142"/>
      <c r="D587" s="142"/>
      <c r="E587" s="142"/>
      <c r="F587" s="142"/>
      <c r="G587" s="142"/>
      <c r="H587" s="142"/>
      <c r="I587" s="142"/>
      <c r="J587" s="142"/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</row>
    <row r="588" customFormat="false" ht="12.75" hidden="false" customHeight="false" outlineLevel="0" collapsed="false">
      <c r="A588" s="142"/>
      <c r="B588" s="142"/>
      <c r="C588" s="142"/>
      <c r="D588" s="142"/>
      <c r="E588" s="142"/>
      <c r="F588" s="142"/>
      <c r="G588" s="142"/>
      <c r="H588" s="142"/>
      <c r="I588" s="142"/>
      <c r="J588" s="142"/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</row>
    <row r="589" customFormat="false" ht="12.75" hidden="false" customHeight="false" outlineLevel="0" collapsed="false">
      <c r="A589" s="142"/>
      <c r="B589" s="142"/>
      <c r="C589" s="142"/>
      <c r="D589" s="142"/>
      <c r="E589" s="142"/>
      <c r="F589" s="142"/>
      <c r="G589" s="142"/>
      <c r="H589" s="142"/>
      <c r="I589" s="142"/>
      <c r="J589" s="142"/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</row>
    <row r="590" customFormat="false" ht="12.75" hidden="false" customHeight="false" outlineLevel="0" collapsed="false">
      <c r="A590" s="142"/>
      <c r="B590" s="142"/>
      <c r="C590" s="142"/>
      <c r="D590" s="142"/>
      <c r="E590" s="142"/>
      <c r="F590" s="142"/>
      <c r="G590" s="142"/>
      <c r="H590" s="142"/>
      <c r="I590" s="142"/>
      <c r="J590" s="142"/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</row>
    <row r="591" customFormat="false" ht="12.75" hidden="false" customHeight="false" outlineLevel="0" collapsed="false">
      <c r="A591" s="142"/>
      <c r="B591" s="142"/>
      <c r="C591" s="142"/>
      <c r="D591" s="142"/>
      <c r="E591" s="142"/>
      <c r="F591" s="142"/>
      <c r="G591" s="142"/>
      <c r="H591" s="142"/>
      <c r="I591" s="142"/>
      <c r="J591" s="142"/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</row>
    <row r="592" customFormat="false" ht="12.75" hidden="false" customHeight="false" outlineLevel="0" collapsed="false">
      <c r="A592" s="142"/>
      <c r="B592" s="142"/>
      <c r="C592" s="142"/>
      <c r="D592" s="142"/>
      <c r="E592" s="142"/>
      <c r="F592" s="142"/>
      <c r="G592" s="142"/>
      <c r="H592" s="142"/>
      <c r="I592" s="142"/>
      <c r="J592" s="142"/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</row>
    <row r="593" customFormat="false" ht="12.75" hidden="false" customHeight="false" outlineLevel="0" collapsed="false">
      <c r="A593" s="142"/>
      <c r="B593" s="142"/>
      <c r="C593" s="142"/>
      <c r="D593" s="142"/>
      <c r="E593" s="142"/>
      <c r="F593" s="142"/>
      <c r="G593" s="142"/>
      <c r="H593" s="142"/>
      <c r="I593" s="142"/>
      <c r="J593" s="142"/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</row>
    <row r="594" customFormat="false" ht="12.75" hidden="false" customHeight="false" outlineLevel="0" collapsed="false">
      <c r="A594" s="142"/>
      <c r="B594" s="142"/>
      <c r="C594" s="142"/>
      <c r="D594" s="142"/>
      <c r="E594" s="142"/>
      <c r="F594" s="142"/>
      <c r="G594" s="142"/>
      <c r="H594" s="142"/>
      <c r="I594" s="142"/>
      <c r="J594" s="142"/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</row>
    <row r="595" customFormat="false" ht="12.75" hidden="false" customHeight="false" outlineLevel="0" collapsed="false">
      <c r="A595" s="142"/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</row>
    <row r="596" customFormat="false" ht="12.75" hidden="false" customHeight="false" outlineLevel="0" collapsed="false">
      <c r="A596" s="142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</row>
    <row r="597" customFormat="false" ht="12.75" hidden="false" customHeight="false" outlineLevel="0" collapsed="false">
      <c r="A597" s="142"/>
      <c r="B597" s="142"/>
      <c r="C597" s="142"/>
      <c r="D597" s="142"/>
      <c r="E597" s="142"/>
      <c r="F597" s="142"/>
      <c r="G597" s="142"/>
      <c r="H597" s="142"/>
      <c r="I597" s="142"/>
      <c r="J597" s="142"/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</row>
    <row r="598" customFormat="false" ht="12.75" hidden="false" customHeight="false" outlineLevel="0" collapsed="false">
      <c r="A598" s="142"/>
      <c r="B598" s="142"/>
      <c r="C598" s="142"/>
      <c r="D598" s="142"/>
      <c r="E598" s="142"/>
      <c r="F598" s="142"/>
      <c r="G598" s="142"/>
      <c r="H598" s="142"/>
      <c r="I598" s="142"/>
      <c r="J598" s="142"/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</row>
    <row r="599" customFormat="false" ht="12.75" hidden="false" customHeight="false" outlineLevel="0" collapsed="false">
      <c r="A599" s="142"/>
      <c r="B599" s="142"/>
      <c r="C599" s="142"/>
      <c r="D599" s="142"/>
      <c r="E599" s="142"/>
      <c r="F599" s="142"/>
      <c r="G599" s="142"/>
      <c r="H599" s="142"/>
      <c r="I599" s="142"/>
      <c r="J599" s="142"/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</row>
    <row r="600" customFormat="false" ht="12.75" hidden="false" customHeight="false" outlineLevel="0" collapsed="false">
      <c r="A600" s="142"/>
      <c r="B600" s="142"/>
      <c r="C600" s="142"/>
      <c r="D600" s="142"/>
      <c r="E600" s="142"/>
      <c r="F600" s="142"/>
      <c r="G600" s="142"/>
      <c r="H600" s="142"/>
      <c r="I600" s="142"/>
      <c r="J600" s="142"/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</row>
    <row r="601" customFormat="false" ht="12.75" hidden="false" customHeight="false" outlineLevel="0" collapsed="false">
      <c r="A601" s="142"/>
      <c r="B601" s="142"/>
      <c r="C601" s="142"/>
      <c r="D601" s="142"/>
      <c r="E601" s="142"/>
      <c r="F601" s="142"/>
      <c r="G601" s="142"/>
      <c r="H601" s="142"/>
      <c r="I601" s="142"/>
      <c r="J601" s="142"/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</row>
    <row r="602" customFormat="false" ht="12.75" hidden="false" customHeight="false" outlineLevel="0" collapsed="false">
      <c r="A602" s="142"/>
      <c r="B602" s="142"/>
      <c r="C602" s="142"/>
      <c r="D602" s="142"/>
      <c r="E602" s="142"/>
      <c r="F602" s="142"/>
      <c r="G602" s="142"/>
      <c r="H602" s="142"/>
      <c r="I602" s="142"/>
      <c r="J602" s="142"/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</row>
    <row r="603" customFormat="false" ht="12.75" hidden="false" customHeight="false" outlineLevel="0" collapsed="false">
      <c r="A603" s="142"/>
      <c r="B603" s="142"/>
      <c r="C603" s="142"/>
      <c r="D603" s="142"/>
      <c r="E603" s="142"/>
      <c r="F603" s="142"/>
      <c r="G603" s="142"/>
      <c r="H603" s="142"/>
      <c r="I603" s="142"/>
      <c r="J603" s="142"/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</row>
    <row r="604" customFormat="false" ht="12.75" hidden="false" customHeight="false" outlineLevel="0" collapsed="false">
      <c r="A604" s="142"/>
      <c r="B604" s="142"/>
      <c r="C604" s="142"/>
      <c r="D604" s="142"/>
      <c r="E604" s="142"/>
      <c r="F604" s="142"/>
      <c r="G604" s="142"/>
      <c r="H604" s="142"/>
      <c r="I604" s="142"/>
      <c r="J604" s="142"/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</row>
    <row r="605" customFormat="false" ht="12.75" hidden="false" customHeight="false" outlineLevel="0" collapsed="false">
      <c r="A605" s="142"/>
      <c r="B605" s="142"/>
      <c r="C605" s="142"/>
      <c r="D605" s="142"/>
      <c r="E605" s="142"/>
      <c r="F605" s="142"/>
      <c r="G605" s="142"/>
      <c r="H605" s="142"/>
      <c r="I605" s="142"/>
      <c r="J605" s="142"/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</row>
    <row r="606" customFormat="false" ht="12.75" hidden="false" customHeight="false" outlineLevel="0" collapsed="false">
      <c r="A606" s="142"/>
      <c r="B606" s="142"/>
      <c r="C606" s="142"/>
      <c r="D606" s="142"/>
      <c r="E606" s="142"/>
      <c r="F606" s="142"/>
      <c r="G606" s="142"/>
      <c r="H606" s="142"/>
      <c r="I606" s="142"/>
      <c r="J606" s="142"/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</row>
    <row r="607" customFormat="false" ht="12.75" hidden="false" customHeight="false" outlineLevel="0" collapsed="false">
      <c r="A607" s="142"/>
      <c r="B607" s="142"/>
      <c r="C607" s="142"/>
      <c r="D607" s="142"/>
      <c r="E607" s="142"/>
      <c r="F607" s="142"/>
      <c r="G607" s="142"/>
      <c r="H607" s="142"/>
      <c r="I607" s="142"/>
      <c r="J607" s="142"/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</row>
    <row r="608" customFormat="false" ht="12.75" hidden="false" customHeight="false" outlineLevel="0" collapsed="false">
      <c r="A608" s="142"/>
      <c r="B608" s="142"/>
      <c r="C608" s="142"/>
      <c r="D608" s="142"/>
      <c r="E608" s="142"/>
      <c r="F608" s="142"/>
      <c r="G608" s="142"/>
      <c r="H608" s="142"/>
      <c r="I608" s="142"/>
      <c r="J608" s="142"/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</row>
    <row r="609" customFormat="false" ht="12.75" hidden="false" customHeight="false" outlineLevel="0" collapsed="false">
      <c r="A609" s="142"/>
      <c r="B609" s="142"/>
      <c r="C609" s="142"/>
      <c r="D609" s="142"/>
      <c r="E609" s="142"/>
      <c r="F609" s="142"/>
      <c r="G609" s="142"/>
      <c r="H609" s="142"/>
      <c r="I609" s="142"/>
      <c r="J609" s="142"/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</row>
    <row r="610" customFormat="false" ht="12.75" hidden="false" customHeight="false" outlineLevel="0" collapsed="false">
      <c r="A610" s="142"/>
      <c r="B610" s="142"/>
      <c r="C610" s="142"/>
      <c r="D610" s="142"/>
      <c r="E610" s="142"/>
      <c r="F610" s="142"/>
      <c r="G610" s="142"/>
      <c r="H610" s="142"/>
      <c r="I610" s="142"/>
      <c r="J610" s="142"/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</row>
    <row r="611" customFormat="false" ht="12.75" hidden="false" customHeight="false" outlineLevel="0" collapsed="false">
      <c r="A611" s="142"/>
      <c r="B611" s="142"/>
      <c r="C611" s="142"/>
      <c r="D611" s="142"/>
      <c r="E611" s="142"/>
      <c r="F611" s="142"/>
      <c r="G611" s="142"/>
      <c r="H611" s="142"/>
      <c r="I611" s="142"/>
      <c r="J611" s="142"/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</row>
    <row r="612" customFormat="false" ht="12.75" hidden="false" customHeight="false" outlineLevel="0" collapsed="false">
      <c r="A612" s="142"/>
      <c r="B612" s="142"/>
      <c r="C612" s="142"/>
      <c r="D612" s="142"/>
      <c r="E612" s="142"/>
      <c r="F612" s="142"/>
      <c r="G612" s="142"/>
      <c r="H612" s="142"/>
      <c r="I612" s="142"/>
      <c r="J612" s="142"/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</row>
    <row r="613" customFormat="false" ht="12.75" hidden="false" customHeight="false" outlineLevel="0" collapsed="false">
      <c r="A613" s="142"/>
      <c r="B613" s="142"/>
      <c r="C613" s="142"/>
      <c r="D613" s="142"/>
      <c r="E613" s="142"/>
      <c r="F613" s="142"/>
      <c r="G613" s="142"/>
      <c r="H613" s="142"/>
      <c r="I613" s="142"/>
      <c r="J613" s="142"/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</row>
    <row r="614" customFormat="false" ht="12.75" hidden="false" customHeight="false" outlineLevel="0" collapsed="false">
      <c r="A614" s="142"/>
      <c r="B614" s="142"/>
      <c r="C614" s="142"/>
      <c r="D614" s="142"/>
      <c r="E614" s="142"/>
      <c r="F614" s="142"/>
      <c r="G614" s="142"/>
      <c r="H614" s="142"/>
      <c r="I614" s="142"/>
      <c r="J614" s="142"/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</row>
    <row r="615" customFormat="false" ht="12.75" hidden="false" customHeight="false" outlineLevel="0" collapsed="false">
      <c r="A615" s="142"/>
      <c r="B615" s="142"/>
      <c r="C615" s="142"/>
      <c r="D615" s="142"/>
      <c r="E615" s="142"/>
      <c r="F615" s="142"/>
      <c r="G615" s="142"/>
      <c r="H615" s="142"/>
      <c r="I615" s="142"/>
      <c r="J615" s="142"/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</row>
    <row r="616" customFormat="false" ht="12.75" hidden="false" customHeight="false" outlineLevel="0" collapsed="false">
      <c r="A616" s="142"/>
      <c r="B616" s="142"/>
      <c r="C616" s="142"/>
      <c r="D616" s="142"/>
      <c r="E616" s="142"/>
      <c r="F616" s="142"/>
      <c r="G616" s="142"/>
      <c r="H616" s="142"/>
      <c r="I616" s="142"/>
      <c r="J616" s="142"/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</row>
    <row r="617" customFormat="false" ht="12.75" hidden="false" customHeight="false" outlineLevel="0" collapsed="false">
      <c r="A617" s="142"/>
      <c r="B617" s="142"/>
      <c r="C617" s="142"/>
      <c r="D617" s="142"/>
      <c r="E617" s="142"/>
      <c r="F617" s="142"/>
      <c r="G617" s="142"/>
      <c r="H617" s="142"/>
      <c r="I617" s="142"/>
      <c r="J617" s="142"/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</row>
    <row r="618" customFormat="false" ht="12.75" hidden="false" customHeight="false" outlineLevel="0" collapsed="false">
      <c r="A618" s="142"/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</row>
    <row r="619" customFormat="false" ht="12.75" hidden="false" customHeight="false" outlineLevel="0" collapsed="false">
      <c r="A619" s="142"/>
      <c r="B619" s="142"/>
      <c r="C619" s="142"/>
      <c r="D619" s="142"/>
      <c r="E619" s="142"/>
      <c r="F619" s="142"/>
      <c r="G619" s="142"/>
      <c r="H619" s="142"/>
      <c r="I619" s="142"/>
      <c r="J619" s="142"/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</row>
    <row r="620" customFormat="false" ht="12.75" hidden="false" customHeight="false" outlineLevel="0" collapsed="false">
      <c r="A620" s="142"/>
      <c r="B620" s="142"/>
      <c r="C620" s="142"/>
      <c r="D620" s="142"/>
      <c r="E620" s="142"/>
      <c r="F620" s="142"/>
      <c r="G620" s="142"/>
      <c r="H620" s="142"/>
      <c r="I620" s="142"/>
      <c r="J620" s="142"/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</row>
    <row r="621" customFormat="false" ht="12.75" hidden="false" customHeight="false" outlineLevel="0" collapsed="false">
      <c r="A621" s="142"/>
      <c r="B621" s="142"/>
      <c r="C621" s="142"/>
      <c r="D621" s="142"/>
      <c r="E621" s="142"/>
      <c r="F621" s="142"/>
      <c r="G621" s="142"/>
      <c r="H621" s="142"/>
      <c r="I621" s="142"/>
      <c r="J621" s="142"/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</row>
    <row r="622" customFormat="false" ht="12.75" hidden="false" customHeight="false" outlineLevel="0" collapsed="false">
      <c r="A622" s="142"/>
      <c r="B622" s="142"/>
      <c r="C622" s="142"/>
      <c r="D622" s="142"/>
      <c r="E622" s="142"/>
      <c r="F622" s="142"/>
      <c r="G622" s="142"/>
      <c r="H622" s="142"/>
      <c r="I622" s="142"/>
      <c r="J622" s="142"/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</row>
    <row r="623" customFormat="false" ht="12.75" hidden="false" customHeight="false" outlineLevel="0" collapsed="false">
      <c r="A623" s="142"/>
      <c r="B623" s="142"/>
      <c r="C623" s="142"/>
      <c r="D623" s="142"/>
      <c r="E623" s="142"/>
      <c r="F623" s="142"/>
      <c r="G623" s="142"/>
      <c r="H623" s="142"/>
      <c r="I623" s="142"/>
      <c r="J623" s="142"/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</row>
    <row r="624" customFormat="false" ht="12.75" hidden="false" customHeight="false" outlineLevel="0" collapsed="false">
      <c r="A624" s="142"/>
      <c r="B624" s="142"/>
      <c r="C624" s="142"/>
      <c r="D624" s="142"/>
      <c r="E624" s="142"/>
      <c r="F624" s="142"/>
      <c r="G624" s="142"/>
      <c r="H624" s="142"/>
      <c r="I624" s="142"/>
      <c r="J624" s="142"/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</row>
    <row r="625" customFormat="false" ht="12.75" hidden="false" customHeight="false" outlineLevel="0" collapsed="false">
      <c r="A625" s="142"/>
      <c r="B625" s="142"/>
      <c r="C625" s="142"/>
      <c r="D625" s="142"/>
      <c r="E625" s="142"/>
      <c r="F625" s="142"/>
      <c r="G625" s="142"/>
      <c r="H625" s="142"/>
      <c r="I625" s="142"/>
      <c r="J625" s="142"/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</row>
    <row r="626" customFormat="false" ht="12.75" hidden="false" customHeight="false" outlineLevel="0" collapsed="false">
      <c r="A626" s="142"/>
      <c r="B626" s="142"/>
      <c r="C626" s="142"/>
      <c r="D626" s="142"/>
      <c r="E626" s="142"/>
      <c r="F626" s="142"/>
      <c r="G626" s="142"/>
      <c r="H626" s="142"/>
      <c r="I626" s="142"/>
      <c r="J626" s="142"/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</row>
    <row r="627" customFormat="false" ht="12.75" hidden="false" customHeight="false" outlineLevel="0" collapsed="false">
      <c r="A627" s="142"/>
      <c r="B627" s="142"/>
      <c r="C627" s="142"/>
      <c r="D627" s="142"/>
      <c r="E627" s="142"/>
      <c r="F627" s="142"/>
      <c r="G627" s="142"/>
      <c r="H627" s="142"/>
      <c r="I627" s="142"/>
      <c r="J627" s="142"/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</row>
    <row r="628" customFormat="false" ht="12.75" hidden="false" customHeight="false" outlineLevel="0" collapsed="false">
      <c r="A628" s="142"/>
      <c r="B628" s="142"/>
      <c r="C628" s="142"/>
      <c r="D628" s="142"/>
      <c r="E628" s="142"/>
      <c r="F628" s="142"/>
      <c r="G628" s="142"/>
      <c r="H628" s="142"/>
      <c r="I628" s="142"/>
      <c r="J628" s="142"/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</row>
    <row r="629" customFormat="false" ht="12.75" hidden="false" customHeight="false" outlineLevel="0" collapsed="false">
      <c r="A629" s="142"/>
      <c r="B629" s="142"/>
      <c r="C629" s="142"/>
      <c r="D629" s="142"/>
      <c r="E629" s="142"/>
      <c r="F629" s="142"/>
      <c r="G629" s="142"/>
      <c r="H629" s="142"/>
      <c r="I629" s="142"/>
      <c r="J629" s="142"/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</row>
    <row r="630" customFormat="false" ht="12.75" hidden="false" customHeight="false" outlineLevel="0" collapsed="false">
      <c r="A630" s="142"/>
      <c r="B630" s="142"/>
      <c r="C630" s="142"/>
      <c r="D630" s="142"/>
      <c r="E630" s="142"/>
      <c r="F630" s="142"/>
      <c r="G630" s="142"/>
      <c r="H630" s="142"/>
      <c r="I630" s="142"/>
      <c r="J630" s="142"/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</row>
    <row r="631" customFormat="false" ht="12.75" hidden="false" customHeight="false" outlineLevel="0" collapsed="false">
      <c r="A631" s="142"/>
      <c r="B631" s="142"/>
      <c r="C631" s="142"/>
      <c r="D631" s="142"/>
      <c r="E631" s="142"/>
      <c r="F631" s="142"/>
      <c r="G631" s="142"/>
      <c r="H631" s="142"/>
      <c r="I631" s="142"/>
      <c r="J631" s="142"/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</row>
    <row r="632" customFormat="false" ht="12.75" hidden="false" customHeight="false" outlineLevel="0" collapsed="false">
      <c r="A632" s="142"/>
      <c r="B632" s="142"/>
      <c r="C632" s="142"/>
      <c r="D632" s="142"/>
      <c r="E632" s="142"/>
      <c r="F632" s="142"/>
      <c r="G632" s="142"/>
      <c r="H632" s="142"/>
      <c r="I632" s="142"/>
      <c r="J632" s="142"/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</row>
    <row r="633" customFormat="false" ht="12.75" hidden="false" customHeight="false" outlineLevel="0" collapsed="false">
      <c r="A633" s="142"/>
      <c r="B633" s="142"/>
      <c r="C633" s="142"/>
      <c r="D633" s="142"/>
      <c r="E633" s="142"/>
      <c r="F633" s="142"/>
      <c r="G633" s="142"/>
      <c r="H633" s="142"/>
      <c r="I633" s="142"/>
      <c r="J633" s="142"/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</row>
    <row r="634" customFormat="false" ht="12.75" hidden="false" customHeight="false" outlineLevel="0" collapsed="false">
      <c r="A634" s="142"/>
      <c r="B634" s="142"/>
      <c r="C634" s="142"/>
      <c r="D634" s="142"/>
      <c r="E634" s="142"/>
      <c r="F634" s="142"/>
      <c r="G634" s="142"/>
      <c r="H634" s="142"/>
      <c r="I634" s="142"/>
      <c r="J634" s="142"/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</row>
    <row r="635" customFormat="false" ht="12.75" hidden="false" customHeight="false" outlineLevel="0" collapsed="false">
      <c r="A635" s="142"/>
      <c r="B635" s="142"/>
      <c r="C635" s="142"/>
      <c r="D635" s="142"/>
      <c r="E635" s="142"/>
      <c r="F635" s="142"/>
      <c r="G635" s="142"/>
      <c r="H635" s="142"/>
      <c r="I635" s="142"/>
      <c r="J635" s="142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</row>
    <row r="636" customFormat="false" ht="12.75" hidden="false" customHeight="false" outlineLevel="0" collapsed="false">
      <c r="A636" s="142"/>
      <c r="B636" s="142"/>
      <c r="C636" s="142"/>
      <c r="D636" s="142"/>
      <c r="E636" s="142"/>
      <c r="F636" s="142"/>
      <c r="G636" s="142"/>
      <c r="H636" s="142"/>
      <c r="I636" s="142"/>
      <c r="J636" s="142"/>
      <c r="K636" s="142"/>
      <c r="L636" s="142"/>
      <c r="M636" s="142"/>
      <c r="N636" s="142"/>
      <c r="O636" s="142"/>
      <c r="P636" s="142"/>
      <c r="Q636" s="142"/>
      <c r="R636" s="142"/>
      <c r="S636" s="142"/>
      <c r="T636" s="142"/>
      <c r="U636" s="142"/>
    </row>
    <row r="637" customFormat="false" ht="12.75" hidden="false" customHeight="false" outlineLevel="0" collapsed="false">
      <c r="A637" s="142"/>
      <c r="B637" s="142"/>
      <c r="C637" s="142"/>
      <c r="D637" s="142"/>
      <c r="E637" s="142"/>
      <c r="F637" s="142"/>
      <c r="G637" s="142"/>
      <c r="H637" s="142"/>
      <c r="I637" s="142"/>
      <c r="J637" s="142"/>
      <c r="K637" s="142"/>
      <c r="L637" s="142"/>
      <c r="M637" s="142"/>
      <c r="N637" s="142"/>
      <c r="O637" s="142"/>
      <c r="P637" s="142"/>
      <c r="Q637" s="142"/>
      <c r="R637" s="142"/>
      <c r="S637" s="142"/>
      <c r="T637" s="142"/>
      <c r="U637" s="142"/>
    </row>
    <row r="638" customFormat="false" ht="12.75" hidden="false" customHeight="false" outlineLevel="0" collapsed="false">
      <c r="A638" s="142"/>
      <c r="B638" s="142"/>
      <c r="C638" s="142"/>
      <c r="D638" s="142"/>
      <c r="E638" s="142"/>
      <c r="F638" s="142"/>
      <c r="G638" s="142"/>
      <c r="H638" s="142"/>
      <c r="I638" s="142"/>
      <c r="J638" s="142"/>
      <c r="K638" s="142"/>
      <c r="L638" s="142"/>
      <c r="M638" s="142"/>
      <c r="N638" s="142"/>
      <c r="O638" s="142"/>
      <c r="P638" s="142"/>
      <c r="Q638" s="142"/>
      <c r="R638" s="142"/>
      <c r="S638" s="142"/>
      <c r="T638" s="142"/>
      <c r="U638" s="142"/>
    </row>
    <row r="639" customFormat="false" ht="12.75" hidden="false" customHeight="false" outlineLevel="0" collapsed="false">
      <c r="A639" s="142"/>
      <c r="B639" s="142"/>
      <c r="C639" s="142"/>
      <c r="D639" s="142"/>
      <c r="E639" s="142"/>
      <c r="F639" s="142"/>
      <c r="G639" s="142"/>
      <c r="H639" s="142"/>
      <c r="I639" s="142"/>
      <c r="J639" s="142"/>
      <c r="K639" s="142"/>
      <c r="L639" s="142"/>
      <c r="M639" s="142"/>
      <c r="N639" s="142"/>
      <c r="O639" s="142"/>
      <c r="P639" s="142"/>
      <c r="Q639" s="142"/>
      <c r="R639" s="142"/>
      <c r="S639" s="142"/>
      <c r="T639" s="142"/>
      <c r="U639" s="142"/>
    </row>
    <row r="640" customFormat="false" ht="12.75" hidden="false" customHeight="false" outlineLevel="0" collapsed="false">
      <c r="A640" s="142"/>
      <c r="B640" s="142"/>
      <c r="C640" s="142"/>
      <c r="D640" s="142"/>
      <c r="E640" s="142"/>
      <c r="F640" s="142"/>
      <c r="G640" s="142"/>
      <c r="H640" s="142"/>
      <c r="I640" s="142"/>
      <c r="J640" s="142"/>
      <c r="K640" s="142"/>
      <c r="L640" s="142"/>
      <c r="M640" s="142"/>
      <c r="N640" s="142"/>
      <c r="O640" s="142"/>
      <c r="P640" s="142"/>
      <c r="Q640" s="142"/>
      <c r="R640" s="142"/>
      <c r="S640" s="142"/>
      <c r="T640" s="142"/>
      <c r="U640" s="142"/>
    </row>
    <row r="641" customFormat="false" ht="12.75" hidden="false" customHeight="false" outlineLevel="0" collapsed="false">
      <c r="A641" s="142"/>
      <c r="B641" s="142"/>
      <c r="C641" s="142"/>
      <c r="D641" s="142"/>
      <c r="E641" s="142"/>
      <c r="F641" s="142"/>
      <c r="G641" s="142"/>
      <c r="H641" s="142"/>
      <c r="I641" s="142"/>
      <c r="J641" s="142"/>
      <c r="K641" s="142"/>
      <c r="L641" s="142"/>
      <c r="M641" s="142"/>
      <c r="N641" s="142"/>
      <c r="O641" s="142"/>
      <c r="P641" s="142"/>
      <c r="Q641" s="142"/>
      <c r="R641" s="142"/>
      <c r="S641" s="142"/>
      <c r="T641" s="142"/>
      <c r="U641" s="142"/>
    </row>
    <row r="642" customFormat="false" ht="12.75" hidden="false" customHeight="false" outlineLevel="0" collapsed="false">
      <c r="A642" s="142"/>
      <c r="B642" s="142"/>
      <c r="C642" s="142"/>
      <c r="D642" s="142"/>
      <c r="E642" s="142"/>
      <c r="F642" s="142"/>
      <c r="G642" s="142"/>
      <c r="H642" s="142"/>
      <c r="I642" s="142"/>
      <c r="J642" s="142"/>
      <c r="K642" s="142"/>
      <c r="L642" s="142"/>
      <c r="M642" s="142"/>
      <c r="N642" s="142"/>
      <c r="O642" s="142"/>
      <c r="P642" s="142"/>
      <c r="Q642" s="142"/>
      <c r="R642" s="142"/>
      <c r="S642" s="142"/>
      <c r="T642" s="142"/>
      <c r="U642" s="142"/>
    </row>
    <row r="643" customFormat="false" ht="12.75" hidden="false" customHeight="false" outlineLevel="0" collapsed="false">
      <c r="A643" s="142"/>
      <c r="B643" s="142"/>
      <c r="C643" s="142"/>
      <c r="D643" s="142"/>
      <c r="E643" s="142"/>
      <c r="F643" s="142"/>
      <c r="G643" s="142"/>
      <c r="H643" s="142"/>
      <c r="I643" s="142"/>
      <c r="J643" s="142"/>
      <c r="K643" s="142"/>
      <c r="L643" s="142"/>
      <c r="M643" s="142"/>
      <c r="N643" s="142"/>
      <c r="O643" s="142"/>
      <c r="P643" s="142"/>
      <c r="Q643" s="142"/>
      <c r="R643" s="142"/>
      <c r="S643" s="142"/>
      <c r="T643" s="142"/>
      <c r="U643" s="142"/>
    </row>
    <row r="644" customFormat="false" ht="12.75" hidden="false" customHeight="false" outlineLevel="0" collapsed="false">
      <c r="A644" s="142"/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142"/>
      <c r="M644" s="142"/>
      <c r="N644" s="142"/>
      <c r="O644" s="142"/>
      <c r="P644" s="142"/>
      <c r="Q644" s="142"/>
      <c r="R644" s="142"/>
      <c r="S644" s="142"/>
      <c r="T644" s="142"/>
      <c r="U644" s="142"/>
    </row>
    <row r="645" customFormat="false" ht="12.75" hidden="false" customHeight="false" outlineLevel="0" collapsed="false">
      <c r="A645" s="142"/>
      <c r="B645" s="142"/>
      <c r="C645" s="142"/>
      <c r="D645" s="142"/>
      <c r="E645" s="142"/>
      <c r="F645" s="142"/>
      <c r="G645" s="142"/>
      <c r="H645" s="142"/>
      <c r="I645" s="142"/>
      <c r="J645" s="142"/>
      <c r="K645" s="142"/>
      <c r="L645" s="142"/>
      <c r="M645" s="142"/>
      <c r="N645" s="142"/>
      <c r="O645" s="142"/>
      <c r="P645" s="142"/>
      <c r="Q645" s="142"/>
      <c r="R645" s="142"/>
      <c r="S645" s="142"/>
      <c r="T645" s="142"/>
      <c r="U645" s="142"/>
    </row>
    <row r="646" customFormat="false" ht="12.75" hidden="false" customHeight="false" outlineLevel="0" collapsed="false">
      <c r="A646" s="142"/>
      <c r="B646" s="142"/>
      <c r="C646" s="142"/>
      <c r="D646" s="142"/>
      <c r="E646" s="142"/>
      <c r="F646" s="142"/>
      <c r="G646" s="142"/>
      <c r="H646" s="142"/>
      <c r="I646" s="142"/>
      <c r="J646" s="142"/>
      <c r="K646" s="142"/>
      <c r="L646" s="142"/>
      <c r="M646" s="142"/>
      <c r="N646" s="142"/>
      <c r="O646" s="142"/>
      <c r="P646" s="142"/>
      <c r="Q646" s="142"/>
      <c r="R646" s="142"/>
      <c r="S646" s="142"/>
      <c r="T646" s="142"/>
      <c r="U646" s="142"/>
    </row>
    <row r="647" customFormat="false" ht="12.75" hidden="false" customHeight="false" outlineLevel="0" collapsed="false">
      <c r="A647" s="142"/>
      <c r="B647" s="142"/>
      <c r="C647" s="142"/>
      <c r="D647" s="142"/>
      <c r="E647" s="142"/>
      <c r="F647" s="142"/>
      <c r="G647" s="142"/>
      <c r="H647" s="142"/>
      <c r="I647" s="142"/>
      <c r="J647" s="142"/>
      <c r="K647" s="142"/>
      <c r="L647" s="142"/>
      <c r="M647" s="142"/>
      <c r="N647" s="142"/>
      <c r="O647" s="142"/>
      <c r="P647" s="142"/>
      <c r="Q647" s="142"/>
      <c r="R647" s="142"/>
      <c r="S647" s="142"/>
      <c r="T647" s="142"/>
      <c r="U647" s="142"/>
    </row>
    <row r="648" customFormat="false" ht="12.75" hidden="false" customHeight="false" outlineLevel="0" collapsed="false">
      <c r="A648" s="142"/>
      <c r="B648" s="142"/>
      <c r="C648" s="142"/>
      <c r="D648" s="142"/>
      <c r="E648" s="142"/>
      <c r="F648" s="142"/>
      <c r="G648" s="142"/>
      <c r="H648" s="142"/>
      <c r="I648" s="142"/>
      <c r="J648" s="142"/>
      <c r="K648" s="142"/>
      <c r="L648" s="142"/>
      <c r="M648" s="142"/>
      <c r="N648" s="142"/>
      <c r="O648" s="142"/>
      <c r="P648" s="142"/>
      <c r="Q648" s="142"/>
      <c r="R648" s="142"/>
      <c r="S648" s="142"/>
      <c r="T648" s="142"/>
      <c r="U648" s="142"/>
    </row>
    <row r="649" customFormat="false" ht="12.75" hidden="false" customHeight="false" outlineLevel="0" collapsed="false">
      <c r="A649" s="142"/>
      <c r="B649" s="142"/>
      <c r="C649" s="142"/>
      <c r="D649" s="142"/>
      <c r="E649" s="142"/>
      <c r="F649" s="142"/>
      <c r="G649" s="142"/>
      <c r="H649" s="142"/>
      <c r="I649" s="142"/>
      <c r="J649" s="142"/>
      <c r="K649" s="142"/>
      <c r="L649" s="142"/>
      <c r="M649" s="142"/>
      <c r="N649" s="142"/>
      <c r="O649" s="142"/>
      <c r="P649" s="142"/>
      <c r="Q649" s="142"/>
      <c r="R649" s="142"/>
      <c r="S649" s="142"/>
      <c r="T649" s="142"/>
      <c r="U649" s="142"/>
    </row>
    <row r="650" customFormat="false" ht="12.75" hidden="false" customHeight="false" outlineLevel="0" collapsed="false">
      <c r="A650" s="142"/>
      <c r="B650" s="142"/>
      <c r="C650" s="142"/>
      <c r="D650" s="142"/>
      <c r="E650" s="142"/>
      <c r="F650" s="142"/>
      <c r="G650" s="142"/>
      <c r="H650" s="142"/>
      <c r="I650" s="142"/>
      <c r="J650" s="142"/>
      <c r="K650" s="142"/>
      <c r="L650" s="142"/>
      <c r="M650" s="142"/>
      <c r="N650" s="142"/>
      <c r="O650" s="142"/>
      <c r="P650" s="142"/>
      <c r="Q650" s="142"/>
      <c r="R650" s="142"/>
      <c r="S650" s="142"/>
      <c r="T650" s="142"/>
      <c r="U650" s="142"/>
    </row>
    <row r="651" customFormat="false" ht="12.75" hidden="false" customHeight="false" outlineLevel="0" collapsed="false">
      <c r="A651" s="142"/>
      <c r="B651" s="142"/>
      <c r="C651" s="142"/>
      <c r="D651" s="142"/>
      <c r="E651" s="142"/>
      <c r="F651" s="142"/>
      <c r="G651" s="142"/>
      <c r="H651" s="142"/>
      <c r="I651" s="142"/>
      <c r="J651" s="142"/>
      <c r="K651" s="142"/>
      <c r="L651" s="142"/>
      <c r="M651" s="142"/>
      <c r="N651" s="142"/>
      <c r="O651" s="142"/>
      <c r="P651" s="142"/>
      <c r="Q651" s="142"/>
      <c r="R651" s="142"/>
      <c r="S651" s="142"/>
      <c r="T651" s="142"/>
      <c r="U651" s="142"/>
    </row>
    <row r="652" customFormat="false" ht="12.75" hidden="false" customHeight="false" outlineLevel="0" collapsed="false">
      <c r="A652" s="142"/>
      <c r="B652" s="142"/>
      <c r="C652" s="142"/>
      <c r="D652" s="142"/>
      <c r="E652" s="142"/>
      <c r="F652" s="142"/>
      <c r="G652" s="142"/>
      <c r="H652" s="142"/>
      <c r="I652" s="142"/>
      <c r="J652" s="142"/>
      <c r="K652" s="142"/>
      <c r="L652" s="142"/>
      <c r="M652" s="142"/>
      <c r="N652" s="142"/>
      <c r="O652" s="142"/>
      <c r="P652" s="142"/>
      <c r="Q652" s="142"/>
      <c r="R652" s="142"/>
      <c r="S652" s="142"/>
      <c r="T652" s="142"/>
      <c r="U652" s="142"/>
    </row>
    <row r="653" customFormat="false" ht="12.75" hidden="false" customHeight="false" outlineLevel="0" collapsed="false">
      <c r="A653" s="142"/>
      <c r="B653" s="142"/>
      <c r="C653" s="142"/>
      <c r="D653" s="142"/>
      <c r="E653" s="142"/>
      <c r="F653" s="142"/>
      <c r="G653" s="142"/>
      <c r="H653" s="142"/>
      <c r="I653" s="142"/>
      <c r="J653" s="142"/>
      <c r="K653" s="142"/>
      <c r="L653" s="142"/>
      <c r="M653" s="142"/>
      <c r="N653" s="142"/>
      <c r="O653" s="142"/>
      <c r="P653" s="142"/>
      <c r="Q653" s="142"/>
      <c r="R653" s="142"/>
      <c r="S653" s="142"/>
      <c r="T653" s="142"/>
      <c r="U653" s="142"/>
    </row>
    <row r="654" customFormat="false" ht="12.75" hidden="false" customHeight="false" outlineLevel="0" collapsed="false">
      <c r="A654" s="142"/>
      <c r="B654" s="142"/>
      <c r="C654" s="142"/>
      <c r="D654" s="142"/>
      <c r="E654" s="142"/>
      <c r="F654" s="142"/>
      <c r="G654" s="142"/>
      <c r="H654" s="142"/>
      <c r="I654" s="142"/>
      <c r="J654" s="142"/>
      <c r="K654" s="142"/>
      <c r="L654" s="142"/>
      <c r="M654" s="142"/>
      <c r="N654" s="142"/>
      <c r="O654" s="142"/>
      <c r="P654" s="142"/>
      <c r="Q654" s="142"/>
      <c r="R654" s="142"/>
      <c r="S654" s="142"/>
      <c r="T654" s="142"/>
      <c r="U654" s="142"/>
    </row>
    <row r="655" customFormat="false" ht="12.75" hidden="false" customHeight="false" outlineLevel="0" collapsed="false">
      <c r="A655" s="142"/>
      <c r="B655" s="142"/>
      <c r="C655" s="142"/>
      <c r="D655" s="142"/>
      <c r="E655" s="142"/>
      <c r="F655" s="142"/>
      <c r="G655" s="142"/>
      <c r="H655" s="142"/>
      <c r="I655" s="142"/>
      <c r="J655" s="142"/>
      <c r="K655" s="142"/>
      <c r="L655" s="142"/>
      <c r="M655" s="142"/>
      <c r="N655" s="142"/>
      <c r="O655" s="142"/>
      <c r="P655" s="142"/>
      <c r="Q655" s="142"/>
      <c r="R655" s="142"/>
      <c r="S655" s="142"/>
      <c r="T655" s="142"/>
      <c r="U655" s="142"/>
    </row>
    <row r="656" customFormat="false" ht="12.75" hidden="false" customHeight="false" outlineLevel="0" collapsed="false">
      <c r="A656" s="142"/>
      <c r="B656" s="142"/>
      <c r="C656" s="142"/>
      <c r="D656" s="142"/>
      <c r="E656" s="142"/>
      <c r="F656" s="142"/>
      <c r="G656" s="142"/>
      <c r="H656" s="142"/>
      <c r="I656" s="142"/>
      <c r="J656" s="142"/>
      <c r="K656" s="142"/>
      <c r="L656" s="142"/>
      <c r="M656" s="142"/>
      <c r="N656" s="142"/>
      <c r="O656" s="142"/>
      <c r="P656" s="142"/>
      <c r="Q656" s="142"/>
      <c r="R656" s="142"/>
      <c r="S656" s="142"/>
      <c r="T656" s="142"/>
      <c r="U656" s="142"/>
    </row>
    <row r="657" customFormat="false" ht="12.75" hidden="false" customHeight="false" outlineLevel="0" collapsed="false">
      <c r="A657" s="142"/>
      <c r="B657" s="142"/>
      <c r="C657" s="142"/>
      <c r="D657" s="142"/>
      <c r="E657" s="142"/>
      <c r="F657" s="142"/>
      <c r="G657" s="142"/>
      <c r="H657" s="142"/>
      <c r="I657" s="142"/>
      <c r="J657" s="142"/>
      <c r="K657" s="142"/>
      <c r="L657" s="142"/>
      <c r="M657" s="142"/>
      <c r="N657" s="142"/>
      <c r="O657" s="142"/>
      <c r="P657" s="142"/>
      <c r="Q657" s="142"/>
      <c r="R657" s="142"/>
      <c r="S657" s="142"/>
      <c r="T657" s="142"/>
      <c r="U657" s="142"/>
    </row>
    <row r="658" customFormat="false" ht="12.75" hidden="false" customHeight="false" outlineLevel="0" collapsed="false">
      <c r="A658" s="142"/>
      <c r="B658" s="142"/>
      <c r="C658" s="142"/>
      <c r="D658" s="142"/>
      <c r="E658" s="142"/>
      <c r="F658" s="142"/>
      <c r="G658" s="142"/>
      <c r="H658" s="142"/>
      <c r="I658" s="142"/>
      <c r="J658" s="142"/>
      <c r="K658" s="142"/>
      <c r="L658" s="142"/>
      <c r="M658" s="142"/>
      <c r="N658" s="142"/>
      <c r="O658" s="142"/>
      <c r="P658" s="142"/>
      <c r="Q658" s="142"/>
      <c r="R658" s="142"/>
      <c r="S658" s="142"/>
      <c r="T658" s="142"/>
      <c r="U658" s="142"/>
    </row>
    <row r="659" customFormat="false" ht="12.75" hidden="false" customHeight="false" outlineLevel="0" collapsed="false">
      <c r="A659" s="142"/>
      <c r="B659" s="142"/>
      <c r="C659" s="142"/>
      <c r="D659" s="142"/>
      <c r="E659" s="142"/>
      <c r="F659" s="142"/>
      <c r="G659" s="142"/>
      <c r="H659" s="142"/>
      <c r="I659" s="142"/>
      <c r="J659" s="142"/>
      <c r="K659" s="142"/>
      <c r="L659" s="142"/>
      <c r="M659" s="142"/>
      <c r="N659" s="142"/>
      <c r="O659" s="142"/>
      <c r="P659" s="142"/>
      <c r="Q659" s="142"/>
      <c r="R659" s="142"/>
      <c r="S659" s="142"/>
      <c r="T659" s="142"/>
      <c r="U659" s="142"/>
    </row>
    <row r="660" customFormat="false" ht="12.75" hidden="false" customHeight="false" outlineLevel="0" collapsed="false">
      <c r="A660" s="142"/>
      <c r="B660" s="142"/>
      <c r="C660" s="142"/>
      <c r="D660" s="142"/>
      <c r="E660" s="142"/>
      <c r="F660" s="142"/>
      <c r="G660" s="142"/>
      <c r="H660" s="142"/>
      <c r="I660" s="142"/>
      <c r="J660" s="142"/>
      <c r="K660" s="142"/>
      <c r="L660" s="142"/>
      <c r="M660" s="142"/>
      <c r="N660" s="142"/>
      <c r="O660" s="142"/>
      <c r="P660" s="142"/>
      <c r="Q660" s="142"/>
      <c r="R660" s="142"/>
      <c r="S660" s="142"/>
      <c r="T660" s="142"/>
      <c r="U660" s="142"/>
    </row>
    <row r="661" customFormat="false" ht="12.75" hidden="false" customHeight="false" outlineLevel="0" collapsed="false">
      <c r="A661" s="142"/>
      <c r="B661" s="142"/>
      <c r="C661" s="142"/>
      <c r="D661" s="142"/>
      <c r="E661" s="142"/>
      <c r="F661" s="142"/>
      <c r="G661" s="142"/>
      <c r="H661" s="142"/>
      <c r="I661" s="142"/>
      <c r="J661" s="142"/>
      <c r="K661" s="142"/>
      <c r="L661" s="142"/>
      <c r="M661" s="142"/>
      <c r="N661" s="142"/>
      <c r="O661" s="142"/>
      <c r="P661" s="142"/>
      <c r="Q661" s="142"/>
      <c r="R661" s="142"/>
      <c r="S661" s="142"/>
      <c r="T661" s="142"/>
      <c r="U661" s="142"/>
    </row>
    <row r="662" customFormat="false" ht="12.75" hidden="false" customHeight="false" outlineLevel="0" collapsed="false">
      <c r="A662" s="142"/>
      <c r="B662" s="142"/>
      <c r="C662" s="142"/>
      <c r="D662" s="142"/>
      <c r="E662" s="142"/>
      <c r="F662" s="142"/>
      <c r="G662" s="142"/>
      <c r="H662" s="142"/>
      <c r="I662" s="142"/>
      <c r="J662" s="142"/>
      <c r="K662" s="142"/>
      <c r="L662" s="142"/>
      <c r="M662" s="142"/>
      <c r="N662" s="142"/>
      <c r="O662" s="142"/>
      <c r="P662" s="142"/>
      <c r="Q662" s="142"/>
      <c r="R662" s="142"/>
      <c r="S662" s="142"/>
      <c r="T662" s="142"/>
      <c r="U662" s="142"/>
    </row>
    <row r="663" customFormat="false" ht="12.75" hidden="false" customHeight="false" outlineLevel="0" collapsed="false">
      <c r="A663" s="142"/>
      <c r="B663" s="142"/>
      <c r="C663" s="142"/>
      <c r="D663" s="142"/>
      <c r="E663" s="142"/>
      <c r="F663" s="142"/>
      <c r="G663" s="142"/>
      <c r="H663" s="142"/>
      <c r="I663" s="142"/>
      <c r="J663" s="142"/>
      <c r="K663" s="142"/>
      <c r="L663" s="142"/>
      <c r="M663" s="142"/>
      <c r="N663" s="142"/>
      <c r="O663" s="142"/>
      <c r="P663" s="142"/>
      <c r="Q663" s="142"/>
      <c r="R663" s="142"/>
      <c r="S663" s="142"/>
      <c r="T663" s="142"/>
      <c r="U663" s="142"/>
    </row>
    <row r="664" customFormat="false" ht="12.75" hidden="false" customHeight="false" outlineLevel="0" collapsed="false">
      <c r="A664" s="142"/>
      <c r="B664" s="142"/>
      <c r="C664" s="142"/>
      <c r="D664" s="142"/>
      <c r="E664" s="142"/>
      <c r="F664" s="142"/>
      <c r="G664" s="142"/>
      <c r="H664" s="142"/>
      <c r="I664" s="142"/>
      <c r="J664" s="142"/>
      <c r="K664" s="142"/>
      <c r="L664" s="142"/>
      <c r="M664" s="142"/>
      <c r="N664" s="142"/>
      <c r="O664" s="142"/>
      <c r="P664" s="142"/>
      <c r="Q664" s="142"/>
      <c r="R664" s="142"/>
      <c r="S664" s="142"/>
      <c r="T664" s="142"/>
      <c r="U664" s="142"/>
    </row>
    <row r="665" customFormat="false" ht="12.75" hidden="false" customHeight="false" outlineLevel="0" collapsed="false">
      <c r="A665" s="142"/>
      <c r="B665" s="142"/>
      <c r="C665" s="142"/>
      <c r="D665" s="142"/>
      <c r="E665" s="142"/>
      <c r="F665" s="142"/>
      <c r="G665" s="142"/>
      <c r="H665" s="142"/>
      <c r="I665" s="142"/>
      <c r="J665" s="142"/>
      <c r="K665" s="142"/>
      <c r="L665" s="142"/>
      <c r="M665" s="142"/>
      <c r="N665" s="142"/>
      <c r="O665" s="142"/>
      <c r="P665" s="142"/>
      <c r="Q665" s="142"/>
      <c r="R665" s="142"/>
      <c r="S665" s="142"/>
      <c r="T665" s="142"/>
      <c r="U665" s="142"/>
    </row>
    <row r="666" customFormat="false" ht="12.75" hidden="false" customHeight="false" outlineLevel="0" collapsed="false">
      <c r="A666" s="142"/>
      <c r="B666" s="142"/>
      <c r="C666" s="142"/>
      <c r="D666" s="142"/>
      <c r="E666" s="142"/>
      <c r="F666" s="142"/>
      <c r="G666" s="142"/>
      <c r="H666" s="142"/>
      <c r="I666" s="142"/>
      <c r="J666" s="142"/>
      <c r="K666" s="142"/>
      <c r="L666" s="142"/>
      <c r="M666" s="142"/>
      <c r="N666" s="142"/>
      <c r="O666" s="142"/>
      <c r="P666" s="142"/>
      <c r="Q666" s="142"/>
      <c r="R666" s="142"/>
      <c r="S666" s="142"/>
      <c r="T666" s="142"/>
      <c r="U666" s="142"/>
    </row>
    <row r="667" customFormat="false" ht="12.75" hidden="false" customHeight="false" outlineLevel="0" collapsed="false">
      <c r="A667" s="142"/>
      <c r="B667" s="142"/>
      <c r="C667" s="142"/>
      <c r="D667" s="142"/>
      <c r="E667" s="142"/>
      <c r="F667" s="142"/>
      <c r="G667" s="142"/>
      <c r="H667" s="142"/>
      <c r="I667" s="142"/>
      <c r="J667" s="142"/>
      <c r="K667" s="142"/>
      <c r="L667" s="142"/>
      <c r="M667" s="142"/>
      <c r="N667" s="142"/>
      <c r="O667" s="142"/>
      <c r="P667" s="142"/>
      <c r="Q667" s="142"/>
      <c r="R667" s="142"/>
      <c r="S667" s="142"/>
      <c r="T667" s="142"/>
      <c r="U667" s="142"/>
    </row>
    <row r="668" customFormat="false" ht="12.75" hidden="false" customHeight="false" outlineLevel="0" collapsed="false">
      <c r="A668" s="142"/>
      <c r="B668" s="142"/>
      <c r="C668" s="142"/>
      <c r="D668" s="142"/>
      <c r="E668" s="142"/>
      <c r="F668" s="142"/>
      <c r="G668" s="142"/>
      <c r="H668" s="142"/>
      <c r="I668" s="142"/>
      <c r="J668" s="142"/>
      <c r="K668" s="142"/>
      <c r="L668" s="142"/>
      <c r="M668" s="142"/>
      <c r="N668" s="142"/>
      <c r="O668" s="142"/>
      <c r="P668" s="142"/>
      <c r="Q668" s="142"/>
      <c r="R668" s="142"/>
      <c r="S668" s="142"/>
      <c r="T668" s="142"/>
      <c r="U668" s="142"/>
    </row>
    <row r="669" customFormat="false" ht="12.75" hidden="false" customHeight="false" outlineLevel="0" collapsed="false">
      <c r="A669" s="142"/>
      <c r="B669" s="142"/>
      <c r="C669" s="142"/>
      <c r="D669" s="142"/>
      <c r="E669" s="142"/>
      <c r="F669" s="142"/>
      <c r="G669" s="142"/>
      <c r="H669" s="142"/>
      <c r="I669" s="142"/>
      <c r="J669" s="142"/>
      <c r="K669" s="142"/>
      <c r="L669" s="142"/>
      <c r="M669" s="142"/>
      <c r="N669" s="142"/>
      <c r="O669" s="142"/>
      <c r="P669" s="142"/>
      <c r="Q669" s="142"/>
      <c r="R669" s="142"/>
      <c r="S669" s="142"/>
      <c r="T669" s="142"/>
      <c r="U669" s="142"/>
    </row>
    <row r="670" customFormat="false" ht="12.75" hidden="false" customHeight="false" outlineLevel="0" collapsed="false">
      <c r="A670" s="142"/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142"/>
      <c r="M670" s="142"/>
      <c r="N670" s="142"/>
      <c r="O670" s="142"/>
      <c r="P670" s="142"/>
      <c r="Q670" s="142"/>
      <c r="R670" s="142"/>
      <c r="S670" s="142"/>
      <c r="T670" s="142"/>
      <c r="U670" s="142"/>
    </row>
    <row r="671" customFormat="false" ht="12.75" hidden="false" customHeight="false" outlineLevel="0" collapsed="false">
      <c r="A671" s="142"/>
      <c r="B671" s="142"/>
      <c r="C671" s="142"/>
      <c r="D671" s="142"/>
      <c r="E671" s="142"/>
      <c r="F671" s="142"/>
      <c r="G671" s="142"/>
      <c r="H671" s="142"/>
      <c r="I671" s="142"/>
      <c r="J671" s="142"/>
      <c r="K671" s="142"/>
      <c r="L671" s="142"/>
      <c r="M671" s="142"/>
      <c r="N671" s="142"/>
      <c r="O671" s="142"/>
      <c r="P671" s="142"/>
      <c r="Q671" s="142"/>
      <c r="R671" s="142"/>
      <c r="S671" s="142"/>
      <c r="T671" s="142"/>
      <c r="U671" s="142"/>
    </row>
    <row r="672" customFormat="false" ht="12.75" hidden="false" customHeight="false" outlineLevel="0" collapsed="false">
      <c r="A672" s="142"/>
      <c r="B672" s="142"/>
      <c r="C672" s="142"/>
      <c r="D672" s="142"/>
      <c r="E672" s="142"/>
      <c r="F672" s="142"/>
      <c r="G672" s="142"/>
      <c r="H672" s="142"/>
      <c r="I672" s="142"/>
      <c r="J672" s="142"/>
      <c r="K672" s="142"/>
      <c r="L672" s="142"/>
      <c r="M672" s="142"/>
      <c r="N672" s="142"/>
      <c r="O672" s="142"/>
      <c r="P672" s="142"/>
      <c r="Q672" s="142"/>
      <c r="R672" s="142"/>
      <c r="S672" s="142"/>
      <c r="T672" s="142"/>
      <c r="U672" s="142"/>
    </row>
    <row r="673" customFormat="false" ht="12.75" hidden="false" customHeight="false" outlineLevel="0" collapsed="false">
      <c r="A673" s="142"/>
      <c r="B673" s="142"/>
      <c r="C673" s="142"/>
      <c r="D673" s="142"/>
      <c r="E673" s="142"/>
      <c r="F673" s="142"/>
      <c r="G673" s="142"/>
      <c r="H673" s="142"/>
      <c r="I673" s="142"/>
      <c r="J673" s="142"/>
      <c r="K673" s="142"/>
      <c r="L673" s="142"/>
      <c r="M673" s="142"/>
      <c r="N673" s="142"/>
      <c r="O673" s="142"/>
      <c r="P673" s="142"/>
      <c r="Q673" s="142"/>
      <c r="R673" s="142"/>
      <c r="S673" s="142"/>
      <c r="T673" s="142"/>
      <c r="U673" s="142"/>
    </row>
    <row r="674" customFormat="false" ht="12.75" hidden="false" customHeight="false" outlineLevel="0" collapsed="false">
      <c r="A674" s="142"/>
      <c r="B674" s="142"/>
      <c r="C674" s="142"/>
      <c r="D674" s="142"/>
      <c r="E674" s="142"/>
      <c r="F674" s="142"/>
      <c r="G674" s="142"/>
      <c r="H674" s="142"/>
      <c r="I674" s="142"/>
      <c r="J674" s="142"/>
      <c r="K674" s="142"/>
      <c r="L674" s="142"/>
      <c r="M674" s="142"/>
      <c r="N674" s="142"/>
      <c r="O674" s="142"/>
      <c r="P674" s="142"/>
      <c r="Q674" s="142"/>
      <c r="R674" s="142"/>
      <c r="S674" s="142"/>
      <c r="T674" s="142"/>
      <c r="U674" s="142"/>
    </row>
    <row r="675" customFormat="false" ht="12.75" hidden="false" customHeight="false" outlineLevel="0" collapsed="false">
      <c r="A675" s="142"/>
      <c r="B675" s="142"/>
      <c r="C675" s="142"/>
      <c r="D675" s="142"/>
      <c r="E675" s="142"/>
      <c r="F675" s="142"/>
      <c r="G675" s="142"/>
      <c r="H675" s="142"/>
      <c r="I675" s="142"/>
      <c r="J675" s="142"/>
      <c r="K675" s="142"/>
      <c r="L675" s="142"/>
      <c r="M675" s="142"/>
      <c r="N675" s="142"/>
      <c r="O675" s="142"/>
      <c r="P675" s="142"/>
      <c r="Q675" s="142"/>
      <c r="R675" s="142"/>
      <c r="S675" s="142"/>
      <c r="T675" s="142"/>
      <c r="U675" s="142"/>
    </row>
    <row r="676" customFormat="false" ht="12.75" hidden="false" customHeight="false" outlineLevel="0" collapsed="false">
      <c r="A676" s="142"/>
      <c r="B676" s="142"/>
      <c r="C676" s="142"/>
      <c r="D676" s="142"/>
      <c r="E676" s="142"/>
      <c r="F676" s="142"/>
      <c r="G676" s="142"/>
      <c r="H676" s="142"/>
      <c r="I676" s="142"/>
      <c r="J676" s="142"/>
      <c r="K676" s="142"/>
      <c r="L676" s="142"/>
      <c r="M676" s="142"/>
      <c r="N676" s="142"/>
      <c r="O676" s="142"/>
      <c r="P676" s="142"/>
      <c r="Q676" s="142"/>
      <c r="R676" s="142"/>
      <c r="S676" s="142"/>
      <c r="T676" s="142"/>
      <c r="U676" s="142"/>
    </row>
    <row r="677" customFormat="false" ht="12.75" hidden="false" customHeight="false" outlineLevel="0" collapsed="false">
      <c r="A677" s="142"/>
      <c r="B677" s="142"/>
      <c r="C677" s="142"/>
      <c r="D677" s="142"/>
      <c r="E677" s="142"/>
      <c r="F677" s="142"/>
      <c r="G677" s="142"/>
      <c r="H677" s="142"/>
      <c r="I677" s="142"/>
      <c r="J677" s="142"/>
      <c r="K677" s="142"/>
      <c r="L677" s="142"/>
      <c r="M677" s="142"/>
      <c r="N677" s="142"/>
      <c r="O677" s="142"/>
      <c r="P677" s="142"/>
      <c r="Q677" s="142"/>
      <c r="R677" s="142"/>
      <c r="S677" s="142"/>
      <c r="T677" s="142"/>
      <c r="U677" s="142"/>
    </row>
    <row r="678" customFormat="false" ht="12.75" hidden="false" customHeight="false" outlineLevel="0" collapsed="false">
      <c r="A678" s="142"/>
      <c r="B678" s="142"/>
      <c r="C678" s="142"/>
      <c r="D678" s="142"/>
      <c r="E678" s="142"/>
      <c r="F678" s="142"/>
      <c r="G678" s="142"/>
      <c r="H678" s="142"/>
      <c r="I678" s="142"/>
      <c r="J678" s="142"/>
      <c r="K678" s="142"/>
      <c r="L678" s="142"/>
      <c r="M678" s="142"/>
      <c r="N678" s="142"/>
      <c r="O678" s="142"/>
      <c r="P678" s="142"/>
      <c r="Q678" s="142"/>
      <c r="R678" s="142"/>
      <c r="S678" s="142"/>
      <c r="T678" s="142"/>
      <c r="U678" s="142"/>
    </row>
    <row r="679" customFormat="false" ht="12.75" hidden="false" customHeight="false" outlineLevel="0" collapsed="false">
      <c r="A679" s="142"/>
      <c r="B679" s="142"/>
      <c r="C679" s="142"/>
      <c r="D679" s="142"/>
      <c r="E679" s="142"/>
      <c r="F679" s="142"/>
      <c r="G679" s="142"/>
      <c r="H679" s="142"/>
      <c r="I679" s="142"/>
      <c r="J679" s="142"/>
      <c r="K679" s="142"/>
      <c r="L679" s="142"/>
      <c r="M679" s="142"/>
      <c r="N679" s="142"/>
      <c r="O679" s="142"/>
      <c r="P679" s="142"/>
      <c r="Q679" s="142"/>
      <c r="R679" s="142"/>
      <c r="S679" s="142"/>
      <c r="T679" s="142"/>
      <c r="U679" s="142"/>
    </row>
    <row r="680" customFormat="false" ht="12.75" hidden="false" customHeight="false" outlineLevel="0" collapsed="false">
      <c r="A680" s="142"/>
      <c r="B680" s="142"/>
      <c r="C680" s="142"/>
      <c r="D680" s="142"/>
      <c r="E680" s="142"/>
      <c r="F680" s="142"/>
      <c r="G680" s="142"/>
      <c r="H680" s="142"/>
      <c r="I680" s="142"/>
      <c r="J680" s="142"/>
      <c r="K680" s="142"/>
      <c r="L680" s="142"/>
      <c r="M680" s="142"/>
      <c r="N680" s="142"/>
      <c r="O680" s="142"/>
      <c r="P680" s="142"/>
      <c r="Q680" s="142"/>
      <c r="R680" s="142"/>
      <c r="S680" s="142"/>
      <c r="T680" s="142"/>
      <c r="U680" s="142"/>
    </row>
    <row r="681" customFormat="false" ht="12.75" hidden="false" customHeight="false" outlineLevel="0" collapsed="false">
      <c r="A681" s="142"/>
      <c r="B681" s="142"/>
      <c r="C681" s="142"/>
      <c r="D681" s="142"/>
      <c r="E681" s="142"/>
      <c r="F681" s="142"/>
      <c r="G681" s="142"/>
      <c r="H681" s="142"/>
      <c r="I681" s="142"/>
      <c r="J681" s="142"/>
      <c r="K681" s="142"/>
      <c r="L681" s="142"/>
      <c r="M681" s="142"/>
      <c r="N681" s="142"/>
      <c r="O681" s="142"/>
      <c r="P681" s="142"/>
      <c r="Q681" s="142"/>
      <c r="R681" s="142"/>
      <c r="S681" s="142"/>
      <c r="T681" s="142"/>
      <c r="U681" s="142"/>
    </row>
    <row r="682" customFormat="false" ht="12.75" hidden="false" customHeight="false" outlineLevel="0" collapsed="false">
      <c r="A682" s="142"/>
      <c r="B682" s="142"/>
      <c r="C682" s="142"/>
      <c r="D682" s="142"/>
      <c r="E682" s="142"/>
      <c r="F682" s="142"/>
      <c r="G682" s="142"/>
      <c r="H682" s="142"/>
      <c r="I682" s="142"/>
      <c r="J682" s="142"/>
      <c r="K682" s="142"/>
      <c r="L682" s="142"/>
      <c r="M682" s="142"/>
      <c r="N682" s="142"/>
      <c r="O682" s="142"/>
      <c r="P682" s="142"/>
      <c r="Q682" s="142"/>
      <c r="R682" s="142"/>
      <c r="S682" s="142"/>
      <c r="T682" s="142"/>
      <c r="U682" s="142"/>
    </row>
    <row r="683" customFormat="false" ht="12.75" hidden="false" customHeight="false" outlineLevel="0" collapsed="false">
      <c r="A683" s="142"/>
      <c r="B683" s="142"/>
      <c r="C683" s="142"/>
      <c r="D683" s="142"/>
      <c r="E683" s="142"/>
      <c r="F683" s="142"/>
      <c r="G683" s="142"/>
      <c r="H683" s="142"/>
      <c r="I683" s="142"/>
      <c r="J683" s="142"/>
      <c r="K683" s="142"/>
      <c r="L683" s="142"/>
      <c r="M683" s="142"/>
      <c r="N683" s="142"/>
      <c r="O683" s="142"/>
      <c r="P683" s="142"/>
      <c r="Q683" s="142"/>
      <c r="R683" s="142"/>
      <c r="S683" s="142"/>
      <c r="T683" s="142"/>
      <c r="U683" s="142"/>
    </row>
    <row r="684" customFormat="false" ht="12.75" hidden="false" customHeight="false" outlineLevel="0" collapsed="false">
      <c r="A684" s="142"/>
      <c r="B684" s="142"/>
      <c r="C684" s="142"/>
      <c r="D684" s="142"/>
      <c r="E684" s="142"/>
      <c r="F684" s="142"/>
      <c r="G684" s="142"/>
      <c r="H684" s="142"/>
      <c r="I684" s="142"/>
      <c r="J684" s="142"/>
      <c r="K684" s="142"/>
      <c r="L684" s="142"/>
      <c r="M684" s="142"/>
      <c r="N684" s="142"/>
      <c r="O684" s="142"/>
      <c r="P684" s="142"/>
      <c r="Q684" s="142"/>
      <c r="R684" s="142"/>
      <c r="S684" s="142"/>
      <c r="T684" s="142"/>
      <c r="U684" s="142"/>
    </row>
    <row r="685" customFormat="false" ht="12.75" hidden="false" customHeight="false" outlineLevel="0" collapsed="false">
      <c r="A685" s="142"/>
      <c r="B685" s="142"/>
      <c r="C685" s="142"/>
      <c r="D685" s="142"/>
      <c r="E685" s="142"/>
      <c r="F685" s="142"/>
      <c r="G685" s="142"/>
      <c r="H685" s="142"/>
      <c r="I685" s="142"/>
      <c r="J685" s="142"/>
      <c r="K685" s="142"/>
      <c r="L685" s="142"/>
      <c r="M685" s="142"/>
      <c r="N685" s="142"/>
      <c r="O685" s="142"/>
      <c r="P685" s="142"/>
      <c r="Q685" s="142"/>
      <c r="R685" s="142"/>
      <c r="S685" s="142"/>
      <c r="T685" s="142"/>
      <c r="U685" s="142"/>
    </row>
    <row r="686" customFormat="false" ht="12.75" hidden="false" customHeight="false" outlineLevel="0" collapsed="false">
      <c r="A686" s="142"/>
      <c r="B686" s="142"/>
      <c r="C686" s="142"/>
      <c r="D686" s="142"/>
      <c r="E686" s="142"/>
      <c r="F686" s="142"/>
      <c r="G686" s="142"/>
      <c r="H686" s="142"/>
      <c r="I686" s="142"/>
      <c r="J686" s="142"/>
      <c r="K686" s="142"/>
      <c r="L686" s="142"/>
      <c r="M686" s="142"/>
      <c r="N686" s="142"/>
      <c r="O686" s="142"/>
      <c r="P686" s="142"/>
      <c r="Q686" s="142"/>
      <c r="R686" s="142"/>
      <c r="S686" s="142"/>
      <c r="T686" s="142"/>
      <c r="U686" s="142"/>
    </row>
    <row r="687" customFormat="false" ht="12.75" hidden="false" customHeight="false" outlineLevel="0" collapsed="false">
      <c r="A687" s="142"/>
      <c r="B687" s="142"/>
      <c r="C687" s="142"/>
      <c r="D687" s="142"/>
      <c r="E687" s="142"/>
      <c r="F687" s="142"/>
      <c r="G687" s="142"/>
      <c r="H687" s="142"/>
      <c r="I687" s="142"/>
      <c r="J687" s="142"/>
      <c r="K687" s="142"/>
      <c r="L687" s="142"/>
      <c r="M687" s="142"/>
      <c r="N687" s="142"/>
      <c r="O687" s="142"/>
      <c r="P687" s="142"/>
      <c r="Q687" s="142"/>
      <c r="R687" s="142"/>
      <c r="S687" s="142"/>
      <c r="T687" s="142"/>
      <c r="U687" s="142"/>
    </row>
    <row r="688" customFormat="false" ht="12.75" hidden="false" customHeight="false" outlineLevel="0" collapsed="false">
      <c r="A688" s="142"/>
      <c r="B688" s="142"/>
      <c r="C688" s="142"/>
      <c r="D688" s="142"/>
      <c r="E688" s="142"/>
      <c r="F688" s="142"/>
      <c r="G688" s="142"/>
      <c r="H688" s="142"/>
      <c r="I688" s="142"/>
      <c r="J688" s="142"/>
      <c r="K688" s="142"/>
      <c r="L688" s="142"/>
      <c r="M688" s="142"/>
      <c r="N688" s="142"/>
      <c r="O688" s="142"/>
      <c r="P688" s="142"/>
      <c r="Q688" s="142"/>
      <c r="R688" s="142"/>
      <c r="S688" s="142"/>
      <c r="T688" s="142"/>
      <c r="U688" s="142"/>
    </row>
    <row r="689" customFormat="false" ht="12.75" hidden="false" customHeight="false" outlineLevel="0" collapsed="false">
      <c r="A689" s="142"/>
      <c r="B689" s="142"/>
      <c r="C689" s="142"/>
      <c r="D689" s="142"/>
      <c r="E689" s="142"/>
      <c r="F689" s="142"/>
      <c r="G689" s="142"/>
      <c r="H689" s="142"/>
      <c r="I689" s="142"/>
      <c r="J689" s="142"/>
      <c r="K689" s="142"/>
      <c r="L689" s="142"/>
      <c r="M689" s="142"/>
      <c r="N689" s="142"/>
      <c r="O689" s="142"/>
      <c r="P689" s="142"/>
      <c r="Q689" s="142"/>
      <c r="R689" s="142"/>
      <c r="S689" s="142"/>
      <c r="T689" s="142"/>
      <c r="U689" s="142"/>
    </row>
    <row r="690" customFormat="false" ht="12.75" hidden="false" customHeight="false" outlineLevel="0" collapsed="false">
      <c r="A690" s="142"/>
      <c r="B690" s="142"/>
      <c r="C690" s="142"/>
      <c r="D690" s="142"/>
      <c r="E690" s="142"/>
      <c r="F690" s="142"/>
      <c r="G690" s="142"/>
      <c r="H690" s="142"/>
      <c r="I690" s="142"/>
      <c r="J690" s="142"/>
      <c r="K690" s="142"/>
      <c r="L690" s="142"/>
      <c r="M690" s="142"/>
      <c r="N690" s="142"/>
      <c r="O690" s="142"/>
      <c r="P690" s="142"/>
      <c r="Q690" s="142"/>
      <c r="R690" s="142"/>
      <c r="S690" s="142"/>
      <c r="T690" s="142"/>
      <c r="U690" s="142"/>
    </row>
    <row r="691" customFormat="false" ht="12.75" hidden="false" customHeight="false" outlineLevel="0" collapsed="false">
      <c r="A691" s="142"/>
      <c r="B691" s="142"/>
      <c r="C691" s="142"/>
      <c r="D691" s="142"/>
      <c r="E691" s="142"/>
      <c r="F691" s="142"/>
      <c r="G691" s="142"/>
      <c r="H691" s="142"/>
      <c r="I691" s="142"/>
      <c r="J691" s="142"/>
      <c r="K691" s="142"/>
      <c r="L691" s="142"/>
      <c r="M691" s="142"/>
      <c r="N691" s="142"/>
      <c r="O691" s="142"/>
      <c r="P691" s="142"/>
      <c r="Q691" s="142"/>
      <c r="R691" s="142"/>
      <c r="S691" s="142"/>
      <c r="T691" s="142"/>
      <c r="U691" s="142"/>
    </row>
    <row r="692" customFormat="false" ht="12.75" hidden="false" customHeight="false" outlineLevel="0" collapsed="false">
      <c r="A692" s="142"/>
      <c r="B692" s="142"/>
      <c r="C692" s="142"/>
      <c r="D692" s="142"/>
      <c r="E692" s="142"/>
      <c r="F692" s="142"/>
      <c r="G692" s="142"/>
      <c r="H692" s="142"/>
      <c r="I692" s="142"/>
      <c r="J692" s="142"/>
      <c r="K692" s="142"/>
      <c r="L692" s="142"/>
      <c r="M692" s="142"/>
      <c r="N692" s="142"/>
      <c r="O692" s="142"/>
      <c r="P692" s="142"/>
      <c r="Q692" s="142"/>
      <c r="R692" s="142"/>
      <c r="S692" s="142"/>
      <c r="T692" s="142"/>
      <c r="U692" s="142"/>
    </row>
    <row r="693" customFormat="false" ht="12.75" hidden="false" customHeight="false" outlineLevel="0" collapsed="false">
      <c r="A693" s="142"/>
      <c r="B693" s="142"/>
      <c r="C693" s="142"/>
      <c r="D693" s="142"/>
      <c r="E693" s="142"/>
      <c r="F693" s="142"/>
      <c r="G693" s="142"/>
      <c r="H693" s="142"/>
      <c r="I693" s="142"/>
      <c r="J693" s="142"/>
      <c r="K693" s="142"/>
      <c r="L693" s="142"/>
      <c r="M693" s="142"/>
      <c r="N693" s="142"/>
      <c r="O693" s="142"/>
      <c r="P693" s="142"/>
      <c r="Q693" s="142"/>
      <c r="R693" s="142"/>
      <c r="S693" s="142"/>
      <c r="T693" s="142"/>
      <c r="U693" s="142"/>
    </row>
    <row r="694" customFormat="false" ht="12.75" hidden="false" customHeight="false" outlineLevel="0" collapsed="false">
      <c r="A694" s="142"/>
      <c r="B694" s="142"/>
      <c r="C694" s="142"/>
      <c r="D694" s="142"/>
      <c r="E694" s="142"/>
      <c r="F694" s="142"/>
      <c r="G694" s="142"/>
      <c r="H694" s="142"/>
      <c r="I694" s="142"/>
      <c r="J694" s="142"/>
      <c r="K694" s="142"/>
      <c r="L694" s="142"/>
      <c r="M694" s="142"/>
      <c r="N694" s="142"/>
      <c r="O694" s="142"/>
      <c r="P694" s="142"/>
      <c r="Q694" s="142"/>
      <c r="R694" s="142"/>
      <c r="S694" s="142"/>
      <c r="T694" s="142"/>
      <c r="U694" s="142"/>
    </row>
    <row r="695" customFormat="false" ht="12.75" hidden="false" customHeight="false" outlineLevel="0" collapsed="false">
      <c r="A695" s="142"/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142"/>
      <c r="M695" s="142"/>
      <c r="N695" s="142"/>
      <c r="O695" s="142"/>
      <c r="P695" s="142"/>
      <c r="Q695" s="142"/>
      <c r="R695" s="142"/>
      <c r="S695" s="142"/>
      <c r="T695" s="142"/>
      <c r="U695" s="142"/>
    </row>
    <row r="696" customFormat="false" ht="12.75" hidden="false" customHeight="false" outlineLevel="0" collapsed="false">
      <c r="A696" s="142"/>
      <c r="B696" s="142"/>
      <c r="C696" s="142"/>
      <c r="D696" s="142"/>
      <c r="E696" s="142"/>
      <c r="F696" s="142"/>
      <c r="G696" s="142"/>
      <c r="H696" s="142"/>
      <c r="I696" s="142"/>
      <c r="J696" s="142"/>
      <c r="K696" s="142"/>
      <c r="L696" s="142"/>
      <c r="M696" s="142"/>
      <c r="N696" s="142"/>
      <c r="O696" s="142"/>
      <c r="P696" s="142"/>
      <c r="Q696" s="142"/>
      <c r="R696" s="142"/>
      <c r="S696" s="142"/>
      <c r="T696" s="142"/>
      <c r="U696" s="142"/>
    </row>
    <row r="697" customFormat="false" ht="12.75" hidden="false" customHeight="false" outlineLevel="0" collapsed="false">
      <c r="A697" s="142"/>
      <c r="B697" s="142"/>
      <c r="C697" s="142"/>
      <c r="D697" s="142"/>
      <c r="E697" s="142"/>
      <c r="F697" s="142"/>
      <c r="G697" s="142"/>
      <c r="H697" s="142"/>
      <c r="I697" s="142"/>
      <c r="J697" s="142"/>
      <c r="K697" s="142"/>
      <c r="L697" s="142"/>
      <c r="M697" s="142"/>
      <c r="N697" s="142"/>
      <c r="O697" s="142"/>
      <c r="P697" s="142"/>
      <c r="Q697" s="142"/>
      <c r="R697" s="142"/>
      <c r="S697" s="142"/>
      <c r="T697" s="142"/>
      <c r="U697" s="142"/>
    </row>
    <row r="698" customFormat="false" ht="12.75" hidden="false" customHeight="false" outlineLevel="0" collapsed="false">
      <c r="A698" s="142"/>
      <c r="B698" s="142"/>
      <c r="C698" s="142"/>
      <c r="D698" s="142"/>
      <c r="E698" s="142"/>
      <c r="F698" s="142"/>
      <c r="G698" s="142"/>
      <c r="H698" s="142"/>
      <c r="I698" s="142"/>
      <c r="J698" s="142"/>
      <c r="K698" s="142"/>
      <c r="L698" s="142"/>
      <c r="M698" s="142"/>
      <c r="N698" s="142"/>
      <c r="O698" s="142"/>
      <c r="P698" s="142"/>
      <c r="Q698" s="142"/>
      <c r="R698" s="142"/>
      <c r="S698" s="142"/>
      <c r="T698" s="142"/>
      <c r="U698" s="142"/>
    </row>
    <row r="699" customFormat="false" ht="12.75" hidden="false" customHeight="false" outlineLevel="0" collapsed="false">
      <c r="A699" s="142"/>
      <c r="B699" s="142"/>
      <c r="C699" s="142"/>
      <c r="D699" s="142"/>
      <c r="E699" s="142"/>
      <c r="F699" s="142"/>
      <c r="G699" s="142"/>
      <c r="H699" s="142"/>
      <c r="I699" s="142"/>
      <c r="J699" s="142"/>
      <c r="K699" s="142"/>
      <c r="L699" s="142"/>
      <c r="M699" s="142"/>
      <c r="N699" s="142"/>
      <c r="O699" s="142"/>
      <c r="P699" s="142"/>
      <c r="Q699" s="142"/>
      <c r="R699" s="142"/>
      <c r="S699" s="142"/>
      <c r="T699" s="142"/>
      <c r="U699" s="142"/>
    </row>
    <row r="700" customFormat="false" ht="12.75" hidden="false" customHeight="false" outlineLevel="0" collapsed="false">
      <c r="A700" s="142"/>
      <c r="B700" s="142"/>
      <c r="C700" s="142"/>
      <c r="D700" s="142"/>
      <c r="E700" s="142"/>
      <c r="F700" s="142"/>
      <c r="G700" s="142"/>
      <c r="H700" s="142"/>
      <c r="I700" s="142"/>
      <c r="J700" s="142"/>
      <c r="K700" s="142"/>
      <c r="L700" s="142"/>
      <c r="M700" s="142"/>
      <c r="N700" s="142"/>
      <c r="O700" s="142"/>
      <c r="P700" s="142"/>
      <c r="Q700" s="142"/>
      <c r="R700" s="142"/>
      <c r="S700" s="142"/>
      <c r="T700" s="142"/>
      <c r="U700" s="142"/>
    </row>
    <row r="701" customFormat="false" ht="12.75" hidden="false" customHeight="false" outlineLevel="0" collapsed="false">
      <c r="A701" s="142"/>
      <c r="B701" s="142"/>
      <c r="C701" s="142"/>
      <c r="D701" s="142"/>
      <c r="E701" s="142"/>
      <c r="F701" s="142"/>
      <c r="G701" s="142"/>
      <c r="H701" s="142"/>
      <c r="I701" s="142"/>
      <c r="J701" s="142"/>
      <c r="K701" s="142"/>
      <c r="L701" s="142"/>
      <c r="M701" s="142"/>
      <c r="N701" s="142"/>
      <c r="O701" s="142"/>
      <c r="P701" s="142"/>
      <c r="Q701" s="142"/>
      <c r="R701" s="142"/>
      <c r="S701" s="142"/>
      <c r="T701" s="142"/>
      <c r="U701" s="142"/>
    </row>
    <row r="702" customFormat="false" ht="12.75" hidden="false" customHeight="false" outlineLevel="0" collapsed="false">
      <c r="A702" s="142"/>
      <c r="B702" s="142"/>
      <c r="C702" s="142"/>
      <c r="D702" s="142"/>
      <c r="E702" s="142"/>
      <c r="F702" s="142"/>
      <c r="G702" s="142"/>
      <c r="H702" s="142"/>
      <c r="I702" s="142"/>
      <c r="J702" s="142"/>
      <c r="K702" s="142"/>
      <c r="L702" s="142"/>
      <c r="M702" s="142"/>
      <c r="N702" s="142"/>
      <c r="O702" s="142"/>
      <c r="P702" s="142"/>
      <c r="Q702" s="142"/>
      <c r="R702" s="142"/>
      <c r="S702" s="142"/>
      <c r="T702" s="142"/>
      <c r="U702" s="142"/>
    </row>
    <row r="703" customFormat="false" ht="12.75" hidden="false" customHeight="false" outlineLevel="0" collapsed="false">
      <c r="A703" s="142"/>
      <c r="B703" s="142"/>
      <c r="C703" s="142"/>
      <c r="D703" s="142"/>
      <c r="E703" s="142"/>
      <c r="F703" s="142"/>
      <c r="G703" s="142"/>
      <c r="H703" s="142"/>
      <c r="I703" s="142"/>
      <c r="J703" s="142"/>
      <c r="K703" s="142"/>
      <c r="L703" s="142"/>
      <c r="M703" s="142"/>
      <c r="N703" s="142"/>
      <c r="O703" s="142"/>
      <c r="P703" s="142"/>
      <c r="Q703" s="142"/>
      <c r="R703" s="142"/>
      <c r="S703" s="142"/>
      <c r="T703" s="142"/>
      <c r="U703" s="142"/>
    </row>
    <row r="704" customFormat="false" ht="12.75" hidden="false" customHeight="false" outlineLevel="0" collapsed="false">
      <c r="A704" s="142"/>
      <c r="B704" s="142"/>
      <c r="C704" s="142"/>
      <c r="D704" s="142"/>
      <c r="E704" s="142"/>
      <c r="F704" s="142"/>
      <c r="G704" s="142"/>
      <c r="H704" s="142"/>
      <c r="I704" s="142"/>
      <c r="J704" s="142"/>
      <c r="K704" s="142"/>
      <c r="L704" s="142"/>
      <c r="M704" s="142"/>
      <c r="N704" s="142"/>
      <c r="O704" s="142"/>
      <c r="P704" s="142"/>
      <c r="Q704" s="142"/>
      <c r="R704" s="142"/>
      <c r="S704" s="142"/>
      <c r="T704" s="142"/>
      <c r="U704" s="142"/>
    </row>
    <row r="705" customFormat="false" ht="12.75" hidden="false" customHeight="false" outlineLevel="0" collapsed="false">
      <c r="A705" s="142"/>
      <c r="B705" s="142"/>
      <c r="C705" s="142"/>
      <c r="D705" s="142"/>
      <c r="E705" s="142"/>
      <c r="F705" s="142"/>
      <c r="G705" s="142"/>
      <c r="H705" s="142"/>
      <c r="I705" s="142"/>
      <c r="J705" s="142"/>
      <c r="K705" s="142"/>
      <c r="L705" s="142"/>
      <c r="M705" s="142"/>
      <c r="N705" s="142"/>
      <c r="O705" s="142"/>
      <c r="P705" s="142"/>
      <c r="Q705" s="142"/>
      <c r="R705" s="142"/>
      <c r="S705" s="142"/>
      <c r="T705" s="142"/>
      <c r="U705" s="142"/>
    </row>
    <row r="706" customFormat="false" ht="12.75" hidden="false" customHeight="false" outlineLevel="0" collapsed="false">
      <c r="A706" s="142"/>
      <c r="B706" s="142"/>
      <c r="C706" s="142"/>
      <c r="D706" s="142"/>
      <c r="E706" s="142"/>
      <c r="F706" s="142"/>
      <c r="G706" s="142"/>
      <c r="H706" s="142"/>
      <c r="I706" s="142"/>
      <c r="J706" s="142"/>
      <c r="K706" s="142"/>
      <c r="L706" s="142"/>
      <c r="M706" s="142"/>
      <c r="N706" s="142"/>
      <c r="O706" s="142"/>
      <c r="P706" s="142"/>
      <c r="Q706" s="142"/>
      <c r="R706" s="142"/>
      <c r="S706" s="142"/>
      <c r="T706" s="142"/>
      <c r="U706" s="142"/>
    </row>
    <row r="707" customFormat="false" ht="12.75" hidden="false" customHeight="false" outlineLevel="0" collapsed="false">
      <c r="A707" s="142"/>
      <c r="B707" s="142"/>
      <c r="C707" s="142"/>
      <c r="D707" s="142"/>
      <c r="E707" s="142"/>
      <c r="F707" s="142"/>
      <c r="G707" s="142"/>
      <c r="H707" s="142"/>
      <c r="I707" s="142"/>
      <c r="J707" s="142"/>
      <c r="K707" s="142"/>
      <c r="L707" s="142"/>
      <c r="M707" s="142"/>
      <c r="N707" s="142"/>
      <c r="O707" s="142"/>
      <c r="P707" s="142"/>
      <c r="Q707" s="142"/>
      <c r="R707" s="142"/>
      <c r="S707" s="142"/>
      <c r="T707" s="142"/>
      <c r="U707" s="142"/>
    </row>
    <row r="708" customFormat="false" ht="12.75" hidden="false" customHeight="false" outlineLevel="0" collapsed="false">
      <c r="A708" s="142"/>
      <c r="B708" s="142"/>
      <c r="C708" s="142"/>
      <c r="D708" s="142"/>
      <c r="E708" s="142"/>
      <c r="F708" s="142"/>
      <c r="G708" s="142"/>
      <c r="H708" s="142"/>
      <c r="I708" s="142"/>
      <c r="J708" s="142"/>
      <c r="K708" s="142"/>
      <c r="L708" s="142"/>
      <c r="M708" s="142"/>
      <c r="N708" s="142"/>
      <c r="O708" s="142"/>
      <c r="P708" s="142"/>
      <c r="Q708" s="142"/>
      <c r="R708" s="142"/>
      <c r="S708" s="142"/>
      <c r="T708" s="142"/>
      <c r="U708" s="142"/>
    </row>
    <row r="709" customFormat="false" ht="12.75" hidden="false" customHeight="false" outlineLevel="0" collapsed="false">
      <c r="A709" s="142"/>
      <c r="B709" s="142"/>
      <c r="C709" s="142"/>
      <c r="D709" s="142"/>
      <c r="E709" s="142"/>
      <c r="F709" s="142"/>
      <c r="G709" s="142"/>
      <c r="H709" s="142"/>
      <c r="I709" s="142"/>
      <c r="J709" s="142"/>
      <c r="K709" s="142"/>
      <c r="L709" s="142"/>
      <c r="M709" s="142"/>
      <c r="N709" s="142"/>
      <c r="O709" s="142"/>
      <c r="P709" s="142"/>
      <c r="Q709" s="142"/>
      <c r="R709" s="142"/>
      <c r="S709" s="142"/>
      <c r="T709" s="142"/>
      <c r="U709" s="142"/>
    </row>
    <row r="710" customFormat="false" ht="12.75" hidden="false" customHeight="false" outlineLevel="0" collapsed="false">
      <c r="A710" s="142"/>
      <c r="B710" s="142"/>
      <c r="C710" s="142"/>
      <c r="D710" s="142"/>
      <c r="E710" s="142"/>
      <c r="F710" s="142"/>
      <c r="G710" s="142"/>
      <c r="H710" s="142"/>
      <c r="I710" s="142"/>
      <c r="J710" s="142"/>
      <c r="K710" s="142"/>
      <c r="L710" s="142"/>
      <c r="M710" s="142"/>
      <c r="N710" s="142"/>
      <c r="O710" s="142"/>
      <c r="P710" s="142"/>
      <c r="Q710" s="142"/>
      <c r="R710" s="142"/>
      <c r="S710" s="142"/>
      <c r="T710" s="142"/>
      <c r="U710" s="142"/>
    </row>
    <row r="711" customFormat="false" ht="12.75" hidden="false" customHeight="false" outlineLevel="0" collapsed="false">
      <c r="A711" s="142"/>
      <c r="B711" s="142"/>
      <c r="C711" s="142"/>
      <c r="D711" s="142"/>
      <c r="E711" s="142"/>
      <c r="F711" s="142"/>
      <c r="G711" s="142"/>
      <c r="H711" s="142"/>
      <c r="I711" s="142"/>
      <c r="J711" s="142"/>
      <c r="K711" s="142"/>
      <c r="L711" s="142"/>
      <c r="M711" s="142"/>
      <c r="N711" s="142"/>
      <c r="O711" s="142"/>
      <c r="P711" s="142"/>
      <c r="Q711" s="142"/>
      <c r="R711" s="142"/>
      <c r="S711" s="142"/>
      <c r="T711" s="142"/>
      <c r="U711" s="142"/>
    </row>
    <row r="712" customFormat="false" ht="12.75" hidden="false" customHeight="false" outlineLevel="0" collapsed="false">
      <c r="A712" s="142"/>
      <c r="B712" s="142"/>
      <c r="C712" s="142"/>
      <c r="D712" s="142"/>
      <c r="E712" s="142"/>
      <c r="F712" s="142"/>
      <c r="G712" s="142"/>
      <c r="H712" s="142"/>
      <c r="I712" s="142"/>
      <c r="J712" s="142"/>
      <c r="K712" s="142"/>
      <c r="L712" s="142"/>
      <c r="M712" s="142"/>
      <c r="N712" s="142"/>
      <c r="O712" s="142"/>
      <c r="P712" s="142"/>
      <c r="Q712" s="142"/>
      <c r="R712" s="142"/>
      <c r="S712" s="142"/>
      <c r="T712" s="142"/>
      <c r="U712" s="142"/>
    </row>
    <row r="713" customFormat="false" ht="12.75" hidden="false" customHeight="false" outlineLevel="0" collapsed="false">
      <c r="A713" s="142"/>
      <c r="B713" s="142"/>
      <c r="C713" s="142"/>
      <c r="D713" s="142"/>
      <c r="E713" s="142"/>
      <c r="F713" s="142"/>
      <c r="G713" s="142"/>
      <c r="H713" s="142"/>
      <c r="I713" s="142"/>
      <c r="J713" s="142"/>
      <c r="K713" s="142"/>
      <c r="L713" s="142"/>
      <c r="M713" s="142"/>
      <c r="N713" s="142"/>
      <c r="O713" s="142"/>
      <c r="P713" s="142"/>
      <c r="Q713" s="142"/>
      <c r="R713" s="142"/>
      <c r="S713" s="142"/>
      <c r="T713" s="142"/>
      <c r="U713" s="142"/>
    </row>
    <row r="714" customFormat="false" ht="12.75" hidden="false" customHeight="false" outlineLevel="0" collapsed="false">
      <c r="A714" s="142"/>
      <c r="B714" s="142"/>
      <c r="C714" s="142"/>
      <c r="D714" s="142"/>
      <c r="E714" s="142"/>
      <c r="F714" s="142"/>
      <c r="G714" s="142"/>
      <c r="H714" s="142"/>
      <c r="I714" s="142"/>
      <c r="J714" s="142"/>
      <c r="K714" s="142"/>
      <c r="L714" s="142"/>
      <c r="M714" s="142"/>
      <c r="N714" s="142"/>
      <c r="O714" s="142"/>
      <c r="P714" s="142"/>
      <c r="Q714" s="142"/>
      <c r="R714" s="142"/>
      <c r="S714" s="142"/>
      <c r="T714" s="142"/>
      <c r="U714" s="142"/>
    </row>
    <row r="715" customFormat="false" ht="12.75" hidden="false" customHeight="false" outlineLevel="0" collapsed="false">
      <c r="A715" s="142"/>
      <c r="B715" s="142"/>
      <c r="C715" s="142"/>
      <c r="D715" s="142"/>
      <c r="E715" s="142"/>
      <c r="F715" s="142"/>
      <c r="G715" s="142"/>
      <c r="H715" s="142"/>
      <c r="I715" s="142"/>
      <c r="J715" s="142"/>
      <c r="K715" s="142"/>
      <c r="L715" s="142"/>
      <c r="M715" s="142"/>
      <c r="N715" s="142"/>
      <c r="O715" s="142"/>
      <c r="P715" s="142"/>
      <c r="Q715" s="142"/>
      <c r="R715" s="142"/>
      <c r="S715" s="142"/>
      <c r="T715" s="142"/>
      <c r="U715" s="142"/>
    </row>
    <row r="716" customFormat="false" ht="12.75" hidden="false" customHeight="false" outlineLevel="0" collapsed="false">
      <c r="A716" s="142"/>
      <c r="B716" s="142"/>
      <c r="C716" s="142"/>
      <c r="D716" s="142"/>
      <c r="E716" s="142"/>
      <c r="F716" s="142"/>
      <c r="G716" s="142"/>
      <c r="H716" s="142"/>
      <c r="I716" s="142"/>
      <c r="J716" s="142"/>
      <c r="K716" s="142"/>
      <c r="L716" s="142"/>
      <c r="M716" s="142"/>
      <c r="N716" s="142"/>
      <c r="O716" s="142"/>
      <c r="P716" s="142"/>
      <c r="Q716" s="142"/>
      <c r="R716" s="142"/>
      <c r="S716" s="142"/>
      <c r="T716" s="142"/>
      <c r="U716" s="142"/>
    </row>
    <row r="717" customFormat="false" ht="12.75" hidden="false" customHeight="false" outlineLevel="0" collapsed="false">
      <c r="A717" s="142"/>
      <c r="B717" s="142"/>
      <c r="C717" s="142"/>
      <c r="D717" s="142"/>
      <c r="E717" s="142"/>
      <c r="F717" s="142"/>
      <c r="G717" s="142"/>
      <c r="H717" s="142"/>
      <c r="I717" s="142"/>
      <c r="J717" s="142"/>
      <c r="K717" s="142"/>
      <c r="L717" s="142"/>
      <c r="M717" s="142"/>
      <c r="N717" s="142"/>
      <c r="O717" s="142"/>
      <c r="P717" s="142"/>
      <c r="Q717" s="142"/>
      <c r="R717" s="142"/>
      <c r="S717" s="142"/>
      <c r="T717" s="142"/>
      <c r="U717" s="142"/>
    </row>
    <row r="718" customFormat="false" ht="12.75" hidden="false" customHeight="false" outlineLevel="0" collapsed="false">
      <c r="A718" s="142"/>
      <c r="B718" s="142"/>
      <c r="C718" s="142"/>
      <c r="D718" s="142"/>
      <c r="E718" s="142"/>
      <c r="F718" s="142"/>
      <c r="G718" s="142"/>
      <c r="H718" s="142"/>
      <c r="I718" s="142"/>
      <c r="J718" s="142"/>
      <c r="K718" s="142"/>
      <c r="L718" s="142"/>
      <c r="M718" s="142"/>
      <c r="N718" s="142"/>
      <c r="O718" s="142"/>
      <c r="P718" s="142"/>
      <c r="Q718" s="142"/>
      <c r="R718" s="142"/>
      <c r="S718" s="142"/>
      <c r="T718" s="142"/>
      <c r="U718" s="142"/>
    </row>
    <row r="719" customFormat="false" ht="12.75" hidden="false" customHeight="false" outlineLevel="0" collapsed="false">
      <c r="A719" s="142"/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142"/>
      <c r="M719" s="142"/>
      <c r="N719" s="142"/>
      <c r="O719" s="142"/>
      <c r="P719" s="142"/>
      <c r="Q719" s="142"/>
      <c r="R719" s="142"/>
      <c r="S719" s="142"/>
      <c r="T719" s="142"/>
      <c r="U719" s="142"/>
    </row>
    <row r="720" customFormat="false" ht="12.75" hidden="false" customHeight="false" outlineLevel="0" collapsed="false">
      <c r="A720" s="142"/>
      <c r="B720" s="142"/>
      <c r="C720" s="142"/>
      <c r="D720" s="142"/>
      <c r="E720" s="142"/>
      <c r="F720" s="142"/>
      <c r="G720" s="142"/>
      <c r="H720" s="142"/>
      <c r="I720" s="142"/>
      <c r="J720" s="142"/>
      <c r="K720" s="142"/>
      <c r="L720" s="142"/>
      <c r="M720" s="142"/>
      <c r="N720" s="142"/>
      <c r="O720" s="142"/>
      <c r="P720" s="142"/>
      <c r="Q720" s="142"/>
      <c r="R720" s="142"/>
      <c r="S720" s="142"/>
      <c r="T720" s="142"/>
      <c r="U720" s="142"/>
    </row>
    <row r="721" customFormat="false" ht="12.75" hidden="false" customHeight="false" outlineLevel="0" collapsed="false">
      <c r="A721" s="142"/>
      <c r="B721" s="142"/>
      <c r="C721" s="142"/>
      <c r="D721" s="142"/>
      <c r="E721" s="142"/>
      <c r="F721" s="142"/>
      <c r="G721" s="142"/>
      <c r="H721" s="142"/>
      <c r="I721" s="142"/>
      <c r="J721" s="142"/>
      <c r="K721" s="142"/>
      <c r="L721" s="142"/>
      <c r="M721" s="142"/>
      <c r="N721" s="142"/>
      <c r="O721" s="142"/>
      <c r="P721" s="142"/>
      <c r="Q721" s="142"/>
      <c r="R721" s="142"/>
      <c r="S721" s="142"/>
      <c r="T721" s="142"/>
      <c r="U721" s="142"/>
    </row>
    <row r="722" customFormat="false" ht="12.75" hidden="false" customHeight="false" outlineLevel="0" collapsed="false">
      <c r="A722" s="142"/>
      <c r="B722" s="142"/>
      <c r="C722" s="142"/>
      <c r="D722" s="142"/>
      <c r="E722" s="142"/>
      <c r="F722" s="142"/>
      <c r="G722" s="142"/>
      <c r="H722" s="142"/>
      <c r="I722" s="142"/>
      <c r="J722" s="142"/>
      <c r="K722" s="142"/>
      <c r="L722" s="142"/>
      <c r="M722" s="142"/>
      <c r="N722" s="142"/>
      <c r="O722" s="142"/>
      <c r="P722" s="142"/>
      <c r="Q722" s="142"/>
      <c r="R722" s="142"/>
      <c r="S722" s="142"/>
      <c r="T722" s="142"/>
      <c r="U722" s="142"/>
    </row>
    <row r="723" customFormat="false" ht="12.75" hidden="false" customHeight="false" outlineLevel="0" collapsed="false">
      <c r="A723" s="142"/>
      <c r="B723" s="142"/>
      <c r="C723" s="142"/>
      <c r="D723" s="142"/>
      <c r="E723" s="142"/>
      <c r="F723" s="142"/>
      <c r="G723" s="142"/>
      <c r="H723" s="142"/>
      <c r="I723" s="142"/>
      <c r="J723" s="142"/>
      <c r="K723" s="142"/>
      <c r="L723" s="142"/>
      <c r="M723" s="142"/>
      <c r="N723" s="142"/>
      <c r="O723" s="142"/>
      <c r="P723" s="142"/>
      <c r="Q723" s="142"/>
      <c r="R723" s="142"/>
      <c r="S723" s="142"/>
      <c r="T723" s="142"/>
      <c r="U723" s="142"/>
    </row>
    <row r="724" customFormat="false" ht="12.75" hidden="false" customHeight="false" outlineLevel="0" collapsed="false">
      <c r="A724" s="142"/>
      <c r="B724" s="142"/>
      <c r="C724" s="142"/>
      <c r="D724" s="142"/>
      <c r="E724" s="142"/>
      <c r="F724" s="142"/>
      <c r="G724" s="142"/>
      <c r="H724" s="142"/>
      <c r="I724" s="142"/>
      <c r="J724" s="142"/>
      <c r="K724" s="142"/>
      <c r="L724" s="142"/>
      <c r="M724" s="142"/>
      <c r="N724" s="142"/>
      <c r="O724" s="142"/>
      <c r="P724" s="142"/>
      <c r="Q724" s="142"/>
      <c r="R724" s="142"/>
      <c r="S724" s="142"/>
      <c r="T724" s="142"/>
      <c r="U724" s="142"/>
    </row>
    <row r="725" customFormat="false" ht="12.75" hidden="false" customHeight="false" outlineLevel="0" collapsed="false">
      <c r="A725" s="142"/>
      <c r="B725" s="142"/>
      <c r="C725" s="142"/>
      <c r="D725" s="142"/>
      <c r="E725" s="142"/>
      <c r="F725" s="142"/>
      <c r="G725" s="142"/>
      <c r="H725" s="142"/>
      <c r="I725" s="142"/>
      <c r="J725" s="142"/>
      <c r="K725" s="142"/>
      <c r="L725" s="142"/>
      <c r="M725" s="142"/>
      <c r="N725" s="142"/>
      <c r="O725" s="142"/>
      <c r="P725" s="142"/>
      <c r="Q725" s="142"/>
      <c r="R725" s="142"/>
      <c r="S725" s="142"/>
      <c r="T725" s="142"/>
      <c r="U725" s="142"/>
    </row>
    <row r="726" customFormat="false" ht="12.75" hidden="false" customHeight="false" outlineLevel="0" collapsed="false">
      <c r="A726" s="142"/>
      <c r="B726" s="142"/>
      <c r="C726" s="142"/>
      <c r="D726" s="142"/>
      <c r="E726" s="142"/>
      <c r="F726" s="142"/>
      <c r="G726" s="142"/>
      <c r="H726" s="142"/>
      <c r="I726" s="142"/>
      <c r="J726" s="142"/>
      <c r="K726" s="142"/>
      <c r="L726" s="142"/>
      <c r="M726" s="142"/>
      <c r="N726" s="142"/>
      <c r="O726" s="142"/>
      <c r="P726" s="142"/>
      <c r="Q726" s="142"/>
      <c r="R726" s="142"/>
      <c r="S726" s="142"/>
      <c r="T726" s="142"/>
      <c r="U726" s="142"/>
    </row>
    <row r="727" customFormat="false" ht="12.75" hidden="false" customHeight="false" outlineLevel="0" collapsed="false">
      <c r="A727" s="142"/>
      <c r="B727" s="142"/>
      <c r="C727" s="142"/>
      <c r="D727" s="142"/>
      <c r="E727" s="142"/>
      <c r="F727" s="142"/>
      <c r="G727" s="142"/>
      <c r="H727" s="142"/>
      <c r="I727" s="142"/>
      <c r="J727" s="142"/>
      <c r="K727" s="142"/>
      <c r="L727" s="142"/>
      <c r="M727" s="142"/>
      <c r="N727" s="142"/>
      <c r="O727" s="142"/>
      <c r="P727" s="142"/>
      <c r="Q727" s="142"/>
      <c r="R727" s="142"/>
      <c r="S727" s="142"/>
      <c r="T727" s="142"/>
      <c r="U727" s="142"/>
    </row>
    <row r="728" customFormat="false" ht="12.75" hidden="false" customHeight="false" outlineLevel="0" collapsed="false">
      <c r="A728" s="142"/>
      <c r="B728" s="142"/>
      <c r="C728" s="142"/>
      <c r="D728" s="142"/>
      <c r="E728" s="142"/>
      <c r="F728" s="142"/>
      <c r="G728" s="142"/>
      <c r="H728" s="142"/>
      <c r="I728" s="142"/>
      <c r="J728" s="142"/>
      <c r="K728" s="142"/>
      <c r="L728" s="142"/>
      <c r="M728" s="142"/>
      <c r="N728" s="142"/>
      <c r="O728" s="142"/>
      <c r="P728" s="142"/>
      <c r="Q728" s="142"/>
      <c r="R728" s="142"/>
      <c r="S728" s="142"/>
      <c r="T728" s="142"/>
      <c r="U728" s="142"/>
    </row>
    <row r="729" customFormat="false" ht="12.75" hidden="false" customHeight="false" outlineLevel="0" collapsed="false">
      <c r="A729" s="142"/>
      <c r="B729" s="142"/>
      <c r="C729" s="142"/>
      <c r="D729" s="142"/>
      <c r="E729" s="142"/>
      <c r="F729" s="142"/>
      <c r="G729" s="142"/>
      <c r="H729" s="142"/>
      <c r="I729" s="142"/>
      <c r="J729" s="142"/>
      <c r="K729" s="142"/>
      <c r="L729" s="142"/>
      <c r="M729" s="142"/>
      <c r="N729" s="142"/>
      <c r="O729" s="142"/>
      <c r="P729" s="142"/>
      <c r="Q729" s="142"/>
      <c r="R729" s="142"/>
      <c r="S729" s="142"/>
      <c r="T729" s="142"/>
      <c r="U729" s="142"/>
    </row>
    <row r="730" customFormat="false" ht="12.75" hidden="false" customHeight="false" outlineLevel="0" collapsed="false">
      <c r="A730" s="142"/>
      <c r="B730" s="142"/>
      <c r="C730" s="142"/>
      <c r="D730" s="142"/>
      <c r="E730" s="142"/>
      <c r="F730" s="142"/>
      <c r="G730" s="142"/>
      <c r="H730" s="142"/>
      <c r="I730" s="142"/>
      <c r="J730" s="142"/>
      <c r="K730" s="142"/>
      <c r="L730" s="142"/>
      <c r="M730" s="142"/>
      <c r="N730" s="142"/>
      <c r="O730" s="142"/>
      <c r="P730" s="142"/>
      <c r="Q730" s="142"/>
      <c r="R730" s="142"/>
      <c r="S730" s="142"/>
      <c r="T730" s="142"/>
      <c r="U730" s="142"/>
    </row>
    <row r="731" customFormat="false" ht="12.75" hidden="false" customHeight="false" outlineLevel="0" collapsed="false">
      <c r="A731" s="142"/>
      <c r="B731" s="142"/>
      <c r="C731" s="142"/>
      <c r="D731" s="142"/>
      <c r="E731" s="142"/>
      <c r="F731" s="142"/>
      <c r="G731" s="142"/>
      <c r="H731" s="142"/>
      <c r="I731" s="142"/>
      <c r="J731" s="142"/>
      <c r="K731" s="142"/>
      <c r="L731" s="142"/>
      <c r="M731" s="142"/>
      <c r="N731" s="142"/>
      <c r="O731" s="142"/>
      <c r="P731" s="142"/>
      <c r="Q731" s="142"/>
      <c r="R731" s="142"/>
      <c r="S731" s="142"/>
      <c r="T731" s="142"/>
      <c r="U731" s="142"/>
    </row>
    <row r="732" customFormat="false" ht="12.75" hidden="false" customHeight="false" outlineLevel="0" collapsed="false">
      <c r="A732" s="142"/>
      <c r="B732" s="142"/>
      <c r="C732" s="142"/>
      <c r="D732" s="142"/>
      <c r="E732" s="142"/>
      <c r="F732" s="142"/>
      <c r="G732" s="142"/>
      <c r="H732" s="142"/>
      <c r="I732" s="142"/>
      <c r="J732" s="142"/>
      <c r="K732" s="142"/>
      <c r="L732" s="142"/>
      <c r="M732" s="142"/>
      <c r="N732" s="142"/>
      <c r="O732" s="142"/>
      <c r="P732" s="142"/>
      <c r="Q732" s="142"/>
      <c r="R732" s="142"/>
      <c r="S732" s="142"/>
      <c r="T732" s="142"/>
      <c r="U732" s="142"/>
    </row>
    <row r="733" customFormat="false" ht="12.75" hidden="false" customHeight="false" outlineLevel="0" collapsed="false">
      <c r="A733" s="142"/>
      <c r="B733" s="142"/>
      <c r="C733" s="142"/>
      <c r="D733" s="142"/>
      <c r="E733" s="142"/>
      <c r="F733" s="142"/>
      <c r="G733" s="142"/>
      <c r="H733" s="142"/>
      <c r="I733" s="142"/>
      <c r="J733" s="142"/>
      <c r="K733" s="142"/>
      <c r="L733" s="142"/>
      <c r="M733" s="142"/>
      <c r="N733" s="142"/>
      <c r="O733" s="142"/>
      <c r="P733" s="142"/>
      <c r="Q733" s="142"/>
      <c r="R733" s="142"/>
      <c r="S733" s="142"/>
      <c r="T733" s="142"/>
      <c r="U733" s="142"/>
    </row>
    <row r="734" customFormat="false" ht="12.75" hidden="false" customHeight="false" outlineLevel="0" collapsed="false">
      <c r="A734" s="142"/>
      <c r="B734" s="142"/>
      <c r="C734" s="142"/>
      <c r="D734" s="142"/>
      <c r="E734" s="142"/>
      <c r="F734" s="142"/>
      <c r="G734" s="142"/>
      <c r="H734" s="142"/>
      <c r="I734" s="142"/>
      <c r="J734" s="142"/>
      <c r="K734" s="142"/>
      <c r="L734" s="142"/>
      <c r="M734" s="142"/>
      <c r="N734" s="142"/>
      <c r="O734" s="142"/>
      <c r="P734" s="142"/>
      <c r="Q734" s="142"/>
      <c r="R734" s="142"/>
      <c r="S734" s="142"/>
      <c r="T734" s="142"/>
      <c r="U734" s="142"/>
    </row>
    <row r="735" customFormat="false" ht="12.75" hidden="false" customHeight="false" outlineLevel="0" collapsed="false">
      <c r="A735" s="142"/>
      <c r="B735" s="142"/>
      <c r="C735" s="142"/>
      <c r="D735" s="142"/>
      <c r="E735" s="142"/>
      <c r="F735" s="142"/>
      <c r="G735" s="142"/>
      <c r="H735" s="142"/>
      <c r="I735" s="142"/>
      <c r="J735" s="142"/>
      <c r="K735" s="142"/>
      <c r="L735" s="142"/>
      <c r="M735" s="142"/>
      <c r="N735" s="142"/>
      <c r="O735" s="142"/>
      <c r="P735" s="142"/>
      <c r="Q735" s="142"/>
      <c r="R735" s="142"/>
      <c r="S735" s="142"/>
      <c r="T735" s="142"/>
      <c r="U735" s="142"/>
    </row>
    <row r="736" customFormat="false" ht="12.75" hidden="false" customHeight="false" outlineLevel="0" collapsed="false">
      <c r="A736" s="142"/>
      <c r="B736" s="142"/>
      <c r="C736" s="142"/>
      <c r="D736" s="142"/>
      <c r="E736" s="142"/>
      <c r="F736" s="142"/>
      <c r="G736" s="142"/>
      <c r="H736" s="142"/>
      <c r="I736" s="142"/>
      <c r="J736" s="142"/>
      <c r="K736" s="142"/>
      <c r="L736" s="142"/>
      <c r="M736" s="142"/>
      <c r="N736" s="142"/>
      <c r="O736" s="142"/>
      <c r="P736" s="142"/>
      <c r="Q736" s="142"/>
      <c r="R736" s="142"/>
      <c r="S736" s="142"/>
      <c r="T736" s="142"/>
      <c r="U736" s="142"/>
    </row>
    <row r="737" customFormat="false" ht="12.75" hidden="false" customHeight="false" outlineLevel="0" collapsed="false">
      <c r="A737" s="142"/>
      <c r="B737" s="142"/>
      <c r="C737" s="142"/>
      <c r="D737" s="142"/>
      <c r="E737" s="142"/>
      <c r="F737" s="142"/>
      <c r="G737" s="142"/>
      <c r="H737" s="142"/>
      <c r="I737" s="142"/>
      <c r="J737" s="142"/>
      <c r="K737" s="142"/>
      <c r="L737" s="142"/>
      <c r="M737" s="142"/>
      <c r="N737" s="142"/>
      <c r="O737" s="142"/>
      <c r="P737" s="142"/>
      <c r="Q737" s="142"/>
      <c r="R737" s="142"/>
      <c r="S737" s="142"/>
      <c r="T737" s="142"/>
      <c r="U737" s="142"/>
    </row>
    <row r="738" customFormat="false" ht="12.75" hidden="false" customHeight="false" outlineLevel="0" collapsed="false">
      <c r="A738" s="142"/>
      <c r="B738" s="142"/>
      <c r="C738" s="142"/>
      <c r="D738" s="142"/>
      <c r="E738" s="142"/>
      <c r="F738" s="142"/>
      <c r="G738" s="142"/>
      <c r="H738" s="142"/>
      <c r="I738" s="142"/>
      <c r="J738" s="142"/>
      <c r="K738" s="142"/>
      <c r="L738" s="142"/>
      <c r="M738" s="142"/>
      <c r="N738" s="142"/>
      <c r="O738" s="142"/>
      <c r="P738" s="142"/>
      <c r="Q738" s="142"/>
      <c r="R738" s="142"/>
      <c r="S738" s="142"/>
      <c r="T738" s="142"/>
      <c r="U738" s="142"/>
    </row>
    <row r="739" customFormat="false" ht="12.75" hidden="false" customHeight="false" outlineLevel="0" collapsed="false">
      <c r="A739" s="142"/>
      <c r="B739" s="142"/>
      <c r="C739" s="142"/>
      <c r="D739" s="142"/>
      <c r="E739" s="142"/>
      <c r="F739" s="142"/>
      <c r="G739" s="142"/>
      <c r="H739" s="142"/>
      <c r="I739" s="142"/>
      <c r="J739" s="142"/>
      <c r="K739" s="142"/>
      <c r="L739" s="142"/>
      <c r="M739" s="142"/>
      <c r="N739" s="142"/>
      <c r="O739" s="142"/>
      <c r="P739" s="142"/>
      <c r="Q739" s="142"/>
      <c r="R739" s="142"/>
      <c r="S739" s="142"/>
      <c r="T739" s="142"/>
      <c r="U739" s="142"/>
    </row>
    <row r="740" customFormat="false" ht="12.75" hidden="false" customHeight="false" outlineLevel="0" collapsed="false">
      <c r="A740" s="142"/>
      <c r="B740" s="142"/>
      <c r="C740" s="142"/>
      <c r="D740" s="142"/>
      <c r="E740" s="142"/>
      <c r="F740" s="142"/>
      <c r="G740" s="142"/>
      <c r="H740" s="142"/>
      <c r="I740" s="142"/>
      <c r="J740" s="142"/>
      <c r="K740" s="142"/>
      <c r="L740" s="142"/>
      <c r="M740" s="142"/>
      <c r="N740" s="142"/>
      <c r="O740" s="142"/>
      <c r="P740" s="142"/>
      <c r="Q740" s="142"/>
      <c r="R740" s="142"/>
      <c r="S740" s="142"/>
      <c r="T740" s="142"/>
      <c r="U740" s="142"/>
    </row>
    <row r="741" customFormat="false" ht="12.75" hidden="false" customHeight="false" outlineLevel="0" collapsed="false">
      <c r="A741" s="142"/>
      <c r="B741" s="142"/>
      <c r="C741" s="142"/>
      <c r="D741" s="142"/>
      <c r="E741" s="142"/>
      <c r="F741" s="142"/>
      <c r="G741" s="142"/>
      <c r="H741" s="142"/>
      <c r="I741" s="142"/>
      <c r="J741" s="142"/>
      <c r="K741" s="142"/>
      <c r="L741" s="142"/>
      <c r="M741" s="142"/>
      <c r="N741" s="142"/>
      <c r="O741" s="142"/>
      <c r="P741" s="142"/>
      <c r="Q741" s="142"/>
      <c r="R741" s="142"/>
      <c r="S741" s="142"/>
      <c r="T741" s="142"/>
      <c r="U741" s="142"/>
    </row>
    <row r="742" customFormat="false" ht="12.75" hidden="false" customHeight="false" outlineLevel="0" collapsed="false">
      <c r="A742" s="142"/>
      <c r="B742" s="142"/>
      <c r="C742" s="142"/>
      <c r="D742" s="142"/>
      <c r="E742" s="142"/>
      <c r="F742" s="142"/>
      <c r="G742" s="142"/>
      <c r="H742" s="142"/>
      <c r="I742" s="142"/>
      <c r="J742" s="142"/>
      <c r="K742" s="142"/>
      <c r="L742" s="142"/>
      <c r="M742" s="142"/>
      <c r="N742" s="142"/>
      <c r="O742" s="142"/>
      <c r="P742" s="142"/>
      <c r="Q742" s="142"/>
      <c r="R742" s="142"/>
      <c r="S742" s="142"/>
      <c r="T742" s="142"/>
      <c r="U742" s="142"/>
    </row>
    <row r="743" customFormat="false" ht="12.75" hidden="false" customHeight="false" outlineLevel="0" collapsed="false">
      <c r="A743" s="142"/>
      <c r="B743" s="142"/>
      <c r="C743" s="142"/>
      <c r="D743" s="142"/>
      <c r="E743" s="142"/>
      <c r="F743" s="142"/>
      <c r="G743" s="142"/>
      <c r="H743" s="142"/>
      <c r="I743" s="142"/>
      <c r="J743" s="142"/>
      <c r="K743" s="142"/>
      <c r="L743" s="142"/>
      <c r="M743" s="142"/>
      <c r="N743" s="142"/>
      <c r="O743" s="142"/>
      <c r="P743" s="142"/>
      <c r="Q743" s="142"/>
      <c r="R743" s="142"/>
      <c r="S743" s="142"/>
      <c r="T743" s="142"/>
      <c r="U743" s="142"/>
    </row>
    <row r="744" customFormat="false" ht="12.75" hidden="false" customHeight="false" outlineLevel="0" collapsed="false">
      <c r="A744" s="142"/>
      <c r="B744" s="142"/>
      <c r="C744" s="142"/>
      <c r="D744" s="142"/>
      <c r="E744" s="142"/>
      <c r="F744" s="142"/>
      <c r="G744" s="142"/>
      <c r="H744" s="142"/>
      <c r="I744" s="142"/>
      <c r="J744" s="142"/>
      <c r="K744" s="142"/>
      <c r="L744" s="142"/>
      <c r="M744" s="142"/>
      <c r="N744" s="142"/>
      <c r="O744" s="142"/>
      <c r="P744" s="142"/>
      <c r="Q744" s="142"/>
      <c r="R744" s="142"/>
      <c r="S744" s="142"/>
      <c r="T744" s="142"/>
      <c r="U744" s="142"/>
    </row>
    <row r="745" customFormat="false" ht="12.75" hidden="false" customHeight="false" outlineLevel="0" collapsed="false">
      <c r="A745" s="142"/>
      <c r="B745" s="142"/>
      <c r="C745" s="142"/>
      <c r="D745" s="142"/>
      <c r="E745" s="142"/>
      <c r="F745" s="142"/>
      <c r="G745" s="142"/>
      <c r="H745" s="142"/>
      <c r="I745" s="142"/>
      <c r="J745" s="142"/>
      <c r="K745" s="142"/>
      <c r="L745" s="142"/>
      <c r="M745" s="142"/>
      <c r="N745" s="142"/>
      <c r="O745" s="142"/>
      <c r="P745" s="142"/>
      <c r="Q745" s="142"/>
      <c r="R745" s="142"/>
      <c r="S745" s="142"/>
      <c r="T745" s="142"/>
      <c r="U745" s="142"/>
    </row>
    <row r="746" customFormat="false" ht="12.75" hidden="false" customHeight="false" outlineLevel="0" collapsed="false">
      <c r="A746" s="142"/>
      <c r="B746" s="142"/>
      <c r="C746" s="142"/>
      <c r="D746" s="142"/>
      <c r="E746" s="142"/>
      <c r="F746" s="142"/>
      <c r="G746" s="142"/>
      <c r="H746" s="142"/>
      <c r="I746" s="142"/>
      <c r="J746" s="142"/>
      <c r="K746" s="142"/>
      <c r="L746" s="142"/>
      <c r="M746" s="142"/>
      <c r="N746" s="142"/>
      <c r="O746" s="142"/>
      <c r="P746" s="142"/>
      <c r="Q746" s="142"/>
      <c r="R746" s="142"/>
      <c r="S746" s="142"/>
      <c r="T746" s="142"/>
      <c r="U746" s="142"/>
    </row>
    <row r="747" customFormat="false" ht="12.75" hidden="false" customHeight="false" outlineLevel="0" collapsed="false">
      <c r="A747" s="142"/>
      <c r="B747" s="142"/>
      <c r="C747" s="142"/>
      <c r="D747" s="142"/>
      <c r="E747" s="142"/>
      <c r="F747" s="142"/>
      <c r="G747" s="142"/>
      <c r="H747" s="142"/>
      <c r="I747" s="142"/>
      <c r="J747" s="142"/>
      <c r="K747" s="142"/>
      <c r="L747" s="142"/>
      <c r="M747" s="142"/>
      <c r="N747" s="142"/>
      <c r="O747" s="142"/>
      <c r="P747" s="142"/>
      <c r="Q747" s="142"/>
      <c r="R747" s="142"/>
      <c r="S747" s="142"/>
      <c r="T747" s="142"/>
      <c r="U747" s="142"/>
    </row>
    <row r="748" customFormat="false" ht="12.75" hidden="false" customHeight="false" outlineLevel="0" collapsed="false">
      <c r="A748" s="142"/>
      <c r="B748" s="142"/>
      <c r="C748" s="142"/>
      <c r="D748" s="142"/>
      <c r="E748" s="142"/>
      <c r="F748" s="142"/>
      <c r="G748" s="142"/>
      <c r="H748" s="142"/>
      <c r="I748" s="142"/>
      <c r="J748" s="142"/>
      <c r="K748" s="142"/>
      <c r="L748" s="142"/>
      <c r="M748" s="142"/>
      <c r="N748" s="142"/>
      <c r="O748" s="142"/>
      <c r="P748" s="142"/>
      <c r="Q748" s="142"/>
      <c r="R748" s="142"/>
      <c r="S748" s="142"/>
      <c r="T748" s="142"/>
      <c r="U748" s="142"/>
    </row>
    <row r="749" customFormat="false" ht="12.75" hidden="false" customHeight="false" outlineLevel="0" collapsed="false">
      <c r="A749" s="142"/>
      <c r="B749" s="142"/>
      <c r="C749" s="142"/>
      <c r="D749" s="142"/>
      <c r="E749" s="142"/>
      <c r="F749" s="142"/>
      <c r="G749" s="142"/>
      <c r="H749" s="142"/>
      <c r="I749" s="142"/>
      <c r="J749" s="142"/>
      <c r="K749" s="142"/>
      <c r="L749" s="142"/>
      <c r="M749" s="142"/>
      <c r="N749" s="142"/>
      <c r="O749" s="142"/>
      <c r="P749" s="142"/>
      <c r="Q749" s="142"/>
      <c r="R749" s="142"/>
      <c r="S749" s="142"/>
      <c r="T749" s="142"/>
      <c r="U749" s="142"/>
    </row>
    <row r="750" customFormat="false" ht="12.75" hidden="false" customHeight="false" outlineLevel="0" collapsed="false">
      <c r="A750" s="142"/>
      <c r="B750" s="142"/>
      <c r="C750" s="142"/>
      <c r="D750" s="142"/>
      <c r="E750" s="142"/>
      <c r="F750" s="142"/>
      <c r="G750" s="142"/>
      <c r="H750" s="142"/>
      <c r="I750" s="142"/>
      <c r="J750" s="142"/>
      <c r="K750" s="142"/>
      <c r="L750" s="142"/>
      <c r="M750" s="142"/>
      <c r="N750" s="142"/>
      <c r="O750" s="142"/>
      <c r="P750" s="142"/>
      <c r="Q750" s="142"/>
      <c r="R750" s="142"/>
      <c r="S750" s="142"/>
      <c r="T750" s="142"/>
      <c r="U750" s="142"/>
    </row>
    <row r="751" customFormat="false" ht="12.75" hidden="false" customHeight="false" outlineLevel="0" collapsed="false">
      <c r="A751" s="142"/>
      <c r="B751" s="142"/>
      <c r="C751" s="142"/>
      <c r="D751" s="142"/>
      <c r="E751" s="142"/>
      <c r="F751" s="142"/>
      <c r="G751" s="142"/>
      <c r="H751" s="142"/>
      <c r="I751" s="142"/>
      <c r="J751" s="142"/>
      <c r="K751" s="142"/>
      <c r="L751" s="142"/>
      <c r="M751" s="142"/>
      <c r="N751" s="142"/>
      <c r="O751" s="142"/>
      <c r="P751" s="142"/>
      <c r="Q751" s="142"/>
      <c r="R751" s="142"/>
      <c r="S751" s="142"/>
      <c r="T751" s="142"/>
      <c r="U751" s="142"/>
    </row>
    <row r="752" customFormat="false" ht="12.75" hidden="false" customHeight="false" outlineLevel="0" collapsed="false">
      <c r="A752" s="142"/>
      <c r="B752" s="142"/>
      <c r="C752" s="142"/>
      <c r="D752" s="142"/>
      <c r="E752" s="142"/>
      <c r="F752" s="142"/>
      <c r="G752" s="142"/>
      <c r="H752" s="142"/>
      <c r="I752" s="142"/>
      <c r="J752" s="142"/>
      <c r="K752" s="142"/>
      <c r="L752" s="142"/>
      <c r="M752" s="142"/>
      <c r="N752" s="142"/>
      <c r="O752" s="142"/>
      <c r="P752" s="142"/>
      <c r="Q752" s="142"/>
      <c r="R752" s="142"/>
      <c r="S752" s="142"/>
      <c r="T752" s="142"/>
      <c r="U752" s="142"/>
    </row>
    <row r="753" customFormat="false" ht="12.75" hidden="false" customHeight="false" outlineLevel="0" collapsed="false">
      <c r="A753" s="142"/>
      <c r="B753" s="142"/>
      <c r="C753" s="142"/>
      <c r="D753" s="142"/>
      <c r="E753" s="142"/>
      <c r="F753" s="142"/>
      <c r="G753" s="142"/>
      <c r="H753" s="142"/>
      <c r="I753" s="142"/>
      <c r="J753" s="142"/>
      <c r="K753" s="142"/>
      <c r="L753" s="142"/>
      <c r="M753" s="142"/>
      <c r="N753" s="142"/>
      <c r="O753" s="142"/>
      <c r="P753" s="142"/>
      <c r="Q753" s="142"/>
      <c r="R753" s="142"/>
      <c r="S753" s="142"/>
      <c r="T753" s="142"/>
      <c r="U753" s="142"/>
    </row>
    <row r="754" customFormat="false" ht="12.75" hidden="false" customHeight="false" outlineLevel="0" collapsed="false">
      <c r="A754" s="142"/>
      <c r="B754" s="142"/>
      <c r="C754" s="142"/>
      <c r="D754" s="142"/>
      <c r="E754" s="142"/>
      <c r="F754" s="142"/>
      <c r="G754" s="142"/>
      <c r="H754" s="142"/>
      <c r="I754" s="142"/>
      <c r="J754" s="142"/>
      <c r="K754" s="142"/>
      <c r="L754" s="142"/>
      <c r="M754" s="142"/>
      <c r="N754" s="142"/>
      <c r="O754" s="142"/>
      <c r="P754" s="142"/>
      <c r="Q754" s="142"/>
      <c r="R754" s="142"/>
      <c r="S754" s="142"/>
      <c r="T754" s="142"/>
      <c r="U754" s="142"/>
    </row>
    <row r="755" customFormat="false" ht="12.75" hidden="false" customHeight="false" outlineLevel="0" collapsed="false">
      <c r="A755" s="142"/>
      <c r="B755" s="142"/>
      <c r="C755" s="142"/>
      <c r="D755" s="142"/>
      <c r="E755" s="142"/>
      <c r="F755" s="142"/>
      <c r="G755" s="142"/>
      <c r="H755" s="142"/>
      <c r="I755" s="142"/>
      <c r="J755" s="142"/>
      <c r="K755" s="142"/>
      <c r="L755" s="142"/>
      <c r="M755" s="142"/>
      <c r="N755" s="142"/>
      <c r="O755" s="142"/>
      <c r="P755" s="142"/>
      <c r="Q755" s="142"/>
      <c r="R755" s="142"/>
      <c r="S755" s="142"/>
      <c r="T755" s="142"/>
      <c r="U755" s="142"/>
    </row>
    <row r="756" customFormat="false" ht="12.75" hidden="false" customHeight="false" outlineLevel="0" collapsed="false">
      <c r="A756" s="142"/>
      <c r="B756" s="142"/>
      <c r="C756" s="142"/>
      <c r="D756" s="142"/>
      <c r="E756" s="142"/>
      <c r="F756" s="142"/>
      <c r="G756" s="142"/>
      <c r="H756" s="142"/>
      <c r="I756" s="142"/>
      <c r="J756" s="142"/>
      <c r="K756" s="142"/>
      <c r="L756" s="142"/>
      <c r="M756" s="142"/>
      <c r="N756" s="142"/>
      <c r="O756" s="142"/>
      <c r="P756" s="142"/>
      <c r="Q756" s="142"/>
      <c r="R756" s="142"/>
      <c r="S756" s="142"/>
      <c r="T756" s="142"/>
      <c r="U756" s="142"/>
    </row>
    <row r="757" customFormat="false" ht="12.75" hidden="false" customHeight="false" outlineLevel="0" collapsed="false">
      <c r="A757" s="142"/>
      <c r="B757" s="142"/>
      <c r="C757" s="142"/>
      <c r="D757" s="142"/>
      <c r="E757" s="142"/>
      <c r="F757" s="142"/>
      <c r="G757" s="142"/>
      <c r="H757" s="142"/>
      <c r="I757" s="142"/>
      <c r="J757" s="142"/>
      <c r="K757" s="142"/>
      <c r="L757" s="142"/>
      <c r="M757" s="142"/>
      <c r="N757" s="142"/>
      <c r="O757" s="142"/>
      <c r="P757" s="142"/>
      <c r="Q757" s="142"/>
      <c r="R757" s="142"/>
      <c r="S757" s="142"/>
      <c r="T757" s="142"/>
      <c r="U757" s="142"/>
    </row>
    <row r="758" customFormat="false" ht="12.75" hidden="false" customHeight="false" outlineLevel="0" collapsed="false">
      <c r="A758" s="142"/>
      <c r="B758" s="142"/>
      <c r="C758" s="142"/>
      <c r="D758" s="142"/>
      <c r="E758" s="142"/>
      <c r="F758" s="142"/>
      <c r="G758" s="142"/>
      <c r="H758" s="142"/>
      <c r="I758" s="142"/>
      <c r="J758" s="142"/>
      <c r="K758" s="142"/>
      <c r="L758" s="142"/>
      <c r="M758" s="142"/>
      <c r="N758" s="142"/>
      <c r="O758" s="142"/>
      <c r="P758" s="142"/>
      <c r="Q758" s="142"/>
      <c r="R758" s="142"/>
      <c r="S758" s="142"/>
      <c r="T758" s="142"/>
      <c r="U758" s="142"/>
    </row>
    <row r="759" customFormat="false" ht="12.75" hidden="false" customHeight="false" outlineLevel="0" collapsed="false">
      <c r="A759" s="142"/>
      <c r="B759" s="142"/>
      <c r="C759" s="142"/>
      <c r="D759" s="142"/>
      <c r="E759" s="142"/>
      <c r="F759" s="142"/>
      <c r="G759" s="142"/>
      <c r="H759" s="142"/>
      <c r="I759" s="142"/>
      <c r="J759" s="142"/>
      <c r="K759" s="142"/>
      <c r="L759" s="142"/>
      <c r="M759" s="142"/>
      <c r="N759" s="142"/>
      <c r="O759" s="142"/>
      <c r="P759" s="142"/>
      <c r="Q759" s="142"/>
      <c r="R759" s="142"/>
      <c r="S759" s="142"/>
      <c r="T759" s="142"/>
      <c r="U759" s="142"/>
    </row>
    <row r="760" customFormat="false" ht="12.75" hidden="false" customHeight="false" outlineLevel="0" collapsed="false">
      <c r="A760" s="142"/>
      <c r="B760" s="142"/>
      <c r="C760" s="142"/>
      <c r="D760" s="142"/>
      <c r="E760" s="142"/>
      <c r="F760" s="142"/>
      <c r="G760" s="142"/>
      <c r="H760" s="142"/>
      <c r="I760" s="142"/>
      <c r="J760" s="142"/>
      <c r="K760" s="142"/>
      <c r="L760" s="142"/>
      <c r="M760" s="142"/>
      <c r="N760" s="142"/>
      <c r="O760" s="142"/>
      <c r="P760" s="142"/>
      <c r="Q760" s="142"/>
      <c r="R760" s="142"/>
      <c r="S760" s="142"/>
      <c r="T760" s="142"/>
      <c r="U760" s="142"/>
    </row>
    <row r="761" customFormat="false" ht="12.75" hidden="false" customHeight="false" outlineLevel="0" collapsed="false">
      <c r="A761" s="142"/>
      <c r="B761" s="142"/>
      <c r="C761" s="142"/>
      <c r="D761" s="142"/>
      <c r="E761" s="142"/>
      <c r="F761" s="142"/>
      <c r="G761" s="142"/>
      <c r="H761" s="142"/>
      <c r="I761" s="142"/>
      <c r="J761" s="142"/>
      <c r="K761" s="142"/>
      <c r="L761" s="142"/>
      <c r="M761" s="142"/>
      <c r="N761" s="142"/>
      <c r="O761" s="142"/>
      <c r="P761" s="142"/>
      <c r="Q761" s="142"/>
      <c r="R761" s="142"/>
      <c r="S761" s="142"/>
      <c r="T761" s="142"/>
      <c r="U761" s="142"/>
    </row>
    <row r="762" customFormat="false" ht="12.75" hidden="false" customHeight="false" outlineLevel="0" collapsed="false">
      <c r="A762" s="142"/>
      <c r="B762" s="142"/>
      <c r="C762" s="142"/>
      <c r="D762" s="142"/>
      <c r="E762" s="142"/>
      <c r="F762" s="142"/>
      <c r="G762" s="142"/>
      <c r="H762" s="142"/>
      <c r="I762" s="142"/>
      <c r="J762" s="142"/>
      <c r="K762" s="142"/>
      <c r="L762" s="142"/>
      <c r="M762" s="142"/>
      <c r="N762" s="142"/>
      <c r="O762" s="142"/>
      <c r="P762" s="142"/>
      <c r="Q762" s="142"/>
      <c r="R762" s="142"/>
      <c r="S762" s="142"/>
      <c r="T762" s="142"/>
      <c r="U762" s="142"/>
    </row>
    <row r="763" customFormat="false" ht="12.75" hidden="false" customHeight="false" outlineLevel="0" collapsed="false">
      <c r="A763" s="142"/>
      <c r="B763" s="142"/>
      <c r="C763" s="142"/>
      <c r="D763" s="142"/>
      <c r="E763" s="142"/>
      <c r="F763" s="142"/>
      <c r="G763" s="142"/>
      <c r="H763" s="142"/>
      <c r="I763" s="142"/>
      <c r="J763" s="142"/>
      <c r="K763" s="142"/>
      <c r="L763" s="142"/>
      <c r="M763" s="142"/>
      <c r="N763" s="142"/>
      <c r="O763" s="142"/>
      <c r="P763" s="142"/>
      <c r="Q763" s="142"/>
      <c r="R763" s="142"/>
      <c r="S763" s="142"/>
      <c r="T763" s="142"/>
      <c r="U763" s="142"/>
    </row>
    <row r="764" customFormat="false" ht="12.75" hidden="false" customHeight="false" outlineLevel="0" collapsed="false">
      <c r="A764" s="142"/>
      <c r="B764" s="142"/>
      <c r="C764" s="142"/>
      <c r="D764" s="142"/>
      <c r="E764" s="142"/>
      <c r="F764" s="142"/>
      <c r="G764" s="142"/>
      <c r="H764" s="142"/>
      <c r="I764" s="142"/>
      <c r="J764" s="142"/>
      <c r="K764" s="142"/>
      <c r="L764" s="142"/>
      <c r="M764" s="142"/>
      <c r="N764" s="142"/>
      <c r="O764" s="142"/>
      <c r="P764" s="142"/>
      <c r="Q764" s="142"/>
      <c r="R764" s="142"/>
      <c r="S764" s="142"/>
      <c r="T764" s="142"/>
      <c r="U764" s="142"/>
    </row>
    <row r="765" customFormat="false" ht="12.75" hidden="false" customHeight="false" outlineLevel="0" collapsed="false">
      <c r="A765" s="142"/>
      <c r="B765" s="142"/>
      <c r="C765" s="142"/>
      <c r="D765" s="142"/>
      <c r="E765" s="142"/>
      <c r="F765" s="142"/>
      <c r="G765" s="142"/>
      <c r="H765" s="142"/>
      <c r="I765" s="142"/>
      <c r="J765" s="142"/>
      <c r="K765" s="142"/>
      <c r="L765" s="142"/>
      <c r="M765" s="142"/>
      <c r="N765" s="142"/>
      <c r="O765" s="142"/>
      <c r="P765" s="142"/>
      <c r="Q765" s="142"/>
      <c r="R765" s="142"/>
      <c r="S765" s="142"/>
      <c r="T765" s="142"/>
      <c r="U765" s="142"/>
    </row>
    <row r="766" customFormat="false" ht="12.75" hidden="false" customHeight="false" outlineLevel="0" collapsed="false">
      <c r="A766" s="142"/>
      <c r="B766" s="142"/>
      <c r="C766" s="142"/>
      <c r="D766" s="142"/>
      <c r="E766" s="142"/>
      <c r="F766" s="142"/>
      <c r="G766" s="142"/>
      <c r="H766" s="142"/>
      <c r="I766" s="142"/>
      <c r="J766" s="142"/>
      <c r="K766" s="142"/>
      <c r="L766" s="142"/>
      <c r="M766" s="142"/>
      <c r="N766" s="142"/>
      <c r="O766" s="142"/>
      <c r="P766" s="142"/>
      <c r="Q766" s="142"/>
      <c r="R766" s="142"/>
      <c r="S766" s="142"/>
      <c r="T766" s="142"/>
      <c r="U766" s="142"/>
    </row>
    <row r="767" customFormat="false" ht="12.75" hidden="false" customHeight="false" outlineLevel="0" collapsed="false">
      <c r="A767" s="142"/>
      <c r="B767" s="142"/>
      <c r="C767" s="142"/>
      <c r="D767" s="142"/>
      <c r="E767" s="142"/>
      <c r="F767" s="142"/>
      <c r="G767" s="142"/>
      <c r="H767" s="142"/>
      <c r="I767" s="142"/>
      <c r="J767" s="142"/>
      <c r="K767" s="142"/>
      <c r="L767" s="142"/>
      <c r="M767" s="142"/>
      <c r="N767" s="142"/>
      <c r="O767" s="142"/>
      <c r="P767" s="142"/>
      <c r="Q767" s="142"/>
      <c r="R767" s="142"/>
      <c r="S767" s="142"/>
      <c r="T767" s="142"/>
      <c r="U767" s="142"/>
    </row>
    <row r="768" customFormat="false" ht="12.75" hidden="false" customHeight="false" outlineLevel="0" collapsed="false">
      <c r="A768" s="142"/>
      <c r="B768" s="142"/>
      <c r="C768" s="142"/>
      <c r="D768" s="142"/>
      <c r="E768" s="142"/>
      <c r="F768" s="142"/>
      <c r="G768" s="142"/>
      <c r="H768" s="142"/>
      <c r="I768" s="142"/>
      <c r="J768" s="142"/>
      <c r="K768" s="142"/>
      <c r="L768" s="142"/>
      <c r="M768" s="142"/>
      <c r="N768" s="142"/>
      <c r="O768" s="142"/>
      <c r="P768" s="142"/>
      <c r="Q768" s="142"/>
      <c r="R768" s="142"/>
      <c r="S768" s="142"/>
      <c r="T768" s="142"/>
      <c r="U768" s="142"/>
    </row>
    <row r="769" customFormat="false" ht="12.75" hidden="false" customHeight="false" outlineLevel="0" collapsed="false">
      <c r="A769" s="142"/>
      <c r="B769" s="142"/>
      <c r="C769" s="142"/>
      <c r="D769" s="142"/>
      <c r="E769" s="142"/>
      <c r="F769" s="142"/>
      <c r="G769" s="142"/>
      <c r="H769" s="142"/>
      <c r="I769" s="142"/>
      <c r="J769" s="142"/>
      <c r="K769" s="142"/>
      <c r="L769" s="142"/>
      <c r="M769" s="142"/>
      <c r="N769" s="142"/>
      <c r="O769" s="142"/>
      <c r="P769" s="142"/>
      <c r="Q769" s="142"/>
      <c r="R769" s="142"/>
      <c r="S769" s="142"/>
      <c r="T769" s="142"/>
      <c r="U769" s="142"/>
    </row>
    <row r="770" customFormat="false" ht="12.75" hidden="false" customHeight="false" outlineLevel="0" collapsed="false">
      <c r="A770" s="142"/>
      <c r="B770" s="142"/>
      <c r="C770" s="142"/>
      <c r="D770" s="142"/>
      <c r="E770" s="142"/>
      <c r="F770" s="142"/>
      <c r="G770" s="142"/>
      <c r="H770" s="142"/>
      <c r="I770" s="142"/>
      <c r="J770" s="142"/>
      <c r="K770" s="142"/>
      <c r="L770" s="142"/>
      <c r="M770" s="142"/>
      <c r="N770" s="142"/>
      <c r="O770" s="142"/>
      <c r="P770" s="142"/>
      <c r="Q770" s="142"/>
      <c r="R770" s="142"/>
      <c r="S770" s="142"/>
      <c r="T770" s="142"/>
      <c r="U770" s="142"/>
    </row>
    <row r="771" customFormat="false" ht="12.75" hidden="false" customHeight="false" outlineLevel="0" collapsed="false">
      <c r="A771" s="142"/>
      <c r="B771" s="142"/>
      <c r="C771" s="142"/>
      <c r="D771" s="142"/>
      <c r="E771" s="142"/>
      <c r="F771" s="142"/>
      <c r="G771" s="142"/>
      <c r="H771" s="142"/>
      <c r="I771" s="142"/>
      <c r="J771" s="142"/>
      <c r="K771" s="142"/>
      <c r="L771" s="142"/>
      <c r="M771" s="142"/>
      <c r="N771" s="142"/>
      <c r="O771" s="142"/>
      <c r="P771" s="142"/>
      <c r="Q771" s="142"/>
      <c r="R771" s="142"/>
      <c r="S771" s="142"/>
      <c r="T771" s="142"/>
      <c r="U771" s="142"/>
    </row>
    <row r="772" customFormat="false" ht="12.75" hidden="false" customHeight="false" outlineLevel="0" collapsed="false">
      <c r="A772" s="142"/>
      <c r="B772" s="142"/>
      <c r="C772" s="142"/>
      <c r="D772" s="142"/>
      <c r="E772" s="142"/>
      <c r="F772" s="142"/>
      <c r="G772" s="142"/>
      <c r="H772" s="142"/>
      <c r="I772" s="142"/>
      <c r="J772" s="142"/>
      <c r="K772" s="142"/>
      <c r="L772" s="142"/>
      <c r="M772" s="142"/>
      <c r="N772" s="142"/>
      <c r="O772" s="142"/>
      <c r="P772" s="142"/>
      <c r="Q772" s="142"/>
      <c r="R772" s="142"/>
      <c r="S772" s="142"/>
      <c r="T772" s="142"/>
      <c r="U772" s="142"/>
    </row>
    <row r="773" customFormat="false" ht="12.75" hidden="false" customHeight="false" outlineLevel="0" collapsed="false">
      <c r="A773" s="142"/>
      <c r="B773" s="142"/>
      <c r="C773" s="142"/>
      <c r="D773" s="142"/>
      <c r="E773" s="142"/>
      <c r="F773" s="142"/>
      <c r="G773" s="142"/>
      <c r="H773" s="142"/>
      <c r="I773" s="142"/>
      <c r="J773" s="142"/>
      <c r="K773" s="142"/>
      <c r="L773" s="142"/>
      <c r="M773" s="142"/>
      <c r="N773" s="142"/>
      <c r="O773" s="142"/>
      <c r="P773" s="142"/>
      <c r="Q773" s="142"/>
      <c r="R773" s="142"/>
      <c r="S773" s="142"/>
      <c r="T773" s="142"/>
      <c r="U773" s="142"/>
    </row>
    <row r="774" customFormat="false" ht="12.75" hidden="false" customHeight="false" outlineLevel="0" collapsed="false">
      <c r="A774" s="142"/>
      <c r="B774" s="142"/>
      <c r="C774" s="142"/>
      <c r="D774" s="142"/>
      <c r="E774" s="142"/>
      <c r="F774" s="142"/>
      <c r="G774" s="142"/>
      <c r="H774" s="142"/>
      <c r="I774" s="142"/>
      <c r="J774" s="142"/>
      <c r="K774" s="142"/>
      <c r="L774" s="142"/>
      <c r="M774" s="142"/>
      <c r="N774" s="142"/>
      <c r="O774" s="142"/>
      <c r="P774" s="142"/>
      <c r="Q774" s="142"/>
      <c r="R774" s="142"/>
      <c r="S774" s="142"/>
      <c r="T774" s="142"/>
      <c r="U774" s="142"/>
    </row>
    <row r="775" customFormat="false" ht="12.75" hidden="false" customHeight="false" outlineLevel="0" collapsed="false">
      <c r="A775" s="142"/>
      <c r="B775" s="142"/>
      <c r="C775" s="142"/>
      <c r="D775" s="142"/>
      <c r="E775" s="142"/>
      <c r="F775" s="142"/>
      <c r="G775" s="142"/>
      <c r="H775" s="142"/>
      <c r="I775" s="142"/>
      <c r="J775" s="142"/>
      <c r="K775" s="142"/>
      <c r="L775" s="142"/>
      <c r="M775" s="142"/>
      <c r="N775" s="142"/>
      <c r="O775" s="142"/>
      <c r="P775" s="142"/>
      <c r="Q775" s="142"/>
      <c r="R775" s="142"/>
      <c r="S775" s="142"/>
      <c r="T775" s="142"/>
      <c r="U775" s="142"/>
    </row>
    <row r="776" customFormat="false" ht="12.75" hidden="false" customHeight="false" outlineLevel="0" collapsed="false">
      <c r="A776" s="142"/>
      <c r="B776" s="142"/>
      <c r="C776" s="142"/>
      <c r="D776" s="142"/>
      <c r="E776" s="142"/>
      <c r="F776" s="142"/>
      <c r="G776" s="142"/>
      <c r="H776" s="142"/>
      <c r="I776" s="142"/>
      <c r="J776" s="142"/>
      <c r="K776" s="142"/>
      <c r="L776" s="142"/>
      <c r="M776" s="142"/>
      <c r="N776" s="142"/>
      <c r="O776" s="142"/>
      <c r="P776" s="142"/>
      <c r="Q776" s="142"/>
      <c r="R776" s="142"/>
      <c r="S776" s="142"/>
      <c r="T776" s="142"/>
      <c r="U776" s="142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clau</cp:lastModifiedBy>
  <cp:lastPrinted>2000-05-11T16:49:14Z</cp:lastPrinted>
  <cp:revision>0</cp:revision>
  <dc:subject/>
  <dc:title/>
</cp:coreProperties>
</file>