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Debt" sheetId="5" state="visible" r:id="rId7"/>
    <sheet name="CF" sheetId="6" state="visible" r:id="rId8"/>
    <sheet name="Depreciation" sheetId="7" state="visible" r:id="rId9"/>
    <sheet name="Tax" sheetId="8" state="visible" r:id="rId10"/>
    <sheet name="Brownsville" sheetId="9" state="visible" r:id="rId11"/>
    <sheet name="Caledonia" sheetId="10" state="visible" r:id="rId12"/>
    <sheet name="New Albany" sheetId="11" state="visible" r:id="rId13"/>
    <sheet name="Gleason" sheetId="12" state="visible" r:id="rId14"/>
    <sheet name="Wheatland" sheetId="13" state="visible" r:id="rId15"/>
    <sheet name="Wilton" sheetId="14" state="visible" r:id="rId16"/>
    <sheet name="Amortization of Power Contract" sheetId="15" state="visible" r:id="rId17"/>
    <sheet name="Allocation" sheetId="16" state="visible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function="false" hidden="false" localSheetId="15" name="_xlnm.Print_Area" vbProcedure="false">Allocation!$A$1:$E$17</definedName>
    <definedName function="false" hidden="false" localSheetId="14" name="_xlnm.Print_Area" vbProcedure="false">'Amortization of Power Contract'!$A$2:$F$54</definedName>
    <definedName function="false" hidden="false" localSheetId="1" name="_xlnm.Print_Area" vbProcedure="false">Assumptions!$A$1:$K$46</definedName>
    <definedName function="false" hidden="false" localSheetId="8" name="_xlnm.Print_Area" vbProcedure="false">Brownsville!$A$2:$U$103</definedName>
    <definedName function="false" hidden="false" localSheetId="9" name="_xlnm.Print_Area" vbProcedure="false">Caledonia!$A$2:$U$100</definedName>
    <definedName function="false" hidden="false" localSheetId="5" name="_xlnm.Print_Area" vbProcedure="false">CF!$A$1:$V$40</definedName>
    <definedName function="false" hidden="false" localSheetId="4" name="_xlnm.Print_Area" vbProcedure="false">Debt!$A$1:$U$88</definedName>
    <definedName function="false" hidden="false" localSheetId="6" name="_xlnm.Print_Area" vbProcedure="false">Depreciation!$A$2:$V$107</definedName>
    <definedName function="false" hidden="false" localSheetId="11" name="_xlnm.Print_Area" vbProcedure="false">Gleason!$A$2:$U$103</definedName>
    <definedName function="false" hidden="false" localSheetId="3" name="_xlnm.Print_Area" vbProcedure="false">IS!$A$2:$U$45</definedName>
    <definedName function="false" hidden="false" localSheetId="10" name="_xlnm.Print_Area" vbProcedure="false">'New Albany'!$A$2:$U$100</definedName>
    <definedName function="false" hidden="false" localSheetId="0" name="_xlnm.Print_Area" vbProcedure="false">'Summary Output'!$A$3:$G$64</definedName>
    <definedName function="false" hidden="false" localSheetId="7" name="_xlnm.Print_Area" vbProcedure="false">Tax!$A$2:$U$20</definedName>
    <definedName function="false" hidden="false" localSheetId="12" name="_xlnm.Print_Area" vbProcedure="false">Wheatland!$A$2:$U$104</definedName>
    <definedName function="false" hidden="false" localSheetId="13" name="_xlnm.Print_Area" vbProcedure="false">Wilton!$A$2:$U$97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4" name="solver_adj" vbProcedure="false">Debt!$B$14,Debt!$B$34,Debt!$B$54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0</definedName>
    <definedName function="false" hidden="false" localSheetId="4" name="solver_nwt" vbProcedure="false">1</definedName>
    <definedName function="false" hidden="false" localSheetId="4" name="solver_opt" vbProcedure="false">Debt!$B$2</definedName>
    <definedName function="false" hidden="false" localSheetId="4" name="solver_pre" vbProcedure="false">0.000001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6" name="AnnualHours" vbProcedure="false">[9]Assumptions!$BG$73</definedName>
    <definedName function="false" hidden="false" localSheetId="6" name="Begin_Op" vbProcedure="false">'[6]Consol Summary'!$N$7</definedName>
    <definedName function="false" hidden="false" localSheetId="6" name="chillers" vbProcedure="false">'[6]Consol Summary'!$M$65</definedName>
    <definedName function="false" hidden="false" localSheetId="6" name="Maint_Accrual" vbProcedure="false">[9]Assumptions!$BG$73</definedName>
    <definedName function="false" hidden="false" localSheetId="6" name="Main_Table" vbProcedure="false">'[6]Consol Summary'!$D$22:$I$45</definedName>
    <definedName function="false" hidden="false" localSheetId="6" name="PERIOD1" vbProcedure="false">'[6]Consol Summary'!$BG$68</definedName>
    <definedName function="false" hidden="false" localSheetId="6" name="PERIOD2" vbProcedure="false">'[6]Consol Summary'!$BG$68</definedName>
    <definedName function="false" hidden="false" localSheetId="6" name="principal" vbProcedure="false">'[6]Consol Summary'!$BG$68</definedName>
    <definedName function="false" hidden="false" localSheetId="6" name="StartMWh" vbProcedure="false">'[6]Consol Summary'!$BG$68</definedName>
    <definedName function="false" hidden="false" localSheetId="6" name="Variable" vbProcedure="false">[9]Assumptions!$BG$73</definedName>
    <definedName function="false" hidden="false" localSheetId="6" name="WaterTreatmentVar" vbProcedure="false">[9]Assumptions!$BG$73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'New Albany'!$D$517:$U$517</definedName>
    <definedName function="false" hidden="false" localSheetId="10" name="Coso_Net_ATCash" vbProcedure="false">'New Albany'!$D$518:$U$518</definedName>
    <definedName function="false" hidden="false" localSheetId="10" name="Coso_Net_Income" vbProcedure="false">'New Albany'!$D$516:$U$516</definedName>
    <definedName function="false" hidden="false" localSheetId="10" name="Distributable_Cash" vbProcedure="false">#REF!</definedName>
    <definedName function="false" hidden="false" localSheetId="10" name="Energy_Credit_Coso" vbProcedure="false">'New Albany'!$D$511:$U$511</definedName>
    <definedName function="false" hidden="false" localSheetId="10" name="Energy_Credit_Imperial" vbProcedure="false">#REF!</definedName>
    <definedName function="false" hidden="false" localSheetId="10" name="FPOC_Distributable_Cash" vbProcedure="false">'New Albany'!$D$458:$N$458</definedName>
    <definedName function="false" hidden="false" localSheetId="10" name="FPOC_Net_ATCash" vbProcedure="false">'New Albany'!$D$460:$N$460</definedName>
    <definedName function="false" hidden="false" localSheetId="10" name="FPOC_Net_Income" vbProcedure="false">'New Albany'!$D$460:$N$460</definedName>
    <definedName function="false" hidden="false" localSheetId="10" name="FSGC_ATCash" vbProcedure="false">'New Albany'!$D$295:$H$295</definedName>
    <definedName function="false" hidden="false" localSheetId="10" name="FSGC_Distributable_Cash" vbProcedure="false">'New Albany'!$C$293:$H$293</definedName>
    <definedName function="false" hidden="false" localSheetId="10" name="FSGC_Net_Income" vbProcedure="false">'New Albany'!$D$295:$H$295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'New Albany'!$D$194:$U$194</definedName>
    <definedName function="false" hidden="false" localSheetId="10" name="Minerals_Net_ATCash" vbProcedure="false">'New Albany'!$D$195:$U$195</definedName>
    <definedName function="false" hidden="false" localSheetId="10" name="Minerals_Net_Income" vbProcedure="false">'New Albany'!$D$193:$U$193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'New Albany'!$B$559:$L$559</definedName>
    <definedName function="false" hidden="false" localSheetId="10" name="Norcon_Net_ATCash" vbProcedure="false">'New Albany'!$B$560:$L$560</definedName>
    <definedName function="false" hidden="false" localSheetId="10" name="Norcon_Net_Income" vbProcedure="false">'New Albany'!$B$558:$L$558</definedName>
    <definedName function="false" hidden="false" localSheetId="10" name="PRI_Cash_Taxes" vbProcedure="false">'New Albany'!$D$238:$H$238</definedName>
    <definedName function="false" hidden="false" localSheetId="10" name="PRI_Net_ATCash" vbProcedure="false">'New Albany'!$D$246:$H$246</definedName>
    <definedName function="false" hidden="false" localSheetId="10" name="PRI_Net_Income" vbProcedure="false">'New Albany'!$D$245:$H$245</definedName>
    <definedName function="false" hidden="false" localSheetId="10" name="Saranac_Distributable_Cash" vbProcedure="false">'New Albany'!$D$413:$N$413</definedName>
    <definedName function="false" hidden="false" localSheetId="10" name="Saranac_Net_ATCash" vbProcedure="false">'New Albany'!$D$414:$N$414</definedName>
    <definedName function="false" hidden="false" localSheetId="10" name="Saranac_Net_Income" vbProcedure="false">'New Albany'!$D$412:$N$412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'New Albany'!$D$375:$U$375</definedName>
    <definedName function="false" hidden="false" localSheetId="10" name="Yuma_Net_ATCash" vbProcedure="false">'New Albany'!$D$376:$U$376</definedName>
    <definedName function="false" hidden="false" localSheetId="10" name="Yuma_Net_Income" vbProcedure="false">'New Albany'!$D$374:$U$374</definedName>
    <definedName function="false" hidden="false" localSheetId="10" name="zinc" vbProcedure="false">'New Albany'!$X$14</definedName>
    <definedName function="false" hidden="false" localSheetId="10" name="Zinc_Distributable_Cash" vbProcedure="false">'New Albany'!$D$139:$U$139</definedName>
    <definedName function="false" hidden="false" localSheetId="10" name="Zinc_Net_ATCash" vbProcedure="false">'New Albany'!$D$140:$U$140</definedName>
    <definedName function="false" hidden="false" localSheetId="10" name="Zinc_Net_Income" vbProcedure="false">'New Albany'!$D$138:$U$138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Gleason!$D$506:$U$506</definedName>
    <definedName function="false" hidden="false" localSheetId="11" name="Coso_Net_ATCash" vbProcedure="false">Gleason!$D$507:$U$507</definedName>
    <definedName function="false" hidden="false" localSheetId="11" name="Coso_Net_Income" vbProcedure="false">Gleason!$D$505:$U$505</definedName>
    <definedName function="false" hidden="false" localSheetId="11" name="Distributable_Cash" vbProcedure="false">#REF!</definedName>
    <definedName function="false" hidden="false" localSheetId="11" name="Energy_Credit_Coso" vbProcedure="false">Gleason!$D$500:$U$500</definedName>
    <definedName function="false" hidden="false" localSheetId="11" name="Energy_Credit_Imperial" vbProcedure="false">#REF!</definedName>
    <definedName function="false" hidden="false" localSheetId="11" name="FPOC_Distributable_Cash" vbProcedure="false">Gleason!$D$447:$N$447</definedName>
    <definedName function="false" hidden="false" localSheetId="11" name="FPOC_Net_ATCash" vbProcedure="false">Gleason!$D$449:$N$449</definedName>
    <definedName function="false" hidden="false" localSheetId="11" name="FPOC_Net_Income" vbProcedure="false">Gleason!$D$449:$N$449</definedName>
    <definedName function="false" hidden="false" localSheetId="11" name="FSGC_ATCash" vbProcedure="false">Gleason!$D$284:$H$284</definedName>
    <definedName function="false" hidden="false" localSheetId="11" name="FSGC_Distributable_Cash" vbProcedure="false">Gleason!$C$282:$H$282</definedName>
    <definedName function="false" hidden="false" localSheetId="11" name="FSGC_Net_Income" vbProcedure="false">Gleason!$D$284:$H$284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Gleason!$D$183:$U$183</definedName>
    <definedName function="false" hidden="false" localSheetId="11" name="Minerals_Net_ATCash" vbProcedure="false">Gleason!$D$184:$U$184</definedName>
    <definedName function="false" hidden="false" localSheetId="11" name="Minerals_Net_Income" vbProcedure="false">Gleason!$D$182:$U$182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Gleason!$B$548:$L$548</definedName>
    <definedName function="false" hidden="false" localSheetId="11" name="Norcon_Net_ATCash" vbProcedure="false">Gleason!$B$549:$L$549</definedName>
    <definedName function="false" hidden="false" localSheetId="11" name="Norcon_Net_Income" vbProcedure="false">Gleason!$B$547:$L$547</definedName>
    <definedName function="false" hidden="false" localSheetId="11" name="PRI_Cash_Taxes" vbProcedure="false">Gleason!$D$227:$H$227</definedName>
    <definedName function="false" hidden="false" localSheetId="11" name="PRI_Net_ATCash" vbProcedure="false">Gleason!$D$235:$H$235</definedName>
    <definedName function="false" hidden="false" localSheetId="11" name="PRI_Net_Income" vbProcedure="false">Gleason!$D$234:$H$234</definedName>
    <definedName function="false" hidden="false" localSheetId="11" name="Saranac_Distributable_Cash" vbProcedure="false">Gleason!$D$402:$N$402</definedName>
    <definedName function="false" hidden="false" localSheetId="11" name="Saranac_Net_ATCash" vbProcedure="false">Gleason!$D$403:$N$403</definedName>
    <definedName function="false" hidden="false" localSheetId="11" name="Saranac_Net_Income" vbProcedure="false">Gleason!$D$401:$N$401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Gleason!$D$364:$U$364</definedName>
    <definedName function="false" hidden="false" localSheetId="11" name="Yuma_Net_ATCash" vbProcedure="false">Gleason!$D$365:$U$365</definedName>
    <definedName function="false" hidden="false" localSheetId="11" name="Yuma_Net_Income" vbProcedure="false">Gleason!$D$363:$U$363</definedName>
    <definedName function="false" hidden="false" localSheetId="11" name="zinc" vbProcedure="false">Gleason!$X$14</definedName>
    <definedName function="false" hidden="false" localSheetId="11" name="Zinc_Distributable_Cash" vbProcedure="false">Gleason!$D$128:$U$128</definedName>
    <definedName function="false" hidden="false" localSheetId="11" name="Zinc_Net_ATCash" vbProcedure="false">Gleason!$D$129:$U$129</definedName>
    <definedName function="false" hidden="false" localSheetId="11" name="Zinc_Net_Income" vbProcedure="false">Gleason!$D$127:$U$127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Wheatland!$D$483:$U$483</definedName>
    <definedName function="false" hidden="false" localSheetId="12" name="Coso_Net_ATCash" vbProcedure="false">Wheatland!$D$484:$U$484</definedName>
    <definedName function="false" hidden="false" localSheetId="12" name="Coso_Net_Income" vbProcedure="false">Wheatland!$D$482:$U$482</definedName>
    <definedName function="false" hidden="false" localSheetId="12" name="Distributable_Cash" vbProcedure="false">#REF!</definedName>
    <definedName function="false" hidden="false" localSheetId="12" name="Energy_Credit_Coso" vbProcedure="false">Wheatland!$D$477:$U$477</definedName>
    <definedName function="false" hidden="false" localSheetId="12" name="Energy_Credit_Imperial" vbProcedure="false">#REF!</definedName>
    <definedName function="false" hidden="false" localSheetId="12" name="FPOC_Distributable_Cash" vbProcedure="false">Wheatland!$D$424:$N$424</definedName>
    <definedName function="false" hidden="false" localSheetId="12" name="FPOC_Net_ATCash" vbProcedure="false">Wheatland!$D$426:$N$426</definedName>
    <definedName function="false" hidden="false" localSheetId="12" name="FPOC_Net_Income" vbProcedure="false">Wheatland!$D$426:$N$426</definedName>
    <definedName function="false" hidden="false" localSheetId="12" name="FSGC_ATCash" vbProcedure="false">Wheatland!$D$261:$H$261</definedName>
    <definedName function="false" hidden="false" localSheetId="12" name="FSGC_Distributable_Cash" vbProcedure="false">Wheatland!$C$259:$H$259</definedName>
    <definedName function="false" hidden="false" localSheetId="12" name="FSGC_Net_Income" vbProcedure="false">Wheatland!$D$261:$H$261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Wheatland!$D$160:$U$160</definedName>
    <definedName function="false" hidden="false" localSheetId="12" name="Minerals_Net_ATCash" vbProcedure="false">Wheatland!$D$161:$U$161</definedName>
    <definedName function="false" hidden="false" localSheetId="12" name="Minerals_Net_Income" vbProcedure="false">Wheatland!$D$159:$U$159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Wheatland!$B$525:$L$525</definedName>
    <definedName function="false" hidden="false" localSheetId="12" name="Norcon_Net_ATCash" vbProcedure="false">Wheatland!$B$526:$L$526</definedName>
    <definedName function="false" hidden="false" localSheetId="12" name="Norcon_Net_Income" vbProcedure="false">Wheatland!$B$524:$L$524</definedName>
    <definedName function="false" hidden="false" localSheetId="12" name="PRI_Cash_Taxes" vbProcedure="false">Wheatland!$D$204:$H$204</definedName>
    <definedName function="false" hidden="false" localSheetId="12" name="PRI_Net_ATCash" vbProcedure="false">Wheatland!$D$212:$H$212</definedName>
    <definedName function="false" hidden="false" localSheetId="12" name="PRI_Net_Income" vbProcedure="false">Wheatland!$D$211:$H$211</definedName>
    <definedName function="false" hidden="false" localSheetId="12" name="Saranac_Distributable_Cash" vbProcedure="false">Wheatland!$D$379:$N$379</definedName>
    <definedName function="false" hidden="false" localSheetId="12" name="Saranac_Net_ATCash" vbProcedure="false">Wheatland!$D$380:$N$380</definedName>
    <definedName function="false" hidden="false" localSheetId="12" name="Saranac_Net_Income" vbProcedure="false">Wheatland!$D$378:$N$378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Wheatland!$D$341:$U$341</definedName>
    <definedName function="false" hidden="false" localSheetId="12" name="Yuma_Net_ATCash" vbProcedure="false">Wheatland!$D$342:$U$342</definedName>
    <definedName function="false" hidden="false" localSheetId="12" name="Yuma_Net_Income" vbProcedure="false">Wheatland!$D$340:$U$340</definedName>
    <definedName function="false" hidden="false" localSheetId="12" name="zinc" vbProcedure="false">Wheatland!$X$11</definedName>
    <definedName function="false" hidden="false" localSheetId="12" name="Zinc_Distributable_Cash" vbProcedure="false">Wheatland!$D$105:$U$105</definedName>
    <definedName function="false" hidden="false" localSheetId="12" name="Zinc_Net_ATCash" vbProcedure="false">Wheatland!$D$106:$U$106</definedName>
    <definedName function="false" hidden="false" localSheetId="12" name="Zinc_Net_Income" vbProcedure="false">Wheatland!$D$104:$U$104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<sst xmlns="http://schemas.openxmlformats.org/spreadsheetml/2006/main" count="814" uniqueCount="281">
  <si>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</si>
  <si>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</si>
  <si>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</si>
  <si>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</si>
  <si>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</si>
  <si>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</si>
  <si>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</si>
  <si>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</si>
  <si>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</si>
  <si>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</si>
  <si>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</si>
  <si>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Sub Total</t>
  </si>
  <si>
    <t xml:space="preserve">Power Contract Liability</t>
  </si>
  <si>
    <t xml:space="preserve">Total Sources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</si>
  <si>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</si>
  <si>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</si>
  <si>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</si>
  <si>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</si>
  <si>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</si>
  <si>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</si>
  <si>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</si>
  <si>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</si>
  <si>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</si>
  <si>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</si>
  <si>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</si>
  <si>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</si>
  <si>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</si>
  <si>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</si>
  <si>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</si>
  <si>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</si>
  <si>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</si>
  <si>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</si>
  <si>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</si>
  <si>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</si>
  <si>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</si>
  <si>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</si>
  <si>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</si>
  <si>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</si>
  <si>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</si>
  <si>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Power Contract Liability</t>
  </si>
  <si>
    <t xml:space="preserve">MACRS</t>
  </si>
  <si>
    <t xml:space="preserve">Book Depreciation</t>
  </si>
  <si>
    <t xml:space="preserve">Total Project Cost</t>
  </si>
  <si>
    <t xml:space="preserve">SL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</si>
  <si>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</si>
  <si>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</si>
  <si>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</si>
  <si>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</si>
  <si>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</si>
  <si>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Merchant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</si>
  <si>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</si>
  <si>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</si>
  <si>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</si>
  <si>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</si>
  <si>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Summer Capacity (MW)</t>
  </si>
  <si>
    <t xml:space="preserve">Salvage Value (2 x EBITDA) at the end of 20 years ($/kW)</t>
  </si>
  <si>
    <t xml:space="preserve">Equity's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</si>
  <si>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</si>
  <si>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</si>
  <si>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</si>
  <si>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</si>
  <si>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</si>
  <si>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</si>
  <si>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</si>
  <si>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</si>
  <si>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</si>
  <si>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</si>
  <si>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</si>
  <si>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</si>
  <si>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</si>
  <si>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</si>
  <si>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</si>
  <si>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</si>
  <si>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</si>
  <si>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</si>
  <si>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PRICING ASSUMPTIONS:</t>
  </si>
  <si>
    <t xml:space="preserve">Fixed Price Demand Charge ($/kW-month)</t>
  </si>
  <si>
    <t xml:space="preserve">Energy Charge ($/MWh)</t>
  </si>
  <si>
    <t xml:space="preserve">Start Charge ($/Start/Turbine)</t>
  </si>
  <si>
    <t xml:space="preserve">Annual Generation (MWh)</t>
  </si>
  <si>
    <t xml:space="preserve">OPERATING COSTS ASSUMPTIONS:</t>
  </si>
  <si>
    <t xml:space="preserve">Variable O&amp;M ($/MWh)</t>
  </si>
  <si>
    <t xml:space="preserve">Major Maintenance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</si>
  <si>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</si>
  <si>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</si>
  <si>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</si>
  <si>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</si>
  <si>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Per Plant</t>
  </si>
  <si>
    <t xml:space="preserve">Owner's Expense</t>
  </si>
  <si>
    <t xml:space="preserve">Property Tax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</si>
  <si>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</si>
  <si>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</si>
  <si>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</si>
  <si>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</si>
  <si>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</si>
  <si>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</si>
  <si>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</si>
  <si>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</si>
  <si>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</si>
  <si>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</si>
  <si>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PERIOD</t>
  </si>
  <si>
    <t xml:space="preserve">MERCHANT PRICE PERIOD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</si>
  <si>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</si>
  <si>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</si>
  <si>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</si>
  <si>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</si>
  <si>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</si>
  <si>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Nominal $</t>
  </si>
  <si>
    <t xml:space="preserve">ICF Base ($/kW-year )</t>
  </si>
  <si>
    <t xml:space="preserve">ICF Base ($/kW-month)</t>
  </si>
  <si>
    <t xml:space="preserve">TVA Plants' Capacity Price Curve</t>
  </si>
  <si>
    <t xml:space="preserve">Southern ECAR Capacity Curves:</t>
  </si>
  <si>
    <t xml:space="preserve">(for Wheatland)</t>
  </si>
  <si>
    <t xml:space="preserve">Wheatland Capacity Price Curve</t>
  </si>
  <si>
    <t xml:space="preserve">Com Ed Capacity Curves:</t>
  </si>
  <si>
    <t xml:space="preserve">(for Wilton Center)</t>
  </si>
  <si>
    <t xml:space="preserve">Wilton Capacity Price Curve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</si>
  <si>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</si>
  <si>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</si>
  <si>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</si>
  <si>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</si>
  <si>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</si>
  <si>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Start Charge</t>
  </si>
  <si>
    <t xml:space="preserve">Amortization of Power Contract</t>
  </si>
  <si>
    <t xml:space="preserve">Merchant Period:</t>
  </si>
  <si>
    <t xml:space="preserve">Variable Revenue </t>
  </si>
  <si>
    <t xml:space="preserve">Interest Income</t>
  </si>
  <si>
    <t xml:space="preserve">Total Revenue</t>
  </si>
  <si>
    <t xml:space="preserve">Expense</t>
  </si>
  <si>
    <t xml:space="preserve">Major Maintenance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</si>
  <si>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</si>
  <si>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</si>
  <si>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</si>
  <si>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</si>
  <si>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</si>
  <si>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</si>
  <si>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</si>
  <si>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</si>
  <si>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</si>
  <si>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</si>
  <si>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</si>
  <si>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</si>
  <si>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</si>
  <si>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</si>
  <si>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</si>
  <si>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</si>
  <si>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</si>
  <si>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</si>
  <si>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</si>
  <si>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</si>
  <si>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</si>
  <si>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</si>
  <si>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</si>
  <si>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</si>
  <si>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</si>
  <si>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Merchant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</si>
  <si>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</si>
  <si>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</si>
  <si>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</si>
  <si>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</si>
  <si>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</si>
  <si>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</si>
  <si>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</si>
  <si>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</si>
  <si>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</si>
  <si>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</si>
  <si>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</si>
  <si>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</si>
  <si>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</si>
  <si>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EBITDA less Power Contract Amortization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</si>
  <si>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</si>
  <si>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</si>
  <si>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</si>
  <si>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</si>
  <si>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</si>
  <si>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</si>
  <si>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</si>
  <si>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</si>
  <si>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</si>
  <si>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Equity's Contribution</t>
  </si>
  <si>
    <t xml:space="preserve">Equity's After-Tax Cashflow</t>
  </si>
  <si>
    <t xml:space="preserve">Salvage Value</t>
  </si>
  <si>
    <t xml:space="preserve">Equity's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</si>
  <si>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</si>
  <si>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</si>
  <si>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</si>
  <si>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</si>
  <si>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</si>
  <si>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</si>
  <si>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</si>
  <si>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</si>
  <si>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</si>
  <si>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</si>
  <si>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</si>
  <si>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</si>
  <si>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</si>
  <si>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</si>
  <si>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</si>
  <si>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</si>
  <si>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</si>
  <si>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</si>
  <si>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</si>
  <si>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</si>
  <si>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</si>
  <si>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</si>
  <si>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</si>
  <si>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</si>
  <si>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</si>
  <si>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</si>
  <si>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</si>
  <si>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</si>
  <si>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</si>
  <si>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</si>
  <si>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</si>
  <si>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</si>
  <si>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Property Taxes Liability</t>
  </si>
  <si>
    <t xml:space="preserve">Franchise Tax</t>
  </si>
  <si>
    <t xml:space="preserve">After Tax Book Income</t>
  </si>
  <si>
    <t xml:space="preserve">CASH FLOW - BROWNSVILLE</t>
  </si>
  <si>
    <t xml:space="preserve">EBITDA less Amortization of Power Contract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</si>
  <si>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</si>
  <si>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</si>
  <si>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</si>
  <si>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</si>
  <si>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</si>
  <si>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</si>
  <si>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</si>
  <si>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</si>
  <si>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</si>
  <si>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 (less Amortization of Power Contract)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</si>
  <si>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</si>
  <si>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</si>
  <si>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</si>
  <si>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</si>
  <si>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</si>
  <si>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Pretax Book Income less Amortization of Power Contract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</si>
  <si>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</si>
  <si>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</si>
  <si>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</si>
  <si>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</si>
  <si>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</si>
  <si>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</si>
  <si>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</si>
  <si>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</si>
  <si>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</si>
  <si>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</si>
  <si>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</si>
  <si>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</si>
  <si>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</si>
  <si>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</si>
  <si>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</si>
  <si>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</si>
  <si>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</si>
  <si>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</si>
  <si>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</si>
  <si>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</si>
  <si>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</si>
  <si>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</si>
  <si>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</si>
  <si>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</si>
  <si>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</si>
  <si>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</si>
  <si>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less Amortization of Power Contract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</si>
  <si>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</si>
  <si>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</si>
  <si>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</si>
  <si>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</si>
  <si>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</si>
  <si>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</si>
  <si>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AMORTIZATION OF POWER CONTRACT</t>
  </si>
  <si>
    <t xml:space="preserve">Difference Between ICF Capacity Price and Fixed Capacity Price</t>
  </si>
  <si>
    <t xml:space="preserve">Summer MW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</si>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</sst>
</file>

<file path=xl/styles.xml><?xml version="1.0" encoding="utf-8"?>
<styleSheet xmlns="http://schemas.openxmlformats.org/spreadsheetml/2006/main">
  <numFmts count="94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d\-mmm\-yy"/>
    <numFmt numFmtId="245" formatCode="[$-409]#,##0.00_);\(#,##0.00\)"/>
    <numFmt numFmtId="246" formatCode="0.000%"/>
    <numFmt numFmtId="247" formatCode="0.00\x"/>
    <numFmt numFmtId="248" formatCode="#,##0.0"/>
    <numFmt numFmtId="249" formatCode="#,##0.000"/>
    <numFmt numFmtId="250" formatCode="\$#,##0.00_);&quot;($&quot;#,##0.00\)"/>
    <numFmt numFmtId="251" formatCode="0.0"/>
    <numFmt numFmtId="252" formatCode="0.00\x_);\(0.00&quot;x)&quot;"/>
    <numFmt numFmtId="253" formatCode="_(* #,##0.0_);_(* \(#,##0.0\);_(* \-??_);_(@_)"/>
    <numFmt numFmtId="254" formatCode="0.0000"/>
    <numFmt numFmtId="255" formatCode="_(\$* #,##0_);_(\$* \(#,##0\);_(\$* \-??_);_(@_)"/>
    <numFmt numFmtId="256" formatCode="[$-409]mmm\-yy"/>
    <numFmt numFmtId="257" formatCode="0.0000%"/>
  </numFmts>
  <fonts count="9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b val="true"/>
      <sz val="12"/>
      <color rgb="FF000000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11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  <font>
      <b val="true"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8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50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7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0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0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2" fontId="80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8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2" fontId="6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2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7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6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8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64" fillId="1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8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1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7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8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3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9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9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6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5" fontId="9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externalLink" Target="externalLinks/externalLink1.xml"/><Relationship Id="rId20" Type="http://schemas.openxmlformats.org/officeDocument/2006/relationships/externalLink" Target="externalLinks/externalLink2.xml"/><Relationship Id="rId21" Type="http://schemas.openxmlformats.org/officeDocument/2006/relationships/externalLink" Target="externalLinks/externalLink3.xml"/><Relationship Id="rId22" Type="http://schemas.openxmlformats.org/officeDocument/2006/relationships/externalLink" Target="externalLinks/externalLink4.xml"/><Relationship Id="rId23" Type="http://schemas.openxmlformats.org/officeDocument/2006/relationships/externalLink" Target="externalLinks/externalLink5.xml"/><Relationship Id="rId24" Type="http://schemas.openxmlformats.org/officeDocument/2006/relationships/externalLink" Target="externalLinks/externalLink6.xml"/><Relationship Id="rId25" Type="http://schemas.openxmlformats.org/officeDocument/2006/relationships/externalLink" Target="externalLinks/externalLink7.xml"/><Relationship Id="rId26" Type="http://schemas.openxmlformats.org/officeDocument/2006/relationships/externalLink" Target="externalLinks/externalLink8.xml"/><Relationship Id="rId27" Type="http://schemas.openxmlformats.org/officeDocument/2006/relationships/externalLink" Target="externalLinks/externalLink9.xml"/><Relationship Id="rId2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31</xdr:row>
          <xdr:rowOff>29160</xdr:rowOff>
        </xdr:from>
        <xdr:to>
          <xdr:col>3</xdr:col>
          <xdr:colOff>655920</xdr:colOff>
          <xdr:row>32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C8/$C$14</f>
        <v>#VALUE!</v>
      </c>
      <c r="C8" s="21" t="n">
        <f aca="false">B33</f>
        <v>577000</v>
      </c>
      <c r="D8" s="22"/>
      <c r="E8" s="23" t="s">
        <v>8</v>
      </c>
      <c r="F8" s="24" t="e">
        <f aca="false">G8/G14</f>
        <v>#VALUE!</v>
      </c>
      <c r="G8" s="25" t="e">
        <f aca="false">(C14-G12)*Allocation!C10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2" t="s">
        <v>9</v>
      </c>
      <c r="B9" s="27" t="e">
        <f aca="false">C9/$C$14</f>
        <v>#VALUE!</v>
      </c>
      <c r="C9" s="28" t="n">
        <f aca="false">E20</f>
        <v>735000</v>
      </c>
      <c r="D9" s="29"/>
      <c r="E9" s="16" t="s">
        <v>10</v>
      </c>
      <c r="F9" s="30" t="e">
        <f aca="false">G9/G14</f>
        <v>#VALUE!</v>
      </c>
      <c r="G9" s="31" t="e">
        <f aca="false">(C14-G12)*Allocation!C15</f>
        <v>#VALUE!</v>
      </c>
      <c r="H9" s="5"/>
      <c r="T9" s="32"/>
      <c r="X9" s="18"/>
      <c r="Y9" s="18"/>
      <c r="Z9" s="18"/>
    </row>
    <row r="10" customFormat="false" ht="15.75" hidden="false" customHeight="false" outlineLevel="0" collapsed="false">
      <c r="A10" s="19" t="s">
        <v>11</v>
      </c>
      <c r="B10" s="20" t="e">
        <f aca="false">SUM(B8:B9)</f>
        <v>#VALUE!</v>
      </c>
      <c r="C10" s="21" t="n">
        <f aca="false">SUM(C8:C9)</f>
        <v>1312000</v>
      </c>
      <c r="D10" s="33"/>
      <c r="E10" s="23" t="s">
        <v>11</v>
      </c>
      <c r="F10" s="24" t="e">
        <f aca="false">SUM(F8:F9)</f>
        <v>#VALUE!</v>
      </c>
      <c r="G10" s="25" t="e">
        <f aca="false">SUM(G8:G9)</f>
        <v>#VALUE!</v>
      </c>
      <c r="H10" s="34"/>
      <c r="T10" s="32"/>
      <c r="X10" s="18"/>
      <c r="Y10" s="18"/>
      <c r="Z10" s="18"/>
    </row>
    <row r="11" customFormat="false" ht="15.75" hidden="false" customHeight="false" outlineLevel="0" collapsed="false">
      <c r="A11" s="35"/>
      <c r="B11" s="33"/>
      <c r="C11" s="33"/>
      <c r="D11" s="33"/>
      <c r="E11" s="33"/>
      <c r="F11" s="33"/>
      <c r="G11" s="36"/>
      <c r="H11" s="5"/>
      <c r="T11" s="32"/>
      <c r="X11" s="18"/>
      <c r="Y11" s="18"/>
      <c r="Z11" s="18"/>
    </row>
    <row r="12" customFormat="false" ht="15.75" hidden="false" customHeight="false" outlineLevel="0" collapsed="false">
      <c r="A12" s="37" t="s">
        <v>12</v>
      </c>
      <c r="B12" s="20" t="e">
        <f aca="false">C12/$C$14</f>
        <v>#VALUE!</v>
      </c>
      <c r="C12" s="21" t="e">
        <f aca="false">'Amortization of Power Contract'!C54</f>
        <v>#VALUE!</v>
      </c>
      <c r="D12" s="15"/>
      <c r="E12" s="15" t="s">
        <v>12</v>
      </c>
      <c r="F12" s="24" t="e">
        <f aca="false">G12/G14</f>
        <v>#VALUE!</v>
      </c>
      <c r="G12" s="25" t="e">
        <f aca="false">'Amortization of Power Contract'!C54</f>
        <v>#VALUE!</v>
      </c>
      <c r="H12" s="38"/>
      <c r="T12" s="32"/>
      <c r="W12" s="18"/>
      <c r="X12" s="18"/>
      <c r="Y12" s="18"/>
      <c r="Z12" s="18"/>
    </row>
    <row r="13" customFormat="false" ht="15.75" hidden="false" customHeight="false" outlineLevel="0" collapsed="false">
      <c r="A13" s="35"/>
      <c r="B13" s="33"/>
      <c r="C13" s="39"/>
      <c r="D13" s="33"/>
      <c r="E13" s="33"/>
      <c r="F13" s="33"/>
      <c r="G13" s="36"/>
      <c r="H13" s="5"/>
      <c r="T13" s="32"/>
      <c r="W13" s="18"/>
      <c r="X13" s="18"/>
      <c r="Y13" s="18"/>
      <c r="Z13" s="18"/>
    </row>
    <row r="14" customFormat="false" ht="16.5" hidden="false" customHeight="false" outlineLevel="0" collapsed="false">
      <c r="A14" s="40" t="s">
        <v>13</v>
      </c>
      <c r="B14" s="41" t="e">
        <f aca="false">C14/$C$14</f>
        <v>#VALUE!</v>
      </c>
      <c r="C14" s="42" t="e">
        <f aca="false">C12+C10</f>
        <v>#VALUE!</v>
      </c>
      <c r="D14" s="43"/>
      <c r="E14" s="44" t="s">
        <v>14</v>
      </c>
      <c r="F14" s="45" t="e">
        <f aca="false">SUM(F12,F10)</f>
        <v>#VALUE!</v>
      </c>
      <c r="G14" s="46" t="e">
        <f aca="false">G12+G10</f>
        <v>#VALUE!</v>
      </c>
      <c r="H14" s="5"/>
      <c r="T14" s="32"/>
    </row>
    <row r="15" customFormat="false" ht="16.5" hidden="false" customHeight="false" outlineLevel="0" collapsed="false">
      <c r="A15" s="47"/>
      <c r="B15" s="48"/>
      <c r="C15" s="28"/>
      <c r="D15" s="15"/>
      <c r="E15" s="15"/>
      <c r="F15" s="49"/>
      <c r="G15" s="50"/>
      <c r="H15" s="5"/>
      <c r="T15" s="32"/>
    </row>
    <row r="16" customFormat="false" ht="15.75" hidden="false" customHeight="false" outlineLevel="0" collapsed="false">
      <c r="A16" s="7" t="s">
        <v>15</v>
      </c>
      <c r="B16" s="9"/>
      <c r="C16" s="9"/>
      <c r="D16" s="51"/>
      <c r="E16" s="9"/>
      <c r="F16" s="9"/>
      <c r="G16" s="10"/>
      <c r="H16" s="5"/>
      <c r="T16" s="32"/>
    </row>
    <row r="17" customFormat="false" ht="15.75" hidden="false" customHeight="false" outlineLevel="0" collapsed="false">
      <c r="A17" s="35"/>
      <c r="B17" s="52" t="s">
        <v>16</v>
      </c>
      <c r="C17" s="52" t="s">
        <v>17</v>
      </c>
      <c r="D17" s="52" t="s">
        <v>18</v>
      </c>
      <c r="E17" s="52" t="s">
        <v>19</v>
      </c>
      <c r="F17" s="53"/>
      <c r="G17" s="54"/>
      <c r="H17" s="5"/>
      <c r="T17" s="32"/>
    </row>
    <row r="18" customFormat="false" ht="15.75" hidden="false" customHeight="false" outlineLevel="0" collapsed="false">
      <c r="A18" s="55" t="s">
        <v>20</v>
      </c>
      <c r="B18" s="56"/>
      <c r="C18" s="56"/>
      <c r="D18" s="56"/>
      <c r="E18" s="33"/>
      <c r="F18" s="33"/>
      <c r="G18" s="36"/>
      <c r="H18" s="5"/>
      <c r="T18" s="32"/>
    </row>
    <row r="19" customFormat="false" ht="15.75" hidden="false" customHeight="false" outlineLevel="0" collapsed="false">
      <c r="A19" s="57" t="s">
        <v>21</v>
      </c>
      <c r="B19" s="58" t="n">
        <v>36892</v>
      </c>
      <c r="C19" s="33"/>
      <c r="D19" s="33"/>
      <c r="E19" s="33"/>
      <c r="F19" s="33"/>
      <c r="G19" s="36"/>
      <c r="H19" s="5"/>
      <c r="T19" s="32"/>
    </row>
    <row r="20" customFormat="false" ht="15.75" hidden="false" customHeight="false" outlineLevel="0" collapsed="false">
      <c r="A20" s="57" t="s">
        <v>22</v>
      </c>
      <c r="B20" s="59" t="n">
        <v>50000</v>
      </c>
      <c r="C20" s="59" t="n">
        <v>210000</v>
      </c>
      <c r="D20" s="59" t="n">
        <v>475000</v>
      </c>
      <c r="E20" s="60" t="n">
        <f aca="false">SUM(B20:D20)</f>
        <v>735000</v>
      </c>
      <c r="F20" s="61"/>
      <c r="G20" s="62"/>
      <c r="H20" s="5"/>
      <c r="T20" s="32"/>
    </row>
    <row r="21" customFormat="false" ht="15.75" hidden="false" customHeight="false" outlineLevel="0" collapsed="false">
      <c r="A21" s="57" t="s">
        <v>23</v>
      </c>
      <c r="B21" s="63" t="n">
        <f aca="false">Debt!E98</f>
        <v>2.99520876112252</v>
      </c>
      <c r="C21" s="63" t="n">
        <f aca="false">Debt!J98</f>
        <v>9.9958932238193</v>
      </c>
      <c r="D21" s="63" t="n">
        <f aca="false">Debt!O98</f>
        <v>19.9972621492129</v>
      </c>
      <c r="E21" s="64"/>
      <c r="F21" s="61"/>
      <c r="G21" s="62"/>
      <c r="H21" s="34"/>
      <c r="T21" s="32"/>
    </row>
    <row r="22" customFormat="false" ht="15.75" hidden="false" customHeight="false" outlineLevel="0" collapsed="false">
      <c r="A22" s="57" t="s">
        <v>24</v>
      </c>
      <c r="B22" s="58" t="n">
        <v>37986</v>
      </c>
      <c r="C22" s="58" t="n">
        <v>40543</v>
      </c>
      <c r="D22" s="58" t="n">
        <v>44196</v>
      </c>
      <c r="E22" s="60"/>
      <c r="F22" s="33"/>
      <c r="G22" s="36"/>
      <c r="H22" s="34"/>
      <c r="T22" s="32"/>
    </row>
    <row r="23" customFormat="false" ht="15.75" hidden="false" customHeight="false" outlineLevel="0" collapsed="false">
      <c r="A23" s="57" t="s">
        <v>25</v>
      </c>
      <c r="B23" s="65" t="n">
        <f aca="false">Debt!E99</f>
        <v>1.75621492128679</v>
      </c>
      <c r="C23" s="65" t="n">
        <f aca="false">Debt!J99</f>
        <v>7.15483367556468</v>
      </c>
      <c r="D23" s="65" t="n">
        <f aca="false">Debt!O99</f>
        <v>15.0306091718001</v>
      </c>
      <c r="E23" s="66"/>
      <c r="F23" s="33"/>
      <c r="G23" s="36"/>
      <c r="H23" s="5"/>
      <c r="T23" s="32"/>
    </row>
    <row r="24" customFormat="false" ht="15.75" hidden="false" customHeight="false" outlineLevel="0" collapsed="false">
      <c r="A24" s="57"/>
      <c r="B24" s="33"/>
      <c r="C24" s="33"/>
      <c r="D24" s="33"/>
      <c r="E24" s="60"/>
      <c r="F24" s="33"/>
      <c r="G24" s="36"/>
      <c r="T24" s="32"/>
    </row>
    <row r="25" customFormat="false" ht="15.75" hidden="false" customHeight="false" outlineLevel="0" collapsed="false">
      <c r="A25" s="37" t="s">
        <v>26</v>
      </c>
      <c r="B25" s="67" t="n">
        <v>0.068</v>
      </c>
      <c r="C25" s="67" t="n">
        <v>0.065</v>
      </c>
      <c r="D25" s="67" t="n">
        <v>0.062</v>
      </c>
      <c r="E25" s="68" t="n">
        <f aca="false">SUMPRODUCT(B25:D25,$B$20:$D$20)/E20</f>
        <v>0.063265306122449</v>
      </c>
      <c r="F25" s="33"/>
      <c r="G25" s="36"/>
      <c r="T25" s="32"/>
    </row>
    <row r="26" customFormat="false" ht="15.75" hidden="false" customHeight="false" outlineLevel="0" collapsed="false">
      <c r="A26" s="69" t="s">
        <v>27</v>
      </c>
      <c r="B26" s="70" t="n">
        <v>0.0225</v>
      </c>
      <c r="C26" s="70" t="n">
        <v>0.045</v>
      </c>
      <c r="D26" s="70" t="n">
        <v>0.05</v>
      </c>
      <c r="E26" s="71" t="n">
        <f aca="false">SUMPRODUCT(B26:D26,$B$20:$D$20)/E20</f>
        <v>0.0467006802721088</v>
      </c>
      <c r="F26" s="33"/>
      <c r="G26" s="36"/>
      <c r="T26" s="32"/>
    </row>
    <row r="27" customFormat="false" ht="15.75" hidden="false" customHeight="false" outlineLevel="0" collapsed="false">
      <c r="A27" s="57" t="s">
        <v>28</v>
      </c>
      <c r="B27" s="72" t="n">
        <f aca="false">SUM(B25:B26)</f>
        <v>0.0905</v>
      </c>
      <c r="C27" s="72" t="n">
        <f aca="false">SUM(C25:C26)</f>
        <v>0.11</v>
      </c>
      <c r="D27" s="72" t="n">
        <f aca="false">SUM(D25:D26)</f>
        <v>0.112</v>
      </c>
      <c r="E27" s="68" t="n">
        <f aca="false">SUMPRODUCT(B27:D27,$B$20:$D$20)/E20</f>
        <v>0.109965986394558</v>
      </c>
      <c r="F27" s="33"/>
      <c r="G27" s="36"/>
      <c r="T27" s="32"/>
    </row>
    <row r="28" customFormat="false" ht="15.75" hidden="false" customHeight="false" outlineLevel="0" collapsed="false">
      <c r="A28" s="37"/>
      <c r="B28" s="15"/>
      <c r="C28" s="15"/>
      <c r="D28" s="15"/>
      <c r="E28" s="73"/>
      <c r="F28" s="33"/>
      <c r="G28" s="36"/>
      <c r="T28" s="32"/>
    </row>
    <row r="29" customFormat="false" ht="15.75" hidden="false" customHeight="false" outlineLevel="0" collapsed="false">
      <c r="A29" s="37" t="s">
        <v>29</v>
      </c>
      <c r="B29" s="74" t="n">
        <v>0.05</v>
      </c>
      <c r="C29" s="33"/>
      <c r="D29" s="33"/>
      <c r="E29" s="75"/>
      <c r="F29" s="76"/>
      <c r="G29" s="77"/>
      <c r="T29" s="32"/>
    </row>
    <row r="30" customFormat="false" ht="15.75" hidden="false" customHeight="false" outlineLevel="0" collapsed="false">
      <c r="A30" s="35"/>
      <c r="B30" s="33"/>
      <c r="C30" s="33"/>
      <c r="D30" s="33"/>
      <c r="E30" s="33"/>
      <c r="F30" s="78"/>
      <c r="G30" s="36"/>
      <c r="T30" s="32"/>
    </row>
    <row r="31" customFormat="false" ht="15.75" hidden="false" customHeight="false" outlineLevel="0" collapsed="false">
      <c r="A31" s="55" t="s">
        <v>30</v>
      </c>
      <c r="B31" s="33"/>
      <c r="C31" s="33"/>
      <c r="D31" s="33"/>
      <c r="E31" s="33"/>
      <c r="F31" s="33"/>
      <c r="G31" s="36"/>
      <c r="T31" s="32"/>
    </row>
    <row r="32" customFormat="false" ht="15.75" hidden="false" customHeight="false" outlineLevel="0" collapsed="false">
      <c r="A32" s="57" t="s">
        <v>31</v>
      </c>
      <c r="B32" s="58" t="n">
        <v>36892</v>
      </c>
      <c r="C32" s="33"/>
      <c r="D32" s="33"/>
      <c r="E32" s="33"/>
      <c r="F32" s="33"/>
      <c r="G32" s="36"/>
      <c r="T32" s="32"/>
    </row>
    <row r="33" customFormat="false" ht="15.75" hidden="false" customHeight="false" outlineLevel="0" collapsed="false">
      <c r="A33" s="57" t="s">
        <v>22</v>
      </c>
      <c r="B33" s="79" t="n">
        <v>577000</v>
      </c>
      <c r="C33" s="33"/>
      <c r="D33" s="33"/>
      <c r="E33" s="33"/>
      <c r="F33" s="33"/>
      <c r="G33" s="36"/>
      <c r="T33" s="32"/>
    </row>
    <row r="34" customFormat="false" ht="16.5" hidden="false" customHeight="false" outlineLevel="0" collapsed="false">
      <c r="A34" s="80" t="s">
        <v>32</v>
      </c>
      <c r="B34" s="81" t="n">
        <v>0.14</v>
      </c>
      <c r="C34" s="82"/>
      <c r="D34" s="82"/>
      <c r="E34" s="82"/>
      <c r="F34" s="82"/>
      <c r="G34" s="83"/>
      <c r="T34" s="32"/>
    </row>
    <row r="35" customFormat="false" ht="16.5" hidden="false" customHeight="false" outlineLevel="0" collapsed="false">
      <c r="A35" s="33"/>
      <c r="B35" s="33"/>
      <c r="C35" s="33"/>
      <c r="D35" s="33"/>
      <c r="E35" s="33"/>
      <c r="F35" s="33"/>
      <c r="G35" s="33"/>
      <c r="T35" s="32"/>
    </row>
    <row r="36" customFormat="false" ht="15.75" hidden="false" customHeight="false" outlineLevel="0" collapsed="false">
      <c r="A36" s="84" t="s">
        <v>33</v>
      </c>
      <c r="B36" s="85"/>
      <c r="C36" s="86"/>
      <c r="D36" s="86"/>
      <c r="E36" s="87"/>
      <c r="F36" s="87"/>
      <c r="G36" s="10"/>
      <c r="T36" s="32"/>
    </row>
    <row r="37" customFormat="false" ht="15.75" hidden="false" customHeight="false" outlineLevel="0" collapsed="false">
      <c r="A37" s="35"/>
      <c r="B37" s="88" t="s">
        <v>34</v>
      </c>
      <c r="C37" s="88"/>
      <c r="D37" s="33"/>
      <c r="E37" s="33"/>
      <c r="F37" s="15"/>
      <c r="G37" s="36"/>
      <c r="T37" s="32"/>
    </row>
    <row r="38" customFormat="false" ht="15.75" hidden="false" customHeight="false" outlineLevel="0" collapsed="false">
      <c r="A38" s="37"/>
      <c r="B38" s="89" t="n">
        <v>1999</v>
      </c>
      <c r="C38" s="89" t="n">
        <v>2000</v>
      </c>
      <c r="D38" s="89" t="s">
        <v>35</v>
      </c>
      <c r="E38" s="89" t="s">
        <v>36</v>
      </c>
      <c r="F38" s="13" t="s">
        <v>37</v>
      </c>
      <c r="G38" s="36"/>
      <c r="T38" s="32"/>
    </row>
    <row r="39" customFormat="false" ht="15.75" hidden="false" customHeight="false" outlineLevel="0" collapsed="false">
      <c r="A39" s="90" t="s">
        <v>38</v>
      </c>
      <c r="B39" s="91"/>
      <c r="C39" s="33"/>
      <c r="D39" s="91"/>
      <c r="E39" s="91"/>
      <c r="F39" s="15"/>
      <c r="G39" s="36"/>
      <c r="T39" s="32"/>
    </row>
    <row r="40" customFormat="false" ht="15.75" hidden="false" customHeight="false" outlineLevel="0" collapsed="false">
      <c r="A40" s="92" t="s">
        <v>39</v>
      </c>
      <c r="B40" s="93" t="e">
        <f aca="false">G8</f>
        <v>#VALUE!</v>
      </c>
      <c r="C40" s="50" t="e">
        <f aca="false">G9</f>
        <v>#VALUE!</v>
      </c>
      <c r="D40" s="93" t="n">
        <v>15</v>
      </c>
      <c r="E40" s="94" t="s">
        <v>40</v>
      </c>
      <c r="F40" s="95" t="n">
        <v>0</v>
      </c>
      <c r="G40" s="36"/>
      <c r="T40" s="32"/>
    </row>
    <row r="41" customFormat="false" ht="15.75" hidden="false" customHeight="false" outlineLevel="0" collapsed="false">
      <c r="A41" s="92"/>
      <c r="B41" s="93"/>
      <c r="C41" s="50"/>
      <c r="D41" s="93"/>
      <c r="E41" s="94"/>
      <c r="F41" s="95"/>
      <c r="G41" s="36"/>
      <c r="T41" s="32"/>
    </row>
    <row r="42" customFormat="false" ht="15.75" hidden="false" customHeight="false" outlineLevel="0" collapsed="false">
      <c r="A42" s="90" t="s">
        <v>41</v>
      </c>
      <c r="B42" s="96"/>
      <c r="C42" s="97"/>
      <c r="D42" s="96"/>
      <c r="E42" s="96"/>
      <c r="F42" s="95"/>
      <c r="G42" s="36"/>
      <c r="T42" s="32"/>
    </row>
    <row r="43" customFormat="false" ht="16.5" hidden="false" customHeight="false" outlineLevel="0" collapsed="false">
      <c r="A43" s="98" t="s">
        <v>42</v>
      </c>
      <c r="B43" s="99" t="e">
        <f aca="false">G8+'Amortization of Power Contract'!C46</f>
        <v>#VALUE!</v>
      </c>
      <c r="C43" s="100" t="e">
        <f aca="false">G9+'Amortization of Power Contract'!C50</f>
        <v>#VALUE!</v>
      </c>
      <c r="D43" s="99" t="n">
        <v>30</v>
      </c>
      <c r="E43" s="101" t="s">
        <v>43</v>
      </c>
      <c r="F43" s="102" t="n">
        <v>0.1</v>
      </c>
      <c r="G43" s="83"/>
      <c r="T43" s="32"/>
    </row>
    <row r="44" customFormat="false" ht="16.5" hidden="false" customHeight="false" outlineLevel="0" collapsed="false">
      <c r="T44" s="32"/>
    </row>
    <row r="45" customFormat="false" ht="15.75" hidden="false" customHeight="false" outlineLevel="0" collapsed="false">
      <c r="A45" s="7" t="s">
        <v>44</v>
      </c>
      <c r="B45" s="87"/>
      <c r="C45" s="87"/>
      <c r="D45" s="87"/>
      <c r="E45" s="87"/>
      <c r="F45" s="87"/>
      <c r="G45" s="103"/>
      <c r="T45" s="32"/>
    </row>
    <row r="46" customFormat="false" ht="15.75" hidden="false" customHeight="false" outlineLevel="0" collapsed="false">
      <c r="A46" s="37"/>
      <c r="B46" s="15"/>
      <c r="C46" s="15"/>
      <c r="D46" s="15"/>
      <c r="E46" s="15"/>
      <c r="F46" s="15"/>
      <c r="G46" s="104"/>
      <c r="T46" s="32"/>
    </row>
    <row r="47" customFormat="false" ht="15.75" hidden="false" customHeight="false" outlineLevel="0" collapsed="false">
      <c r="A47" s="69" t="s">
        <v>45</v>
      </c>
      <c r="B47" s="105"/>
      <c r="C47" s="33"/>
      <c r="D47" s="13" t="s">
        <v>46</v>
      </c>
      <c r="E47" s="13" t="s">
        <v>47</v>
      </c>
      <c r="F47" s="15"/>
      <c r="G47" s="104"/>
      <c r="T47" s="32"/>
    </row>
    <row r="48" customFormat="false" ht="15.75" hidden="false" customHeight="false" outlineLevel="0" collapsed="false">
      <c r="A48" s="37" t="s">
        <v>48</v>
      </c>
      <c r="B48" s="15"/>
      <c r="C48" s="33"/>
      <c r="D48" s="106" t="e">
        <f aca="false">Debt!D84</f>
        <v>#VALUE!</v>
      </c>
      <c r="E48" s="106" t="e">
        <f aca="false">Debt!D85</f>
        <v>#VALUE!</v>
      </c>
      <c r="F48" s="15"/>
      <c r="G48" s="104"/>
      <c r="T48" s="32"/>
    </row>
    <row r="49" customFormat="false" ht="15.75" hidden="false" customHeight="false" outlineLevel="0" collapsed="false">
      <c r="A49" s="37" t="s">
        <v>49</v>
      </c>
      <c r="B49" s="15"/>
      <c r="C49" s="33"/>
      <c r="D49" s="106" t="n">
        <f aca="false">Debt!G84</f>
        <v>2.22677345561792</v>
      </c>
      <c r="E49" s="106" t="n">
        <f aca="false">Debt!G85</f>
        <v>3.20608633861166</v>
      </c>
      <c r="F49" s="15"/>
      <c r="G49" s="104"/>
      <c r="T49" s="32"/>
    </row>
    <row r="50" customFormat="false" ht="15.75" hidden="false" customHeight="false" outlineLevel="0" collapsed="false">
      <c r="A50" s="37"/>
      <c r="B50" s="15"/>
      <c r="C50" s="15"/>
      <c r="D50" s="15"/>
      <c r="E50" s="15"/>
      <c r="F50" s="15"/>
      <c r="G50" s="104"/>
      <c r="T50" s="32"/>
    </row>
    <row r="51" customFormat="false" ht="15.75" hidden="false" customHeight="false" outlineLevel="0" collapsed="false">
      <c r="A51" s="37"/>
      <c r="B51" s="15"/>
      <c r="C51" s="15"/>
      <c r="D51" s="13" t="s">
        <v>50</v>
      </c>
      <c r="E51" s="13" t="s">
        <v>51</v>
      </c>
      <c r="F51" s="13" t="s">
        <v>52</v>
      </c>
      <c r="G51" s="104"/>
      <c r="T51" s="32"/>
    </row>
    <row r="52" customFormat="false" ht="15.75" hidden="false" customHeight="false" outlineLevel="0" collapsed="false">
      <c r="A52" s="37" t="s">
        <v>53</v>
      </c>
      <c r="B52" s="15"/>
      <c r="C52" s="15"/>
      <c r="D52" s="50" t="n">
        <f aca="false">SUMPRODUCT(Assumptions!C9:E9,Assumptions!C10:E10)/SUM(Assumptions!C9:E9)</f>
        <v>11956.1945945946</v>
      </c>
      <c r="E52" s="50" t="n">
        <f aca="false">SUMPRODUCT(Assumptions!G9:I9,Assumptions!G10:I10)/SUM(Assumptions!G9:I9)</f>
        <v>11458.7430730479</v>
      </c>
      <c r="F52" s="50" t="n">
        <f aca="false">SUMPRODUCT(Assumptions!C9:I9,Assumptions!C10:I10)/Assumptions!K9</f>
        <v>11682.1907734998</v>
      </c>
      <c r="G52" s="104"/>
      <c r="T52" s="32"/>
    </row>
    <row r="53" customFormat="false" ht="15.75" hidden="false" customHeight="false" outlineLevel="0" collapsed="false">
      <c r="A53" s="35"/>
      <c r="B53" s="33"/>
      <c r="C53" s="33"/>
      <c r="D53" s="33"/>
      <c r="E53" s="33"/>
      <c r="F53" s="33"/>
      <c r="G53" s="36"/>
      <c r="T53" s="32"/>
    </row>
    <row r="54" customFormat="false" ht="15.75" hidden="false" customHeight="false" outlineLevel="0" collapsed="false">
      <c r="A54" s="37" t="s">
        <v>54</v>
      </c>
      <c r="B54" s="15"/>
      <c r="C54" s="15"/>
      <c r="D54" s="50" t="n">
        <f aca="false">SUM(Assumptions!C9:E9)</f>
        <v>1295</v>
      </c>
      <c r="E54" s="50" t="n">
        <f aca="false">SUM(Assumptions!G9:I9)</f>
        <v>1588</v>
      </c>
      <c r="F54" s="50" t="n">
        <f aca="false">SUM(D54:E54)</f>
        <v>2883</v>
      </c>
      <c r="G54" s="104"/>
      <c r="T54" s="32"/>
    </row>
    <row r="55" customFormat="false" ht="15.75" hidden="false" customHeight="false" outlineLevel="0" collapsed="false">
      <c r="A55" s="37"/>
      <c r="B55" s="33"/>
      <c r="C55" s="33"/>
      <c r="D55" s="50"/>
      <c r="E55" s="50"/>
      <c r="F55" s="50"/>
      <c r="G55" s="36"/>
      <c r="T55" s="32"/>
    </row>
    <row r="56" customFormat="false" ht="15.75" hidden="false" customHeight="false" outlineLevel="0" collapsed="false">
      <c r="A56" s="37" t="s">
        <v>55</v>
      </c>
      <c r="B56" s="33"/>
      <c r="C56" s="33"/>
      <c r="D56" s="50" t="n">
        <f aca="false">CF!V31/F54</f>
        <v>191.8791416309</v>
      </c>
      <c r="E56" s="33"/>
      <c r="F56" s="33"/>
      <c r="G56" s="36"/>
      <c r="T56" s="32"/>
    </row>
    <row r="57" customFormat="false" ht="12.75" hidden="false" customHeight="false" outlineLevel="0" collapsed="false">
      <c r="A57" s="35"/>
      <c r="B57" s="33"/>
      <c r="C57" s="33"/>
      <c r="D57" s="33"/>
      <c r="E57" s="33"/>
      <c r="F57" s="33"/>
      <c r="G57" s="36"/>
      <c r="T57" s="107"/>
      <c r="U57" s="107"/>
      <c r="V57" s="107"/>
      <c r="W57" s="107"/>
      <c r="X57" s="107"/>
    </row>
    <row r="58" customFormat="false" ht="15.75" hidden="false" customHeight="false" outlineLevel="0" collapsed="false">
      <c r="A58" s="37" t="s">
        <v>56</v>
      </c>
      <c r="B58" s="15"/>
      <c r="C58" s="15"/>
      <c r="D58" s="108" t="e">
        <f aca="false">CF!B33</f>
        <v>#VALUE!</v>
      </c>
      <c r="E58" s="15"/>
      <c r="F58" s="15"/>
      <c r="G58" s="104"/>
      <c r="T58" s="107"/>
      <c r="U58" s="107"/>
      <c r="V58" s="107"/>
      <c r="W58" s="107"/>
      <c r="X58" s="107"/>
    </row>
    <row r="59" customFormat="false" ht="15.75" hidden="false" customHeight="false" outlineLevel="0" collapsed="false">
      <c r="A59" s="37"/>
      <c r="B59" s="91"/>
      <c r="C59" s="109"/>
      <c r="D59" s="110"/>
      <c r="E59" s="15"/>
      <c r="F59" s="15"/>
      <c r="G59" s="104"/>
      <c r="T59" s="111"/>
      <c r="U59" s="107"/>
      <c r="V59" s="107"/>
      <c r="W59" s="107"/>
      <c r="X59" s="107"/>
    </row>
    <row r="60" customFormat="false" ht="15.75" hidden="false" customHeight="false" outlineLevel="0" collapsed="false">
      <c r="A60" s="37"/>
      <c r="B60" s="13" t="n">
        <v>2001</v>
      </c>
      <c r="C60" s="13" t="n">
        <v>2002</v>
      </c>
      <c r="D60" s="13" t="n">
        <v>2003</v>
      </c>
      <c r="E60" s="13" t="n">
        <v>2004</v>
      </c>
      <c r="F60" s="13" t="n">
        <v>2005</v>
      </c>
      <c r="G60" s="36"/>
      <c r="T60" s="111"/>
      <c r="U60" s="107"/>
      <c r="V60" s="107"/>
      <c r="W60" s="107"/>
      <c r="X60" s="107"/>
    </row>
    <row r="61" customFormat="false" ht="15.75" hidden="false" customHeight="false" outlineLevel="0" collapsed="false">
      <c r="A61" s="37" t="s">
        <v>57</v>
      </c>
      <c r="B61" s="50" t="e">
        <f aca="false">IS!B32</f>
        <v>#VALUE!</v>
      </c>
      <c r="C61" s="50" t="e">
        <f aca="false">IS!C32</f>
        <v>#VALUE!</v>
      </c>
      <c r="D61" s="50" t="e">
        <f aca="false">IS!D32</f>
        <v>#VALUE!</v>
      </c>
      <c r="E61" s="50" t="n">
        <f aca="false">IS!E32</f>
        <v>208898.300039933</v>
      </c>
      <c r="F61" s="50" t="n">
        <f aca="false">IS!F32</f>
        <v>219835.485714598</v>
      </c>
      <c r="G61" s="36"/>
      <c r="T61" s="111"/>
      <c r="U61" s="107"/>
      <c r="V61" s="107"/>
      <c r="W61" s="107"/>
      <c r="X61" s="107"/>
    </row>
    <row r="62" customFormat="false" ht="15.75" hidden="false" customHeight="false" outlineLevel="0" collapsed="false">
      <c r="A62" s="37" t="s">
        <v>58</v>
      </c>
      <c r="B62" s="50" t="e">
        <f aca="false">IS!B45</f>
        <v>#VALUE!</v>
      </c>
      <c r="C62" s="50" t="e">
        <f aca="false">IS!C45</f>
        <v>#VALUE!</v>
      </c>
      <c r="D62" s="50" t="e">
        <f aca="false">IS!D45</f>
        <v>#VALUE!</v>
      </c>
      <c r="E62" s="50" t="e">
        <f aca="false">IS!E45</f>
        <v>#VALUE!</v>
      </c>
      <c r="F62" s="50" t="e">
        <f aca="false">IS!F45</f>
        <v>#VALUE!</v>
      </c>
      <c r="G62" s="36"/>
      <c r="T62" s="111"/>
      <c r="U62" s="107"/>
      <c r="V62" s="107"/>
      <c r="W62" s="107"/>
      <c r="X62" s="107"/>
    </row>
    <row r="63" customFormat="false" ht="15.75" hidden="false" customHeight="false" outlineLevel="0" collapsed="false">
      <c r="A63" s="37" t="s">
        <v>59</v>
      </c>
      <c r="B63" s="50" t="e">
        <f aca="false">CF!C17</f>
        <v>#VALUE!</v>
      </c>
      <c r="C63" s="50" t="e">
        <f aca="false">CF!D17</f>
        <v>#VALUE!</v>
      </c>
      <c r="D63" s="50" t="e">
        <f aca="false">CF!E17</f>
        <v>#VALUE!</v>
      </c>
      <c r="E63" s="50" t="n">
        <f aca="false">CF!F17</f>
        <v>115163.439370528</v>
      </c>
      <c r="F63" s="50" t="n">
        <f aca="false">CF!G17</f>
        <v>121708.294493517</v>
      </c>
      <c r="G63" s="36"/>
      <c r="T63" s="111"/>
      <c r="U63" s="107"/>
      <c r="V63" s="107"/>
      <c r="W63" s="107"/>
      <c r="X63" s="107"/>
    </row>
    <row r="64" customFormat="false" ht="16.5" hidden="false" customHeight="false" outlineLevel="0" collapsed="false">
      <c r="A64" s="112" t="s">
        <v>60</v>
      </c>
      <c r="B64" s="100" t="e">
        <f aca="false">CF!C22</f>
        <v>#VALUE!</v>
      </c>
      <c r="C64" s="100" t="e">
        <f aca="false">CF!D22</f>
        <v>#VALUE!</v>
      </c>
      <c r="D64" s="100" t="e">
        <f aca="false">CF!E22</f>
        <v>#VALUE!</v>
      </c>
      <c r="E64" s="100" t="e">
        <f aca="false">CF!F22</f>
        <v>#VALUE!</v>
      </c>
      <c r="F64" s="100" t="e">
        <f aca="false">CF!G22</f>
        <v>#VALUE!</v>
      </c>
      <c r="G64" s="83"/>
      <c r="I64" s="113"/>
      <c r="J64" s="114"/>
      <c r="K64" s="114"/>
      <c r="L64" s="114"/>
      <c r="M64" s="114"/>
      <c r="N64" s="114"/>
      <c r="O64" s="114"/>
      <c r="P64" s="114"/>
      <c r="Q64" s="114"/>
      <c r="R64" s="114"/>
      <c r="S64" s="107"/>
      <c r="T64" s="111"/>
      <c r="U64" s="107"/>
      <c r="V64" s="107"/>
      <c r="W64" s="107"/>
      <c r="X64" s="107"/>
    </row>
    <row r="65" customFormat="false" ht="15.75" hidden="false" customHeight="false" outlineLevel="0" collapsed="false">
      <c r="J65" s="114"/>
      <c r="K65" s="114"/>
      <c r="L65" s="114"/>
      <c r="M65" s="114"/>
      <c r="N65" s="114"/>
      <c r="O65" s="114"/>
      <c r="P65" s="114"/>
      <c r="Q65" s="114"/>
      <c r="R65" s="114"/>
      <c r="S65" s="107"/>
      <c r="T65" s="111"/>
      <c r="U65" s="107"/>
      <c r="V65" s="107"/>
      <c r="W65" s="107"/>
      <c r="X65" s="107"/>
    </row>
    <row r="66" customFormat="false" ht="15.75" hidden="false" customHeight="false" outlineLevel="0" collapsed="false">
      <c r="J66" s="114"/>
      <c r="K66" s="114"/>
      <c r="L66" s="114"/>
      <c r="M66" s="114"/>
      <c r="N66" s="114"/>
      <c r="O66" s="114"/>
      <c r="P66" s="114"/>
      <c r="Q66" s="114"/>
      <c r="R66" s="114"/>
      <c r="S66" s="107"/>
      <c r="T66" s="111"/>
      <c r="U66" s="107"/>
      <c r="V66" s="107"/>
      <c r="W66" s="107"/>
      <c r="X66" s="107"/>
    </row>
    <row r="67" customFormat="false" ht="15.75" hidden="false" customHeight="false" outlineLevel="0" collapsed="false"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11"/>
      <c r="U67" s="107"/>
      <c r="V67" s="107"/>
      <c r="W67" s="107"/>
      <c r="X67" s="107"/>
    </row>
    <row r="68" customFormat="false" ht="12.75" hidden="false" customHeight="false" outlineLevel="0" collapsed="false"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customFormat="false" ht="12.75" hidden="false" customHeight="false" outlineLevel="0" collapsed="false"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customFormat="false" ht="12.75" hidden="false" customHeight="false" outlineLevel="0" collapsed="false"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customFormat="false" ht="12.75" hidden="false" customHeight="false" outlineLevel="0" collapsed="false"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customFormat="false" ht="12.75" hidden="false" customHeight="false" outlineLevel="0" collapsed="false"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customFormat="false" ht="12.75" hidden="false" customHeight="false" outlineLevel="0" collapsed="false"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customFormat="false" ht="12.75" hidden="false" customHeight="false" outlineLevel="0" collapsed="false"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customFormat="false" ht="12.75" hidden="false" customHeight="false" outlineLevel="0" collapsed="false">
      <c r="S75" s="107"/>
      <c r="T75" s="107"/>
      <c r="U75" s="107"/>
      <c r="V75" s="107"/>
      <c r="W75" s="107"/>
      <c r="X75" s="107"/>
    </row>
    <row r="76" customFormat="false" ht="12.75" hidden="false" customHeight="false" outlineLevel="0" collapsed="false">
      <c r="S76" s="107"/>
      <c r="T76" s="107"/>
      <c r="U76" s="107"/>
      <c r="V76" s="107"/>
      <c r="W76" s="107"/>
      <c r="X76" s="107"/>
    </row>
    <row r="77" customFormat="false" ht="12.75" hidden="false" customHeight="false" outlineLevel="0" collapsed="false">
      <c r="S77" s="107"/>
      <c r="T77" s="107"/>
      <c r="U77" s="107"/>
      <c r="V77" s="107"/>
      <c r="W77" s="107"/>
      <c r="X77" s="107"/>
    </row>
    <row r="78" customFormat="false" ht="12.75" hidden="false" customHeight="false" outlineLevel="0" collapsed="false">
      <c r="S78" s="107"/>
      <c r="T78" s="107"/>
      <c r="U78" s="107"/>
      <c r="V78" s="107"/>
      <c r="W78" s="107"/>
      <c r="X78" s="107"/>
    </row>
    <row r="79" customFormat="false" ht="12.75" hidden="false" customHeight="false" outlineLevel="0" collapsed="false">
      <c r="S79" s="107"/>
      <c r="T79" s="107"/>
      <c r="U79" s="107"/>
      <c r="V79" s="107"/>
      <c r="W79" s="107"/>
      <c r="X79" s="107"/>
    </row>
    <row r="80" customFormat="false" ht="12.75" hidden="false" customHeight="false" outlineLevel="0" collapsed="false">
      <c r="S80" s="107"/>
      <c r="T80" s="107"/>
      <c r="U80" s="107"/>
      <c r="V80" s="107"/>
      <c r="W80" s="107"/>
      <c r="X80" s="107"/>
    </row>
    <row r="81" customFormat="false" ht="12.75" hidden="false" customHeight="false" outlineLevel="0" collapsed="false">
      <c r="S81" s="107"/>
      <c r="T81" s="107"/>
      <c r="U81" s="107"/>
      <c r="V81" s="107"/>
      <c r="W81" s="107"/>
      <c r="X81" s="107"/>
    </row>
    <row r="82" customFormat="false" ht="12.75" hidden="false" customHeight="false" outlineLevel="0" collapsed="false">
      <c r="S82" s="107"/>
      <c r="T82" s="107"/>
      <c r="U82" s="107"/>
      <c r="V82" s="107"/>
      <c r="W82" s="107"/>
      <c r="X82" s="107"/>
    </row>
    <row r="83" customFormat="false" ht="12.75" hidden="false" customHeight="false" outlineLevel="0" collapsed="false">
      <c r="S83" s="107"/>
      <c r="T83" s="107"/>
      <c r="U83" s="107"/>
      <c r="V83" s="107"/>
      <c r="W83" s="107"/>
      <c r="X83" s="107"/>
    </row>
    <row r="84" customFormat="false" ht="12.75" hidden="false" customHeight="false" outlineLevel="0" collapsed="false">
      <c r="S84" s="107"/>
      <c r="T84" s="107"/>
      <c r="U84" s="107"/>
      <c r="V84" s="107"/>
      <c r="W84" s="107"/>
      <c r="X84" s="107"/>
    </row>
    <row r="85" customFormat="false" ht="12.75" hidden="false" customHeight="false" outlineLevel="0" collapsed="false">
      <c r="S85" s="107"/>
      <c r="T85" s="107"/>
      <c r="U85" s="107"/>
      <c r="V85" s="107"/>
      <c r="W85" s="107"/>
      <c r="X85" s="107"/>
    </row>
    <row r="86" customFormat="false" ht="12.75" hidden="false" customHeight="false" outlineLevel="0" collapsed="false">
      <c r="S86" s="107"/>
      <c r="T86" s="107"/>
      <c r="U86" s="107"/>
      <c r="V86" s="107"/>
      <c r="W86" s="107"/>
      <c r="X86" s="107"/>
    </row>
    <row r="87" customFormat="false" ht="12.75" hidden="false" customHeight="false" outlineLevel="0" collapsed="false">
      <c r="S87" s="107"/>
      <c r="T87" s="107"/>
      <c r="U87" s="107"/>
      <c r="V87" s="107"/>
      <c r="W87" s="107"/>
      <c r="X87" s="107"/>
    </row>
    <row r="88" customFormat="false" ht="12.75" hidden="false" customHeight="false" outlineLevel="0" collapsed="false"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customFormat="false" ht="12.75" hidden="false" customHeight="false" outlineLevel="0" collapsed="false"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4" customFormat="false" ht="12.75" hidden="false" customHeight="false" outlineLevel="0" collapsed="false">
      <c r="Q94" s="5"/>
    </row>
  </sheetData>
  <mergeCells count="1">
    <mergeCell ref="B37:C3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31</xdr:row>
                    <xdr:rowOff>29160</xdr:rowOff>
                  </from>
                  <to>
                    <xdr:col>3</xdr:col>
                    <xdr:colOff>655920</xdr:colOff>
                    <xdr:row>32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243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Brownsville!C5</f>
        <v>2002</v>
      </c>
      <c r="D5" s="212" t="n">
        <f aca="false">Brownsville!D5</f>
        <v>2003</v>
      </c>
      <c r="E5" s="212" t="n">
        <f aca="false">Brownsville!E5</f>
        <v>2004</v>
      </c>
      <c r="F5" s="212" t="n">
        <f aca="false">Brownsville!F5</f>
        <v>2005</v>
      </c>
      <c r="G5" s="212" t="n">
        <f aca="false">Brownsville!G5</f>
        <v>2006</v>
      </c>
      <c r="H5" s="212" t="n">
        <f aca="false">Brownsville!H5</f>
        <v>2007</v>
      </c>
      <c r="I5" s="212" t="n">
        <f aca="false">Brownsville!I5</f>
        <v>2008</v>
      </c>
      <c r="J5" s="212" t="n">
        <f aca="false">Brownsville!J5</f>
        <v>2009</v>
      </c>
      <c r="K5" s="212" t="n">
        <f aca="false">Brownsville!K5</f>
        <v>2010</v>
      </c>
      <c r="L5" s="212" t="n">
        <f aca="false">Brownsville!L5</f>
        <v>2011</v>
      </c>
      <c r="M5" s="212" t="n">
        <f aca="false">Brownsville!M5</f>
        <v>2012</v>
      </c>
      <c r="N5" s="212" t="n">
        <f aca="false">Brownsville!N5</f>
        <v>2013</v>
      </c>
      <c r="O5" s="212" t="n">
        <f aca="false">Brownsville!O5</f>
        <v>2014</v>
      </c>
      <c r="P5" s="212" t="n">
        <f aca="false">Brownsville!P5</f>
        <v>2015</v>
      </c>
      <c r="Q5" s="212" t="n">
        <f aca="false">Brownsville!Q5</f>
        <v>2016</v>
      </c>
      <c r="R5" s="212" t="n">
        <f aca="false">Brownsville!R5</f>
        <v>2017</v>
      </c>
      <c r="S5" s="212" t="n">
        <f aca="false">Brownsville!S5</f>
        <v>2018</v>
      </c>
      <c r="T5" s="212" t="n">
        <f aca="false">Brownsville!T5</f>
        <v>2019</v>
      </c>
      <c r="U5" s="212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1023.96386190318</v>
      </c>
      <c r="AA7" s="215" t="n">
        <f aca="false">C10+C11</f>
        <v>1054.68277776028</v>
      </c>
      <c r="AB7" s="215" t="n">
        <f aca="false">D10+D11</f>
        <v>1086.32326109309</v>
      </c>
      <c r="AC7" s="215" t="n">
        <f aca="false">E16</f>
        <v>781.26031592588</v>
      </c>
      <c r="AD7" s="215" t="n">
        <f aca="false">F16</f>
        <v>804.698125403656</v>
      </c>
      <c r="AE7" s="215" t="n">
        <f aca="false">G16</f>
        <v>828.839069165766</v>
      </c>
      <c r="AF7" s="215" t="n">
        <f aca="false">H16</f>
        <v>853.704241240739</v>
      </c>
      <c r="AG7" s="215" t="n">
        <f aca="false">I16</f>
        <v>879.315368477961</v>
      </c>
      <c r="AH7" s="215" t="n">
        <f aca="false">J16</f>
        <v>905.6948295323</v>
      </c>
      <c r="AI7" s="215" t="n">
        <f aca="false">K16</f>
        <v>932.865674418269</v>
      </c>
      <c r="AJ7" s="215" t="n">
        <f aca="false">L16</f>
        <v>960.851644650817</v>
      </c>
      <c r="AK7" s="215" t="n">
        <f aca="false">M16</f>
        <v>989.677193990341</v>
      </c>
      <c r="AL7" s="215" t="n">
        <f aca="false">N16</f>
        <v>1019.36750981005</v>
      </c>
      <c r="AM7" s="215" t="n">
        <f aca="false">O16</f>
        <v>1049.94853510435</v>
      </c>
      <c r="AN7" s="215" t="n">
        <f aca="false">P16</f>
        <v>1081.44699115748</v>
      </c>
      <c r="AO7" s="215" t="n">
        <f aca="false">Q16</f>
        <v>1113.89040089221</v>
      </c>
      <c r="AP7" s="215" t="n">
        <f aca="false">R16</f>
        <v>1147.30711291897</v>
      </c>
      <c r="AQ7" s="215" t="n">
        <f aca="false">S16</f>
        <v>1181.72632630654</v>
      </c>
      <c r="AR7" s="215" t="n">
        <f aca="false">T16</f>
        <v>1217.17811609574</v>
      </c>
      <c r="AS7" s="215" t="n">
        <f aca="false">U16</f>
        <v>1253.69345957861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1023.96386190318</v>
      </c>
      <c r="AA8" s="371" t="n">
        <f aca="false">C23+C24</f>
        <v>1054.68277776028</v>
      </c>
      <c r="AB8" s="371" t="n">
        <f aca="false">D23+D24</f>
        <v>1086.32326109309</v>
      </c>
      <c r="AC8" s="371" t="n">
        <f aca="false">E23+1/3*E24</f>
        <v>781.26031592588</v>
      </c>
      <c r="AD8" s="371" t="n">
        <f aca="false">F23+1/3*F24</f>
        <v>804.698125403656</v>
      </c>
      <c r="AE8" s="371" t="n">
        <f aca="false">G23+1/3*G24</f>
        <v>828.839069165766</v>
      </c>
      <c r="AF8" s="371" t="n">
        <f aca="false">H23+1/3*H24</f>
        <v>853.704241240739</v>
      </c>
      <c r="AG8" s="371" t="n">
        <f aca="false">I23+1/3*I24</f>
        <v>879.315368477961</v>
      </c>
      <c r="AH8" s="371" t="n">
        <f aca="false">J23+1/3*J24</f>
        <v>905.6948295323</v>
      </c>
      <c r="AI8" s="371" t="n">
        <f aca="false">K23+1/3*K24</f>
        <v>932.865674418269</v>
      </c>
      <c r="AJ8" s="371" t="n">
        <f aca="false">L23+1/3*L24</f>
        <v>960.851644650817</v>
      </c>
      <c r="AK8" s="371" t="n">
        <f aca="false">M23+1/3*M24</f>
        <v>989.677193990341</v>
      </c>
      <c r="AL8" s="371" t="n">
        <f aca="false">N23+1/3*N24</f>
        <v>1019.36750981005</v>
      </c>
      <c r="AM8" s="371" t="n">
        <f aca="false">O23+1/3*O24</f>
        <v>1049.94853510435</v>
      </c>
      <c r="AN8" s="371" t="n">
        <f aca="false">P23+1/3*P24</f>
        <v>1081.44699115748</v>
      </c>
      <c r="AO8" s="371" t="n">
        <f aca="false">Q23+1/3*Q24</f>
        <v>1113.89040089221</v>
      </c>
      <c r="AP8" s="371" t="n">
        <f aca="false">R23+1/3*R24</f>
        <v>1147.30711291897</v>
      </c>
      <c r="AQ8" s="371" t="n">
        <f aca="false">S23+1/3*S24</f>
        <v>1181.72632630654</v>
      </c>
      <c r="AR8" s="371" t="n">
        <f aca="false">T23+1/3*T24</f>
        <v>1217.17811609574</v>
      </c>
      <c r="AS8" s="371" t="n">
        <f aca="false">U23+1/3*U24</f>
        <v>1253.69345957861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Assumption'!C27*12*Assumptions!$D$9</f>
        <v>22368</v>
      </c>
      <c r="C9" s="26" t="n">
        <f aca="false">'Power Price Assumption'!D27*12*Assumptions!$D$9</f>
        <v>22368</v>
      </c>
      <c r="D9" s="26" t="n">
        <f aca="false">'Power Price Assumption'!E27*12*Assumptions!$D$9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67104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Assumptions!D19*Assumptions!D17/1000*(1+Assumptions!$D$25)</f>
        <v>560.463861903183</v>
      </c>
      <c r="C10" s="26" t="n">
        <f aca="false">B10*(1+Assumptions!$D$25)</f>
        <v>577.277777760279</v>
      </c>
      <c r="D10" s="26" t="n">
        <f aca="false">C10*(1+Assumptions!$D$25)</f>
        <v>594.596111093087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1732.33775075655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Assumptions!$D$18*Assumptions!$D$11*Assumptions!$D$8/1000*(1+Assumptions!$D$25)</f>
        <v>463.5</v>
      </c>
      <c r="C11" s="221" t="n">
        <f aca="false">B11*(1+Assumptions!$D$25)</f>
        <v>477.405</v>
      </c>
      <c r="D11" s="221" t="n">
        <f aca="false">C11*(1+Assumptions!$D$25)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Contract'!$C$17/3</f>
        <v>#VALUE!</v>
      </c>
      <c r="C12" s="34" t="e">
        <f aca="false">'Amortization of Power Contract'!$C$17/3</f>
        <v>#VALUE!</v>
      </c>
      <c r="D12" s="34" t="e">
        <f aca="false">'Amortization of Power Contract'!$C$17/3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Assumption'!F27*Assumptions!$D$9*12</f>
        <v>35899.1958518463</v>
      </c>
      <c r="F15" s="26" t="n">
        <f aca="false">'Power Price Assumption'!G27*Assumptions!$D$9*12</f>
        <v>37679.3069738522</v>
      </c>
      <c r="G15" s="26" t="n">
        <f aca="false">'Power Price Assumption'!H27*Assumptions!$D$9*12</f>
        <v>38162.4953389764</v>
      </c>
      <c r="H15" s="26" t="n">
        <f aca="false">'Power Price Assumption'!I27*Assumptions!$D$9*12</f>
        <v>38651.8799697685</v>
      </c>
      <c r="I15" s="26" t="n">
        <f aca="false">'Power Price Assumption'!J27*Assumptions!$D$9*12</f>
        <v>39147.5403253194</v>
      </c>
      <c r="J15" s="26" t="n">
        <f aca="false">'Power Price Assumption'!K27*Assumptions!$D$9*12</f>
        <v>39649.55688368</v>
      </c>
      <c r="K15" s="26" t="n">
        <f aca="false">'Power Price Assumption'!L27*Assumptions!$D$9*12</f>
        <v>40158.0111549282</v>
      </c>
      <c r="L15" s="26" t="n">
        <f aca="false">'Power Price Assumption'!M27*Assumptions!$D$9*12</f>
        <v>40917.88727419</v>
      </c>
      <c r="M15" s="26" t="n">
        <f aca="false">'Power Price Assumption'!N27*Assumptions!$D$9*12</f>
        <v>41692.1418873069</v>
      </c>
      <c r="N15" s="26" t="n">
        <f aca="false">'Power Price Assumption'!O27*Assumptions!$D$9*12</f>
        <v>42481.0470663711</v>
      </c>
      <c r="O15" s="26" t="n">
        <f aca="false">'Power Price Assumption'!P27*Assumptions!$D$9*12</f>
        <v>43284.880031665</v>
      </c>
      <c r="P15" s="26" t="n">
        <f aca="false">'Power Price Assumption'!Q27*Assumptions!$D$9*12</f>
        <v>44103.9232490764</v>
      </c>
      <c r="Q15" s="26" t="n">
        <f aca="false">'Power Price Assumption'!R27*Assumptions!$D$9*12</f>
        <v>44733.1722580516</v>
      </c>
      <c r="R15" s="26" t="n">
        <f aca="false">'Power Price Assumption'!S27*Assumptions!$D$9*12</f>
        <v>45371.3990242448</v>
      </c>
      <c r="S15" s="26" t="n">
        <f aca="false">'Power Price Assumption'!T27*Assumptions!$D$9*12</f>
        <v>46018.7316370509</v>
      </c>
      <c r="T15" s="26" t="n">
        <f aca="false">'Power Price Assumption'!U27*Assumptions!$D$9*12</f>
        <v>46675.3000133691</v>
      </c>
      <c r="U15" s="26" t="n">
        <f aca="false">'Power Price Assumption'!V27*Assumptions!$D$9*12</f>
        <v>47341.2359236771</v>
      </c>
      <c r="V15" s="372"/>
      <c r="W15" s="221" t="n">
        <f aca="false">SUM(B15:U15)</f>
        <v>711967.704863374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1/3*Assumptions!$D$18*Assumptions!$D$11*Assumptions!$D$8/1000*(1+Assumptions!$D$25)^(E5-2000)+Assumptions!$D$19*Assumptions!$D$17*(1+Assumptions!$D$25)^(E5-2000)/1000</f>
        <v>781.26031592588</v>
      </c>
      <c r="F16" s="34" t="n">
        <f aca="false">1/3*Assumptions!$D$18*Assumptions!$D$11*Assumptions!$D$8/1000*(1+Assumptions!$D$25)^(F5-2000)+Assumptions!$D$19*Assumptions!$D$17*(1+Assumptions!$D$25)^(F5-2000)/1000</f>
        <v>804.698125403656</v>
      </c>
      <c r="G16" s="34" t="n">
        <f aca="false">1/3*Assumptions!$D$18*Assumptions!$D$11*Assumptions!$D$8/1000*(1+Assumptions!$D$25)^(G5-2000)+Assumptions!$D$19*Assumptions!$D$17*(1+Assumptions!$D$25)^(G5-2000)/1000</f>
        <v>828.839069165766</v>
      </c>
      <c r="H16" s="34" t="n">
        <f aca="false">1/3*Assumptions!$D$18*Assumptions!$D$11*Assumptions!$D$8/1000*(1+Assumptions!$D$25)^(H5-2000)+Assumptions!$D$19*Assumptions!$D$17*(1+Assumptions!$D$25)^(H5-2000)/1000</f>
        <v>853.704241240739</v>
      </c>
      <c r="I16" s="34" t="n">
        <f aca="false">1/3*Assumptions!$D$18*Assumptions!$D$11*Assumptions!$D$8/1000*(1+Assumptions!$D$25)^(I5-2000)+Assumptions!$D$19*Assumptions!$D$17*(1+Assumptions!$D$25)^(I5-2000)/1000</f>
        <v>879.315368477961</v>
      </c>
      <c r="J16" s="34" t="n">
        <f aca="false">1/3*Assumptions!$D$18*Assumptions!$D$11*Assumptions!$D$8/1000*(1+Assumptions!$D$25)^(J5-2000)+Assumptions!$D$19*Assumptions!$D$17*(1+Assumptions!$D$25)^(J5-2000)/1000</f>
        <v>905.6948295323</v>
      </c>
      <c r="K16" s="34" t="n">
        <f aca="false">1/3*Assumptions!$D$18*Assumptions!$D$11*Assumptions!$D$8/1000*(1+Assumptions!$D$25)^(K5-2000)+Assumptions!$D$19*Assumptions!$D$17*(1+Assumptions!$D$25)^(K5-2000)/1000</f>
        <v>932.865674418269</v>
      </c>
      <c r="L16" s="34" t="n">
        <f aca="false">1/3*Assumptions!$D$18*Assumptions!$D$11*Assumptions!$D$8/1000*(1+Assumptions!$D$25)^(L5-2000)+Assumptions!$D$19*Assumptions!$D$17*(1+Assumptions!$D$25)^(L5-2000)/1000</f>
        <v>960.851644650817</v>
      </c>
      <c r="M16" s="34" t="n">
        <f aca="false">1/3*Assumptions!$D$18*Assumptions!$D$11*Assumptions!$D$8/1000*(1+Assumptions!$D$25)^(M5-2000)+Assumptions!$D$19*Assumptions!$D$17*(1+Assumptions!$D$25)^(M5-2000)/1000</f>
        <v>989.677193990341</v>
      </c>
      <c r="N16" s="34" t="n">
        <f aca="false">1/3*Assumptions!$D$18*Assumptions!$D$11*Assumptions!$D$8/1000*(1+Assumptions!$D$25)^(N5-2000)+Assumptions!$D$19*Assumptions!$D$17*(1+Assumptions!$D$25)^(N5-2000)/1000</f>
        <v>1019.36750981005</v>
      </c>
      <c r="O16" s="34" t="n">
        <f aca="false">1/3*Assumptions!$D$18*Assumptions!$D$11*Assumptions!$D$8/1000*(1+Assumptions!$D$25)^(O5-2000)+Assumptions!$D$19*Assumptions!$D$17*(1+Assumptions!$D$25)^(O5-2000)/1000</f>
        <v>1049.94853510435</v>
      </c>
      <c r="P16" s="34" t="n">
        <f aca="false">1/3*Assumptions!$D$18*Assumptions!$D$11*Assumptions!$D$8/1000*(1+Assumptions!$D$25)^(P5-2000)+Assumptions!$D$19*Assumptions!$D$17*(1+Assumptions!$D$25)^(P5-2000)/1000</f>
        <v>1081.44699115748</v>
      </c>
      <c r="Q16" s="34" t="n">
        <f aca="false">1/3*Assumptions!$D$18*Assumptions!$D$11*Assumptions!$D$8/1000*(1+Assumptions!$D$25)^(Q5-2000)+Assumptions!$D$19*Assumptions!$D$17*(1+Assumptions!$D$25)^(Q5-2000)/1000</f>
        <v>1113.89040089221</v>
      </c>
      <c r="R16" s="34" t="n">
        <f aca="false">1/3*Assumptions!$D$18*Assumptions!$D$11*Assumptions!$D$8/1000*(1+Assumptions!$D$25)^(R5-2000)+Assumptions!$D$19*Assumptions!$D$17*(1+Assumptions!$D$25)^(R5-2000)/1000</f>
        <v>1147.30711291897</v>
      </c>
      <c r="S16" s="34" t="n">
        <f aca="false">1/3*Assumptions!$D$18*Assumptions!$D$11*Assumptions!$D$8/1000*(1+Assumptions!$D$25)^(S5-2000)+Assumptions!$D$19*Assumptions!$D$17*(1+Assumptions!$D$25)^(S5-2000)/1000</f>
        <v>1181.72632630654</v>
      </c>
      <c r="T16" s="34" t="n">
        <f aca="false">1/3*Assumptions!$D$18*Assumptions!$D$11*Assumptions!$D$8/1000*(1+Assumptions!$D$25)^(T5-2000)+Assumptions!$D$19*Assumptions!$D$17*(1+Assumptions!$D$25)^(T5-2000)/1000</f>
        <v>1217.17811609574</v>
      </c>
      <c r="U16" s="34" t="n">
        <f aca="false">1/3*Assumptions!$D$18*Assumptions!$D$11*Assumptions!$D$8/1000*(1+Assumptions!$D$25)^(U5-2000)+Assumptions!$D$19*Assumptions!$D$17*(1+Assumptions!$D$25)^(U5-2000)/1000</f>
        <v>1253.69345957861</v>
      </c>
      <c r="V16" s="372"/>
      <c r="W16" s="221" t="n">
        <f aca="false">SUM(B16:U16)</f>
        <v>17001.4649146697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238.749003382918</v>
      </c>
      <c r="C18" s="316" t="n">
        <f aca="false">(SUM(C9:C11)-SUM(C22:C27))*'Summary Output'!$B$29/4</f>
        <v>238.149683652992</v>
      </c>
      <c r="D18" s="316" t="n">
        <f aca="false">(SUM(D9:D11)-SUM(D22:D27))*'Summary Output'!$B$29/4</f>
        <v>237.526968943007</v>
      </c>
      <c r="E18" s="316" t="n">
        <f aca="false">(SUM(E9:E16)-SUM(E22:E27))*'Summary Output'!$B$29/4</f>
        <v>402.020491339244</v>
      </c>
      <c r="F18" s="316" t="n">
        <f aca="false">(SUM(F9:F16)-SUM(F22:F27))*'Summary Output'!$B$29/4</f>
        <v>423.717432708609</v>
      </c>
      <c r="G18" s="316" t="n">
        <f aca="false">(SUM(G9:G16)-SUM(G22:G27))*'Summary Output'!$B$29/4</f>
        <v>429.180639403578</v>
      </c>
      <c r="H18" s="316" t="n">
        <f aca="false">(SUM(H9:H16)-SUM(H22:H27))*'Summary Output'!$B$29/4</f>
        <v>434.713931306812</v>
      </c>
      <c r="I18" s="316" t="n">
        <f aca="false">(SUM(I9:I16)-SUM(I22:I27))*'Summary Output'!$B$29/4</f>
        <v>440.259846536132</v>
      </c>
      <c r="J18" s="316" t="n">
        <f aca="false">(SUM(J9:J16)-SUM(J22:J27))*'Summary Output'!$B$29/4</f>
        <v>445.975468383926</v>
      </c>
      <c r="K18" s="316" t="n">
        <f aca="false">(SUM(K9:K16)-SUM(K22:K27))*'Summary Output'!$B$29/4</f>
        <v>446.608812574848</v>
      </c>
      <c r="L18" s="316" t="n">
        <f aca="false">(SUM(L9:L16)-SUM(L22:L27))*'Summary Output'!$B$29/4</f>
        <v>457.433372236312</v>
      </c>
      <c r="M18" s="316" t="n">
        <f aca="false">(SUM(M9:M16)-SUM(M22:M27))*'Summary Output'!$B$29/4</f>
        <v>468.630104014418</v>
      </c>
      <c r="N18" s="316" t="n">
        <f aca="false">(SUM(N9:N16)-SUM(N22:N27))*'Summary Output'!$B$29/4</f>
        <v>479.062479786087</v>
      </c>
      <c r="O18" s="316" t="n">
        <f aca="false">(SUM(O9:O16)-SUM(O22:O27))*'Summary Output'!$B$29/4</f>
        <v>488.047294332141</v>
      </c>
      <c r="P18" s="316" t="n">
        <f aca="false">(SUM(P9:P16)-SUM(P22:P27))*'Summary Output'!$B$29/4</f>
        <v>497.183229567781</v>
      </c>
      <c r="Q18" s="316" t="n">
        <f aca="false">(SUM(Q9:Q16)-SUM(Q22:Q27))*'Summary Output'!$B$29/4</f>
        <v>503.833114872791</v>
      </c>
      <c r="R18" s="316" t="n">
        <f aca="false">(SUM(R9:R16)-SUM(R22:R27))*'Summary Output'!$B$29/4</f>
        <v>510.481254370394</v>
      </c>
      <c r="S18" s="316" t="n">
        <f aca="false">(SUM(S9:S16)-SUM(S22:S27))*'Summary Output'!$B$29/4</f>
        <v>517.199272214275</v>
      </c>
      <c r="T18" s="316" t="n">
        <f aca="false">(SUM(T9:T16)-SUM(T22:T27))*'Summary Output'!$B$29/4</f>
        <v>523.987449079675</v>
      </c>
      <c r="U18" s="316" t="n">
        <f aca="false">(SUM(U9:U16)-SUM(U22:U27))*'Summary Output'!$B$29/4</f>
        <v>530.84605156891</v>
      </c>
      <c r="V18" s="372"/>
      <c r="W18" s="221" t="n">
        <f aca="false">SUM(B18:U18)</f>
        <v>8713.60590027485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37082.4766591115</v>
      </c>
      <c r="F19" s="26" t="n">
        <f aca="false">SUM(F9:F18)</f>
        <v>38907.7225319644</v>
      </c>
      <c r="G19" s="26" t="n">
        <f aca="false">SUM(G9:G18)</f>
        <v>39420.5150475457</v>
      </c>
      <c r="H19" s="26" t="n">
        <f aca="false">SUM(H9:H18)</f>
        <v>39940.298142316</v>
      </c>
      <c r="I19" s="26" t="n">
        <f aca="false">SUM(I9:I18)</f>
        <v>40467.1155403335</v>
      </c>
      <c r="J19" s="26" t="n">
        <f aca="false">SUM(J9:J18)</f>
        <v>41001.2271815962</v>
      </c>
      <c r="K19" s="26" t="n">
        <f aca="false">SUM(K9:K18)</f>
        <v>41537.4856419213</v>
      </c>
      <c r="L19" s="26" t="n">
        <f aca="false">SUM(L9:L18)</f>
        <v>42336.1722910771</v>
      </c>
      <c r="M19" s="26" t="n">
        <f aca="false">SUM(M9:M18)</f>
        <v>43150.4491853117</v>
      </c>
      <c r="N19" s="26" t="n">
        <f aca="false">SUM(N9:N18)</f>
        <v>43979.4770559672</v>
      </c>
      <c r="O19" s="26" t="n">
        <f aca="false">SUM(O9:O18)</f>
        <v>44822.8758611015</v>
      </c>
      <c r="P19" s="26" t="n">
        <f aca="false">SUM(P9:P18)</f>
        <v>45682.5534698017</v>
      </c>
      <c r="Q19" s="26" t="n">
        <f aca="false">SUM(Q9:Q18)</f>
        <v>46350.8957738166</v>
      </c>
      <c r="R19" s="26" t="n">
        <f aca="false">SUM(R9:R18)</f>
        <v>47029.1873915342</v>
      </c>
      <c r="S19" s="26" t="n">
        <f aca="false">SUM(S9:S18)</f>
        <v>47717.6572355717</v>
      </c>
      <c r="T19" s="26" t="n">
        <f aca="false">SUM(T9:T18)</f>
        <v>48416.4655785445</v>
      </c>
      <c r="U19" s="26" t="n">
        <f aca="false">SUM(U9:U18)</f>
        <v>49125.7754348247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Assumptions!D28*(1+Assumptions!$D$25)</f>
        <v>1772.9410188</v>
      </c>
      <c r="C22" s="34" t="n">
        <f aca="false">B22*(1+Assumptions!$D$25)</f>
        <v>1826.129249364</v>
      </c>
      <c r="D22" s="34" t="n">
        <f aca="false">C22*(1+Assumptions!$D$25)</f>
        <v>1880.91312684492</v>
      </c>
      <c r="E22" s="34" t="n">
        <f aca="false">D22*(1+Assumptions!$D$25)</f>
        <v>1937.34052065027</v>
      </c>
      <c r="F22" s="34" t="n">
        <f aca="false">E22*(1+Assumptions!$D$25)</f>
        <v>1995.46073626978</v>
      </c>
      <c r="G22" s="34" t="n">
        <f aca="false">F22*(1+Assumptions!$D$25)</f>
        <v>2055.32455835787</v>
      </c>
      <c r="H22" s="34" t="n">
        <f aca="false">G22*(1+Assumptions!$D$25)</f>
        <v>2116.98429510861</v>
      </c>
      <c r="I22" s="34" t="n">
        <f aca="false">H22*(1+Assumptions!$D$25)</f>
        <v>2180.49382396186</v>
      </c>
      <c r="J22" s="34" t="n">
        <f aca="false">I22*(1+Assumptions!$D$25)</f>
        <v>2245.90863868072</v>
      </c>
      <c r="K22" s="34" t="n">
        <f aca="false">J22*(1+Assumptions!$D$25)</f>
        <v>2313.28589784114</v>
      </c>
      <c r="L22" s="34" t="n">
        <f aca="false">K22*(1+Assumptions!$D$25)</f>
        <v>2382.68447477638</v>
      </c>
      <c r="M22" s="34" t="n">
        <f aca="false">L22*(1+Assumptions!$D$25)</f>
        <v>2454.16500901967</v>
      </c>
      <c r="N22" s="34" t="n">
        <f aca="false">M22*(1+Assumptions!$D$25)</f>
        <v>2527.78995929026</v>
      </c>
      <c r="O22" s="34" t="n">
        <f aca="false">N22*(1+Assumptions!$D$25)</f>
        <v>2603.62365806897</v>
      </c>
      <c r="P22" s="34" t="n">
        <f aca="false">O22*(1+Assumptions!$D$25)</f>
        <v>2681.73236781103</v>
      </c>
      <c r="Q22" s="34" t="n">
        <f aca="false">P22*(1+Assumptions!$D$25)</f>
        <v>2762.18433884537</v>
      </c>
      <c r="R22" s="34" t="n">
        <f aca="false">Q22*(1+Assumptions!$D$25)</f>
        <v>2845.04986901073</v>
      </c>
      <c r="S22" s="34" t="n">
        <f aca="false">R22*(1+Assumptions!$D$25)</f>
        <v>2930.40136508105</v>
      </c>
      <c r="T22" s="34" t="n">
        <f aca="false">S22*(1+Assumptions!$D$25)</f>
        <v>3018.31340603348</v>
      </c>
      <c r="U22" s="34" t="n">
        <f aca="false">T22*(1+Assumptions!$D$25)</f>
        <v>3108.86280821449</v>
      </c>
      <c r="W22" s="221" t="n">
        <f aca="false">SUM(B22:U22)</f>
        <v>47639.5891220306</v>
      </c>
    </row>
    <row r="23" customFormat="false" ht="12.75" hidden="false" customHeight="false" outlineLevel="0" collapsed="false">
      <c r="A23" s="113" t="s">
        <v>86</v>
      </c>
      <c r="B23" s="34" t="n">
        <f aca="false">Assumptions!$D$29*(1+Assumptions!$D$25)</f>
        <v>560.463861903183</v>
      </c>
      <c r="C23" s="34" t="n">
        <f aca="false">B23*(1+Assumptions!$D$25)</f>
        <v>577.277777760279</v>
      </c>
      <c r="D23" s="34" t="n">
        <f aca="false">C23*(1+Assumptions!$D$25)</f>
        <v>594.596111093087</v>
      </c>
      <c r="E23" s="34" t="n">
        <f aca="false">Assumptions!$D$19*Assumptions!$D$23*(1+Assumptions!$D$25)^(E5-2000)/1000</f>
        <v>612.43399442588</v>
      </c>
      <c r="F23" s="34" t="n">
        <f aca="false">Assumptions!$D$19*Assumptions!$D$23*(1+Assumptions!$D$25)^(F5-2000)/1000</f>
        <v>630.807014258656</v>
      </c>
      <c r="G23" s="34" t="n">
        <f aca="false">Assumptions!$D$19*Assumptions!$D$23*(1+Assumptions!$D$25)^(G5-2000)/1000</f>
        <v>649.731224686416</v>
      </c>
      <c r="H23" s="34" t="n">
        <f aca="false">Assumptions!$D$19*Assumptions!$D$23*(1+Assumptions!$D$25)^(H5-2000)/1000</f>
        <v>669.223161427008</v>
      </c>
      <c r="I23" s="34" t="n">
        <f aca="false">Assumptions!$D$19*Assumptions!$D$23*(1+Assumptions!$D$25)^(I5-2000)/1000</f>
        <v>689.299856269819</v>
      </c>
      <c r="J23" s="34" t="n">
        <f aca="false">Assumptions!$D$19*Assumptions!$D$23*(1+Assumptions!$D$25)^(J5-2000)/1000</f>
        <v>709.978851957913</v>
      </c>
      <c r="K23" s="34" t="n">
        <f aca="false">Assumptions!$D$19*Assumptions!$D$23*(1+Assumptions!$D$25)^(K5-2000)/1000</f>
        <v>731.27821751665</v>
      </c>
      <c r="L23" s="34" t="n">
        <f aca="false">Assumptions!$D$19*Assumptions!$D$23*(1+Assumptions!$D$25)^(L5-2000)/1000</f>
        <v>753.21656404215</v>
      </c>
      <c r="M23" s="34" t="n">
        <f aca="false">Assumptions!$D$19*Assumptions!$D$23*(1+Assumptions!$D$25)^(M5-2000)/1000</f>
        <v>775.813060963415</v>
      </c>
      <c r="N23" s="34" t="n">
        <f aca="false">Assumptions!$D$19*Assumptions!$D$23*(1+Assumptions!$D$25)^(N5-2000)/1000</f>
        <v>799.087452792317</v>
      </c>
      <c r="O23" s="34" t="n">
        <f aca="false">Assumptions!$D$19*Assumptions!$D$23*(1+Assumptions!$D$25)^(O5-2000)/1000</f>
        <v>823.060076376087</v>
      </c>
      <c r="P23" s="34" t="n">
        <f aca="false">Assumptions!$D$19*Assumptions!$D$23*(1+Assumptions!$D$25)^(P5-2000)/1000</f>
        <v>847.751878667369</v>
      </c>
      <c r="Q23" s="34" t="n">
        <f aca="false">Assumptions!$D$19*Assumptions!$D$23*(1+Assumptions!$D$25)^(Q5-2000)/1000</f>
        <v>873.18443502739</v>
      </c>
      <c r="R23" s="34" t="n">
        <f aca="false">Assumptions!$D$19*Assumptions!$D$23*(1+Assumptions!$D$25)^(R5-2000)/1000</f>
        <v>899.379968078212</v>
      </c>
      <c r="S23" s="34" t="n">
        <f aca="false">Assumptions!$D$19*Assumptions!$D$23*(1+Assumptions!$D$25)^(S5-2000)/1000</f>
        <v>926.361367120558</v>
      </c>
      <c r="T23" s="34" t="n">
        <f aca="false">Assumptions!$D$19*Assumptions!$D$23*(1+Assumptions!$D$25)^(T5-2000)/1000</f>
        <v>954.152208134175</v>
      </c>
      <c r="U23" s="34" t="n">
        <f aca="false">Assumptions!$D$19*Assumptions!$D$23*(1+Assumptions!$D$25)^(U5-2000)/1000</f>
        <v>982.776774378201</v>
      </c>
      <c r="W23" s="221" t="n">
        <f aca="false">SUM(B23:U23)</f>
        <v>15059.8738568788</v>
      </c>
    </row>
    <row r="24" customFormat="false" ht="12.75" hidden="false" customHeight="false" outlineLevel="0" collapsed="false">
      <c r="A24" s="113" t="s">
        <v>129</v>
      </c>
      <c r="B24" s="34" t="n">
        <f aca="false">Assumptions!$D$24*Assumptions!$D$11*Assumptions!$D$8/1000*(1+Assumptions!$D$25)</f>
        <v>463.5</v>
      </c>
      <c r="C24" s="221" t="n">
        <f aca="false">B24*(1+Assumptions!$D$25)</f>
        <v>477.405</v>
      </c>
      <c r="D24" s="221" t="n">
        <f aca="false">C24*(1+Assumptions!$D$25)</f>
        <v>491.72715</v>
      </c>
      <c r="E24" s="221" t="n">
        <f aca="false">D24*(1+Assumptions!$D$25)</f>
        <v>506.4789645</v>
      </c>
      <c r="F24" s="221" t="n">
        <f aca="false">E24*(1+Assumptions!$D$25)</f>
        <v>521.673333435</v>
      </c>
      <c r="G24" s="221" t="n">
        <f aca="false">F24*(1+Assumptions!$D$25)</f>
        <v>537.32353343805</v>
      </c>
      <c r="H24" s="221" t="n">
        <f aca="false">G24*(1+Assumptions!$D$25)</f>
        <v>553.443239441192</v>
      </c>
      <c r="I24" s="221" t="n">
        <f aca="false">H24*(1+Assumptions!$D$25)</f>
        <v>570.046536624428</v>
      </c>
      <c r="J24" s="221" t="n">
        <f aca="false">I24*(1+Assumptions!$D$25)</f>
        <v>587.14793272316</v>
      </c>
      <c r="K24" s="221" t="n">
        <f aca="false">J24*(1+Assumptions!$D$25)</f>
        <v>604.762370704855</v>
      </c>
      <c r="L24" s="221" t="n">
        <f aca="false">K24*(1+Assumptions!$D$25)</f>
        <v>622.905241826001</v>
      </c>
      <c r="M24" s="221" t="n">
        <f aca="false">L24*(1+Assumptions!$D$25)</f>
        <v>641.592399080781</v>
      </c>
      <c r="N24" s="221" t="n">
        <f aca="false">M24*(1+Assumptions!$D$25)</f>
        <v>660.840171053204</v>
      </c>
      <c r="O24" s="221" t="n">
        <f aca="false">N24*(1+Assumptions!$D$25)</f>
        <v>680.6653761848</v>
      </c>
      <c r="P24" s="221" t="n">
        <f aca="false">O24*(1+Assumptions!$D$25)</f>
        <v>701.085337470344</v>
      </c>
      <c r="Q24" s="221" t="n">
        <f aca="false">P24*(1+Assumptions!$D$25)</f>
        <v>722.117897594455</v>
      </c>
      <c r="R24" s="221" t="n">
        <f aca="false">Q24*(1+Assumptions!$D$25)</f>
        <v>743.781434522288</v>
      </c>
      <c r="S24" s="221" t="n">
        <f aca="false">R24*(1+Assumptions!$D$25)</f>
        <v>766.094877557957</v>
      </c>
      <c r="T24" s="221" t="n">
        <f aca="false">S24*(1+Assumptions!$D$25)</f>
        <v>789.077723884696</v>
      </c>
      <c r="U24" s="221" t="n">
        <f aca="false">T24*(1+Assumptions!$D$25)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Assumptions!D31*(1+Assumptions!$D$25)</f>
        <v>423.258586666667</v>
      </c>
      <c r="C25" s="34" t="n">
        <f aca="false">B25*(1+Assumptions!$D$25)</f>
        <v>435.956344266667</v>
      </c>
      <c r="D25" s="34" t="n">
        <f aca="false">C25*(1+Assumptions!$D$25)</f>
        <v>449.035034594667</v>
      </c>
      <c r="E25" s="34" t="n">
        <f aca="false">D25*(1+Assumptions!$D$25)</f>
        <v>462.506085632507</v>
      </c>
      <c r="F25" s="34" t="n">
        <f aca="false">E25*(1+Assumptions!$D$25)</f>
        <v>476.381268201482</v>
      </c>
      <c r="G25" s="34" t="n">
        <f aca="false">F25*(1+Assumptions!$D$25)</f>
        <v>490.672706247526</v>
      </c>
      <c r="H25" s="34" t="n">
        <f aca="false">G25*(1+Assumptions!$D$25)</f>
        <v>505.392887434952</v>
      </c>
      <c r="I25" s="34" t="n">
        <f aca="false">H25*(1+Assumptions!$D$25)</f>
        <v>520.554674058001</v>
      </c>
      <c r="J25" s="34" t="n">
        <f aca="false">I25*(1+Assumptions!$D$25)</f>
        <v>536.171314279741</v>
      </c>
      <c r="K25" s="34" t="n">
        <f aca="false">J25*(1+Assumptions!$D$25)</f>
        <v>552.256453708133</v>
      </c>
      <c r="L25" s="34" t="n">
        <f aca="false">K25*(1+Assumptions!$D$25)</f>
        <v>568.824147319377</v>
      </c>
      <c r="M25" s="34" t="n">
        <f aca="false">L25*(1+Assumptions!$D$25)</f>
        <v>585.888871738958</v>
      </c>
      <c r="N25" s="34" t="n">
        <f aca="false">M25*(1+Assumptions!$D$25)</f>
        <v>603.465537891127</v>
      </c>
      <c r="O25" s="34" t="n">
        <f aca="false">N25*(1+Assumptions!$D$25)</f>
        <v>621.569504027861</v>
      </c>
      <c r="P25" s="34" t="n">
        <f aca="false">O25*(1+Assumptions!$D$25)</f>
        <v>640.216589148697</v>
      </c>
      <c r="Q25" s="34" t="n">
        <f aca="false">P25*(1+Assumptions!$D$25)</f>
        <v>659.423086823158</v>
      </c>
      <c r="R25" s="34" t="n">
        <f aca="false">Q25*(1+Assumptions!$D$25)</f>
        <v>679.205779427852</v>
      </c>
      <c r="S25" s="34" t="n">
        <f aca="false">R25*(1+Assumptions!$D$25)</f>
        <v>699.581952810688</v>
      </c>
      <c r="T25" s="34" t="n">
        <f aca="false">S25*(1+Assumptions!$D$25)</f>
        <v>720.569411395009</v>
      </c>
      <c r="U25" s="34" t="n">
        <f aca="false">T25*(1+Assumptions!$D$25)</f>
        <v>742.186493736859</v>
      </c>
      <c r="W25" s="221" t="n">
        <f aca="false">SUM(B25:U25)</f>
        <v>11373.1167294099</v>
      </c>
    </row>
    <row r="26" customFormat="false" ht="12.75" hidden="false" customHeight="false" outlineLevel="0" collapsed="false">
      <c r="A26" s="113" t="s">
        <v>215</v>
      </c>
      <c r="B26" s="374" t="n">
        <v>579.4</v>
      </c>
      <c r="C26" s="374" t="n">
        <v>573.6</v>
      </c>
      <c r="D26" s="374" t="n">
        <v>567.9</v>
      </c>
      <c r="E26" s="374" t="n">
        <v>562.2</v>
      </c>
      <c r="F26" s="374" t="n">
        <v>556.6</v>
      </c>
      <c r="G26" s="374" t="n">
        <v>551</v>
      </c>
      <c r="H26" s="374" t="n">
        <v>534.5</v>
      </c>
      <c r="I26" s="374" t="n">
        <v>518.5</v>
      </c>
      <c r="J26" s="374" t="n">
        <v>492.6</v>
      </c>
      <c r="K26" s="374" t="n">
        <v>877.7</v>
      </c>
      <c r="L26" s="374" t="n">
        <v>694.8</v>
      </c>
      <c r="M26" s="374" t="n">
        <v>493.7</v>
      </c>
      <c r="N26" s="374" t="n">
        <v>365.7</v>
      </c>
      <c r="O26" s="374" t="n">
        <v>365.7</v>
      </c>
      <c r="P26" s="374" t="n">
        <v>365.7</v>
      </c>
      <c r="Q26" s="374" t="n">
        <v>365.7</v>
      </c>
      <c r="R26" s="374" t="n">
        <v>365.7</v>
      </c>
      <c r="S26" s="374" t="n">
        <v>365.7</v>
      </c>
      <c r="T26" s="374" t="n">
        <v>365.7</v>
      </c>
      <c r="U26" s="374" t="n">
        <f aca="false">T26</f>
        <v>365.7</v>
      </c>
      <c r="W26" s="221" t="n">
        <f aca="false">SUM(B26:U26)</f>
        <v>9928.1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492.48012389991</v>
      </c>
      <c r="C27" s="226" t="n">
        <f aca="false">C81</f>
        <v>480.33971412997</v>
      </c>
      <c r="D27" s="226" t="n">
        <f aca="false">D81</f>
        <v>467.994323119823</v>
      </c>
      <c r="E27" s="226" t="n">
        <f aca="false">E81</f>
        <v>437.857295424058</v>
      </c>
      <c r="F27" s="226" t="n">
        <f aca="false">F81</f>
        <v>405.688130402157</v>
      </c>
      <c r="G27" s="226" t="n">
        <f aca="false">G81</f>
        <v>372.831233126083</v>
      </c>
      <c r="H27" s="226" t="n">
        <f aca="false">H81</f>
        <v>348.9261230525</v>
      </c>
      <c r="I27" s="226" t="n">
        <f aca="false">I81</f>
        <v>327.173079992646</v>
      </c>
      <c r="J27" s="226" t="n">
        <f aca="false">J81</f>
        <v>305.407504856653</v>
      </c>
      <c r="K27" s="226" t="n">
        <f aca="false">K81</f>
        <v>282.88888358779</v>
      </c>
      <c r="L27" s="226" t="n">
        <f aca="false">L81</f>
        <v>261.638711971919</v>
      </c>
      <c r="M27" s="226" t="n">
        <f aca="false">M81</f>
        <v>240.251419341005</v>
      </c>
      <c r="N27" s="226" t="n">
        <f aca="false">N81</f>
        <v>218.533072267226</v>
      </c>
      <c r="O27" s="226" t="n">
        <f aca="false">O81</f>
        <v>196.426405540402</v>
      </c>
      <c r="P27" s="226" t="n">
        <f aca="false">P81</f>
        <v>174.225701714002</v>
      </c>
      <c r="Q27" s="226" t="n">
        <f aca="false">Q81</f>
        <v>157.803710830155</v>
      </c>
      <c r="R27" s="226" t="n">
        <f aca="false">R81</f>
        <v>147.088736493153</v>
      </c>
      <c r="S27" s="226" t="n">
        <f aca="false">S81</f>
        <v>136.376623645183</v>
      </c>
      <c r="T27" s="226" t="n">
        <f aca="false">T81</f>
        <v>125.669453643453</v>
      </c>
      <c r="U27" s="226" t="n">
        <f aca="false">U81</f>
        <v>114.96912581217</v>
      </c>
      <c r="V27" s="221"/>
      <c r="W27" s="221" t="n">
        <f aca="false">SUM(B27:U27)</f>
        <v>5694.56937285026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4292.04359126976</v>
      </c>
      <c r="C28" s="34" t="n">
        <f aca="false">SUM(C22:C27)</f>
        <v>4370.70808552092</v>
      </c>
      <c r="D28" s="34" t="n">
        <f aca="false">SUM(D22:D27)</f>
        <v>4452.1657456525</v>
      </c>
      <c r="E28" s="34" t="n">
        <f aca="false">SUM(E22:E27)</f>
        <v>4518.81686063271</v>
      </c>
      <c r="F28" s="34" t="n">
        <f aca="false">SUM(F22:F27)</f>
        <v>4586.61048256707</v>
      </c>
      <c r="G28" s="34" t="n">
        <f aca="false">SUM(G22:G27)</f>
        <v>4656.88325585595</v>
      </c>
      <c r="H28" s="34" t="n">
        <f aca="false">SUM(H22:H27)</f>
        <v>4728.46970646426</v>
      </c>
      <c r="I28" s="34" t="n">
        <f aca="false">SUM(I22:I27)</f>
        <v>4806.06797090676</v>
      </c>
      <c r="J28" s="34" t="n">
        <f aca="false">SUM(J22:J27)</f>
        <v>4877.21424249819</v>
      </c>
      <c r="K28" s="34" t="n">
        <f aca="false">SUM(K22:K27)</f>
        <v>5362.17182335857</v>
      </c>
      <c r="L28" s="34" t="n">
        <f aca="false">SUM(L22:L27)</f>
        <v>5284.06913993582</v>
      </c>
      <c r="M28" s="34" t="n">
        <f aca="false">SUM(M22:M27)</f>
        <v>5191.41076014383</v>
      </c>
      <c r="N28" s="34" t="n">
        <f aca="false">SUM(N22:N27)</f>
        <v>5175.41619329413</v>
      </c>
      <c r="O28" s="34" t="n">
        <f aca="false">SUM(O22:O27)</f>
        <v>5291.04502019812</v>
      </c>
      <c r="P28" s="34" t="n">
        <f aca="false">SUM(P22:P27)</f>
        <v>5410.71187481145</v>
      </c>
      <c r="Q28" s="34" t="n">
        <f aca="false">SUM(Q22:Q27)</f>
        <v>5540.41346912052</v>
      </c>
      <c r="R28" s="34" t="n">
        <f aca="false">SUM(R22:R27)</f>
        <v>5680.20578753223</v>
      </c>
      <c r="S28" s="34" t="n">
        <f aca="false">SUM(S22:S27)</f>
        <v>5824.51618621544</v>
      </c>
      <c r="T28" s="34" t="n">
        <f aca="false">SUM(T22:T27)</f>
        <v>5973.48220309081</v>
      </c>
      <c r="U28" s="34" t="n">
        <f aca="false">SUM(U22:U27)</f>
        <v>6127.24525774295</v>
      </c>
      <c r="W28" s="221" t="n">
        <f aca="false">SUM(B28:U28)</f>
        <v>102149.667656812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6" t="e">
        <f aca="false">C19-C28</f>
        <v>#VALUE!</v>
      </c>
      <c r="D31" s="376" t="e">
        <f aca="false">D19-D28</f>
        <v>#VALUE!</v>
      </c>
      <c r="E31" s="376" t="n">
        <f aca="false">E19-E28</f>
        <v>32563.6597984787</v>
      </c>
      <c r="F31" s="376" t="n">
        <f aca="false">F19-F28</f>
        <v>34321.1120493974</v>
      </c>
      <c r="G31" s="376" t="n">
        <f aca="false">G19-G28</f>
        <v>34763.6317916898</v>
      </c>
      <c r="H31" s="376" t="n">
        <f aca="false">H19-H28</f>
        <v>35211.8284358518</v>
      </c>
      <c r="I31" s="376" t="n">
        <f aca="false">I19-I28</f>
        <v>35661.0475694267</v>
      </c>
      <c r="J31" s="376" t="n">
        <f aca="false">J19-J28</f>
        <v>36124.012939098</v>
      </c>
      <c r="K31" s="376" t="n">
        <f aca="false">K19-K28</f>
        <v>36175.3138185627</v>
      </c>
      <c r="L31" s="376" t="n">
        <f aca="false">L19-L28</f>
        <v>37052.1031511413</v>
      </c>
      <c r="M31" s="376" t="n">
        <f aca="false">M19-M28</f>
        <v>37959.0384251678</v>
      </c>
      <c r="N31" s="376" t="n">
        <f aca="false">N19-N28</f>
        <v>38804.0608626731</v>
      </c>
      <c r="O31" s="376" t="n">
        <f aca="false">O19-O28</f>
        <v>39531.8308409034</v>
      </c>
      <c r="P31" s="376" t="n">
        <f aca="false">P19-P28</f>
        <v>40271.8415949902</v>
      </c>
      <c r="Q31" s="376" t="n">
        <f aca="false">Q19-Q28</f>
        <v>40810.482304696</v>
      </c>
      <c r="R31" s="376" t="n">
        <f aca="false">R19-R28</f>
        <v>41348.9816040019</v>
      </c>
      <c r="S31" s="376" t="n">
        <f aca="false">S19-S28</f>
        <v>41893.1410493563</v>
      </c>
      <c r="T31" s="376" t="n">
        <f aca="false">T19-T28</f>
        <v>42442.9833754537</v>
      </c>
      <c r="U31" s="376" t="n">
        <f aca="false">U19-U28</f>
        <v>42998.5301770817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Depreciation!C21</f>
        <v>#VALUE!</v>
      </c>
      <c r="C33" s="34" t="e">
        <f aca="false">Depreciation!D21</f>
        <v>#VALUE!</v>
      </c>
      <c r="D33" s="34" t="e">
        <f aca="false">Depreciation!E21</f>
        <v>#VALUE!</v>
      </c>
      <c r="E33" s="34" t="e">
        <f aca="false">Depreciation!F21</f>
        <v>#VALUE!</v>
      </c>
      <c r="F33" s="34" t="e">
        <f aca="false">Depreciation!G21</f>
        <v>#VALUE!</v>
      </c>
      <c r="G33" s="34" t="e">
        <f aca="false">Depreciation!H21</f>
        <v>#VALUE!</v>
      </c>
      <c r="H33" s="34" t="e">
        <f aca="false">Depreciation!I21</f>
        <v>#VALUE!</v>
      </c>
      <c r="I33" s="34" t="e">
        <f aca="false">Depreciation!J21</f>
        <v>#VALUE!</v>
      </c>
      <c r="J33" s="34" t="e">
        <f aca="false">Depreciation!K21</f>
        <v>#VALUE!</v>
      </c>
      <c r="K33" s="34" t="e">
        <f aca="false">Depreciation!L21</f>
        <v>#VALUE!</v>
      </c>
      <c r="L33" s="34" t="e">
        <f aca="false">Depreciation!M21</f>
        <v>#VALUE!</v>
      </c>
      <c r="M33" s="34" t="e">
        <f aca="false">Depreciation!N21</f>
        <v>#VALUE!</v>
      </c>
      <c r="N33" s="34" t="e">
        <f aca="false">Depreciation!O21</f>
        <v>#VALUE!</v>
      </c>
      <c r="O33" s="34" t="e">
        <f aca="false">Depreciation!P21</f>
        <v>#VALUE!</v>
      </c>
      <c r="P33" s="34" t="e">
        <f aca="false">Depreciation!Q21</f>
        <v>#VALUE!</v>
      </c>
      <c r="Q33" s="34" t="e">
        <f aca="false">Depreciation!R21</f>
        <v>#VALUE!</v>
      </c>
      <c r="R33" s="34" t="e">
        <f aca="false">Depreciation!S21</f>
        <v>#VALUE!</v>
      </c>
      <c r="S33" s="34" t="e">
        <f aca="false">Depreciation!T21</f>
        <v>#VALUE!</v>
      </c>
      <c r="T33" s="34" t="e">
        <f aca="false">Depreciation!U21</f>
        <v>#VALUE!</v>
      </c>
      <c r="U33" s="34" t="e">
        <f aca="false">Depreciation!V21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IS!B38*Allocation!$E$8</f>
        <v>12499.0993647828</v>
      </c>
      <c r="C37" s="34" t="n">
        <f aca="false">IS!C38*Allocation!$E$8</f>
        <v>12311.5548214746</v>
      </c>
      <c r="D37" s="34" t="n">
        <f aca="false">IS!D38*Allocation!$E$8</f>
        <v>12047.0169009902</v>
      </c>
      <c r="E37" s="34" t="n">
        <f aca="false">IS!E38*Allocation!$E$8</f>
        <v>11839.3555157826</v>
      </c>
      <c r="F37" s="34" t="n">
        <f aca="false">IS!F38*Allocation!$E$8</f>
        <v>11471.9582753176</v>
      </c>
      <c r="G37" s="34" t="n">
        <f aca="false">IS!G38*Allocation!$E$8</f>
        <v>11036.4974817932</v>
      </c>
      <c r="H37" s="34" t="n">
        <f aca="false">IS!H38*Allocation!$E$8</f>
        <v>10547.098180399</v>
      </c>
      <c r="I37" s="34" t="n">
        <f aca="false">IS!I38*Allocation!$E$8</f>
        <v>10035.0966560434</v>
      </c>
      <c r="J37" s="34" t="n">
        <f aca="false">IS!J38*Allocation!$E$8</f>
        <v>9399.11088077628</v>
      </c>
      <c r="K37" s="34" t="n">
        <f aca="false">IS!K38*Allocation!$E$8</f>
        <v>8694.39126397484</v>
      </c>
      <c r="L37" s="34" t="n">
        <f aca="false">IS!L38*Allocation!$E$8</f>
        <v>7952.86522285219</v>
      </c>
      <c r="M37" s="34" t="n">
        <f aca="false">IS!M38*Allocation!$E$8</f>
        <v>7144.35513960983</v>
      </c>
      <c r="N37" s="34" t="n">
        <f aca="false">IS!N38*Allocation!$E$8</f>
        <v>6295.66359217151</v>
      </c>
      <c r="O37" s="34" t="n">
        <f aca="false">IS!O38*Allocation!$E$8</f>
        <v>5467.06277683117</v>
      </c>
      <c r="P37" s="34" t="n">
        <f aca="false">IS!P38*Allocation!$E$8</f>
        <v>4628.01932107832</v>
      </c>
      <c r="Q37" s="34" t="n">
        <f aca="false">IS!Q38*Allocation!$E$8</f>
        <v>3758.44249281498</v>
      </c>
      <c r="R37" s="34" t="n">
        <f aca="false">IS!R38*Allocation!$E$8</f>
        <v>2836.08492768408</v>
      </c>
      <c r="S37" s="34" t="n">
        <f aca="false">IS!S38*Allocation!$E$8</f>
        <v>1966.39459245973</v>
      </c>
      <c r="T37" s="34" t="n">
        <f aca="false">IS!T38*Allocation!$E$8</f>
        <v>1220.65385865343</v>
      </c>
      <c r="U37" s="34" t="n">
        <f aca="false">IS!U38*Allocation!$E$8</f>
        <v>476.72923622321</v>
      </c>
      <c r="W37" s="221" t="n">
        <f aca="false">SUM(B37:U37)</f>
        <v>151627.450501713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B39*-Assumptions!$D$38</f>
        <v>#VALUE!</v>
      </c>
      <c r="C41" s="34" t="e">
        <f aca="false">C39*-Assumptions!$D$38</f>
        <v>#VALUE!</v>
      </c>
      <c r="D41" s="34" t="e">
        <f aca="false">D39*-Assumptions!$D$38</f>
        <v>#VALUE!</v>
      </c>
      <c r="E41" s="34" t="e">
        <f aca="false">E39*-Assumptions!$D$38</f>
        <v>#VALUE!</v>
      </c>
      <c r="F41" s="34" t="e">
        <f aca="false">F39*-Assumptions!$D$38</f>
        <v>#VALUE!</v>
      </c>
      <c r="G41" s="34" t="e">
        <f aca="false">G39*-Assumptions!$D$38</f>
        <v>#VALUE!</v>
      </c>
      <c r="H41" s="34" t="e">
        <f aca="false">H39*-Assumptions!$D$38</f>
        <v>#VALUE!</v>
      </c>
      <c r="I41" s="34" t="e">
        <f aca="false">I39*-Assumptions!$D$38</f>
        <v>#VALUE!</v>
      </c>
      <c r="J41" s="34" t="e">
        <f aca="false">J39*-Assumptions!$D$38</f>
        <v>#VALUE!</v>
      </c>
      <c r="K41" s="34" t="e">
        <f aca="false">K39*-Assumptions!$D$38</f>
        <v>#VALUE!</v>
      </c>
      <c r="L41" s="34" t="e">
        <f aca="false">L39*-Assumptions!$D$38</f>
        <v>#VALUE!</v>
      </c>
      <c r="M41" s="34" t="e">
        <f aca="false">M39*-Assumptions!$D$38</f>
        <v>#VALUE!</v>
      </c>
      <c r="N41" s="34" t="e">
        <f aca="false">N39*-Assumptions!$D$38</f>
        <v>#VALUE!</v>
      </c>
      <c r="O41" s="34" t="e">
        <f aca="false">O39*-Assumptions!$D$38</f>
        <v>#VALUE!</v>
      </c>
      <c r="P41" s="34" t="e">
        <f aca="false">P39*-Assumptions!$D$38</f>
        <v>#VALUE!</v>
      </c>
      <c r="Q41" s="34" t="e">
        <f aca="false">Q39*-Assumptions!$D$38</f>
        <v>#VALUE!</v>
      </c>
      <c r="R41" s="34" t="e">
        <f aca="false">R39*-Assumptions!$D$38</f>
        <v>#VALUE!</v>
      </c>
      <c r="S41" s="34" t="e">
        <f aca="false">S39*-Assumptions!$D$38</f>
        <v>#VALUE!</v>
      </c>
      <c r="T41" s="34" t="e">
        <f aca="false">T39*-Assumptions!$D$38</f>
        <v>#VALUE!</v>
      </c>
      <c r="U41" s="34" t="e">
        <f aca="false">U39*-Assumptions!$D$38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(B39+B41)*-Assumptions!$D$37</f>
        <v>#VALUE!</v>
      </c>
      <c r="C42" s="378" t="e">
        <f aca="false">(C39+C41)*-Assumptions!$D$37</f>
        <v>#VALUE!</v>
      </c>
      <c r="D42" s="378" t="e">
        <f aca="false">(D39+D41)*-Assumptions!$D$37</f>
        <v>#VALUE!</v>
      </c>
      <c r="E42" s="378" t="e">
        <f aca="false">(E39+E41)*-Assumptions!$D$37</f>
        <v>#VALUE!</v>
      </c>
      <c r="F42" s="378" t="e">
        <f aca="false">(F39+F41)*-Assumptions!$D$37</f>
        <v>#VALUE!</v>
      </c>
      <c r="G42" s="378" t="e">
        <f aca="false">(G39+G41)*-Assumptions!$D$37</f>
        <v>#VALUE!</v>
      </c>
      <c r="H42" s="378" t="e">
        <f aca="false">(H39+H41)*-Assumptions!$D$37</f>
        <v>#VALUE!</v>
      </c>
      <c r="I42" s="378" t="e">
        <f aca="false">(I39+I41)*-Assumptions!$D$37</f>
        <v>#VALUE!</v>
      </c>
      <c r="J42" s="378" t="e">
        <f aca="false">(J39+J41)*-Assumptions!$D$37</f>
        <v>#VALUE!</v>
      </c>
      <c r="K42" s="378" t="e">
        <f aca="false">(K39+K41)*-Assumptions!$D$37</f>
        <v>#VALUE!</v>
      </c>
      <c r="L42" s="378" t="e">
        <f aca="false">(L39+L41)*-Assumptions!$D$37</f>
        <v>#VALUE!</v>
      </c>
      <c r="M42" s="378" t="e">
        <f aca="false">(M39+M41)*-Assumptions!$D$37</f>
        <v>#VALUE!</v>
      </c>
      <c r="N42" s="378" t="e">
        <f aca="false">(N39+N41)*-Assumptions!$D$37</f>
        <v>#VALUE!</v>
      </c>
      <c r="O42" s="378" t="e">
        <f aca="false">(O39+O41)*-Assumptions!$D$37</f>
        <v>#VALUE!</v>
      </c>
      <c r="P42" s="378" t="e">
        <f aca="false">(P39+P41)*-Assumptions!$D$37</f>
        <v>#VALUE!</v>
      </c>
      <c r="Q42" s="378" t="e">
        <f aca="false">(Q39+Q41)*-Assumptions!$D$37</f>
        <v>#VALUE!</v>
      </c>
      <c r="R42" s="378" t="e">
        <f aca="false">(R39+R41)*-Assumptions!$D$37</f>
        <v>#VALUE!</v>
      </c>
      <c r="S42" s="378" t="e">
        <f aca="false">(S39+S41)*-Assumptions!$D$37</f>
        <v>#VALUE!</v>
      </c>
      <c r="T42" s="378" t="e">
        <f aca="false">(T39+T41)*-Assumptions!$D$37</f>
        <v>#VALUE!</v>
      </c>
      <c r="U42" s="378" t="e">
        <f aca="false">(U39+U41)*-Assumptions!$D$37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32563.6597984787</v>
      </c>
      <c r="F54" s="315" t="n">
        <f aca="false">F31</f>
        <v>34321.1120493974</v>
      </c>
      <c r="G54" s="315" t="n">
        <f aca="false">G31</f>
        <v>34763.6317916898</v>
      </c>
      <c r="H54" s="315" t="n">
        <f aca="false">H31</f>
        <v>35211.8284358518</v>
      </c>
      <c r="I54" s="315" t="n">
        <f aca="false">I31</f>
        <v>35661.0475694267</v>
      </c>
      <c r="J54" s="315" t="n">
        <f aca="false">J31</f>
        <v>36124.012939098</v>
      </c>
      <c r="K54" s="315" t="n">
        <f aca="false">K31</f>
        <v>36175.3138185627</v>
      </c>
      <c r="L54" s="315" t="n">
        <f aca="false">L31</f>
        <v>37052.1031511413</v>
      </c>
      <c r="M54" s="315" t="n">
        <f aca="false">M31</f>
        <v>37959.0384251678</v>
      </c>
      <c r="N54" s="315" t="n">
        <f aca="false">N31</f>
        <v>38804.0608626731</v>
      </c>
      <c r="O54" s="315" t="n">
        <f aca="false">O31</f>
        <v>39531.8308409034</v>
      </c>
      <c r="P54" s="315" t="n">
        <f aca="false">P31</f>
        <v>40271.8415949902</v>
      </c>
      <c r="Q54" s="315" t="n">
        <f aca="false">Q31</f>
        <v>40810.482304696</v>
      </c>
      <c r="R54" s="315" t="n">
        <f aca="false">R31</f>
        <v>41348.9816040019</v>
      </c>
      <c r="S54" s="315" t="n">
        <f aca="false">S31</f>
        <v>41893.1410493563</v>
      </c>
      <c r="T54" s="315" t="n">
        <f aca="false">T31</f>
        <v>42442.9833754537</v>
      </c>
      <c r="U54" s="315" t="n">
        <f aca="false">U31</f>
        <v>42998.5301770817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579.4</v>
      </c>
      <c r="C55" s="315" t="n">
        <f aca="false">C26</f>
        <v>573.6</v>
      </c>
      <c r="D55" s="315" t="n">
        <f aca="false">D26</f>
        <v>567.9</v>
      </c>
      <c r="E55" s="315" t="n">
        <f aca="false">E26</f>
        <v>562.2</v>
      </c>
      <c r="F55" s="315" t="n">
        <f aca="false">F26</f>
        <v>556.6</v>
      </c>
      <c r="G55" s="315" t="n">
        <f aca="false">G26</f>
        <v>551</v>
      </c>
      <c r="H55" s="315" t="n">
        <f aca="false">H26</f>
        <v>534.5</v>
      </c>
      <c r="I55" s="315" t="n">
        <f aca="false">I26</f>
        <v>518.5</v>
      </c>
      <c r="J55" s="315" t="n">
        <f aca="false">J26</f>
        <v>492.6</v>
      </c>
      <c r="K55" s="315" t="n">
        <f aca="false">K26</f>
        <v>877.7</v>
      </c>
      <c r="L55" s="315" t="n">
        <f aca="false">L26</f>
        <v>694.8</v>
      </c>
      <c r="M55" s="315" t="n">
        <f aca="false">M26</f>
        <v>493.7</v>
      </c>
      <c r="N55" s="315" t="n">
        <f aca="false">N26</f>
        <v>365.7</v>
      </c>
      <c r="O55" s="315" t="n">
        <f aca="false">O26</f>
        <v>365.7</v>
      </c>
      <c r="P55" s="315" t="n">
        <f aca="false">P26</f>
        <v>365.7</v>
      </c>
      <c r="Q55" s="315" t="n">
        <f aca="false">Q26</f>
        <v>365.7</v>
      </c>
      <c r="R55" s="315" t="n">
        <f aca="false">R26</f>
        <v>365.7</v>
      </c>
      <c r="S55" s="315" t="n">
        <f aca="false">S26</f>
        <v>365.7</v>
      </c>
      <c r="T55" s="315" t="n">
        <f aca="false">T26</f>
        <v>365.7</v>
      </c>
      <c r="U55" s="315" t="n">
        <f aca="false">T55</f>
        <v>365.7</v>
      </c>
      <c r="W55" s="224" t="n">
        <f aca="false">SUM(B55:U55)</f>
        <v>9928.1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-591.2</v>
      </c>
      <c r="C56" s="315" t="n">
        <f aca="false">-B55</f>
        <v>-579.4</v>
      </c>
      <c r="D56" s="315" t="n">
        <f aca="false">-C55</f>
        <v>-573.6</v>
      </c>
      <c r="E56" s="315" t="n">
        <f aca="false">-D55</f>
        <v>-567.9</v>
      </c>
      <c r="F56" s="315" t="n">
        <f aca="false">-E55</f>
        <v>-562.2</v>
      </c>
      <c r="G56" s="315" t="n">
        <f aca="false">-F55</f>
        <v>-556.6</v>
      </c>
      <c r="H56" s="315" t="n">
        <f aca="false">-G55</f>
        <v>-551</v>
      </c>
      <c r="I56" s="315" t="n">
        <f aca="false">-H55</f>
        <v>-534.5</v>
      </c>
      <c r="J56" s="315" t="n">
        <f aca="false">-I55</f>
        <v>-518.5</v>
      </c>
      <c r="K56" s="315" t="n">
        <f aca="false">-J55</f>
        <v>-492.6</v>
      </c>
      <c r="L56" s="315" t="n">
        <f aca="false">-K55</f>
        <v>-877.7</v>
      </c>
      <c r="M56" s="315" t="n">
        <f aca="false">-L55</f>
        <v>-694.8</v>
      </c>
      <c r="N56" s="315" t="n">
        <f aca="false">-M55</f>
        <v>-493.7</v>
      </c>
      <c r="O56" s="315" t="n">
        <f aca="false">-N55</f>
        <v>-365.7</v>
      </c>
      <c r="P56" s="315" t="n">
        <f aca="false">-O55</f>
        <v>-365.7</v>
      </c>
      <c r="Q56" s="315" t="n">
        <f aca="false">-P55</f>
        <v>-365.7</v>
      </c>
      <c r="R56" s="315" t="n">
        <f aca="false">-Q55</f>
        <v>-365.7</v>
      </c>
      <c r="S56" s="315" t="n">
        <f aca="false">-R55</f>
        <v>-365.7</v>
      </c>
      <c r="T56" s="315" t="n">
        <f aca="false">-S55</f>
        <v>-365.7</v>
      </c>
      <c r="U56" s="315" t="n">
        <f aca="false">-T55</f>
        <v>-365.7</v>
      </c>
      <c r="W56" s="224" t="n">
        <f aca="false">SUM(B56:U56)</f>
        <v>-10153.6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-Debt!B77*Allocation!$E$8</f>
        <v>-14914.9094074996</v>
      </c>
      <c r="C57" s="384" t="n">
        <f aca="false">-Debt!C77*Allocation!$E$8</f>
        <v>-14902.7059156789</v>
      </c>
      <c r="D57" s="384" t="n">
        <f aca="false">-Debt!D77*Allocation!$E$8</f>
        <v>-14832.9913857362</v>
      </c>
      <c r="E57" s="384" t="n">
        <f aca="false">-Debt!E77*Allocation!$E$8</f>
        <v>-14621.4335327177</v>
      </c>
      <c r="F57" s="384" t="n">
        <f aca="false">-Debt!F77*Allocation!$E$8</f>
        <v>-15301.4068398047</v>
      </c>
      <c r="G57" s="384" t="n">
        <f aca="false">-Debt!G77*Allocation!$E$8</f>
        <v>-15389.6313200564</v>
      </c>
      <c r="H57" s="384" t="n">
        <f aca="false">-Debt!H77*Allocation!$E$8</f>
        <v>-15292.9959739942</v>
      </c>
      <c r="I57" s="384" t="n">
        <f aca="false">-Debt!I77*Allocation!$E$8</f>
        <v>-15435.6010418586</v>
      </c>
      <c r="J57" s="384" t="n">
        <f aca="false">-Debt!J77*Allocation!$E$8</f>
        <v>-15323.3005403675</v>
      </c>
      <c r="K57" s="384" t="n">
        <f aca="false">-Debt!K77*Allocation!$E$8</f>
        <v>-15499.9619423766</v>
      </c>
      <c r="L57" s="384" t="n">
        <f aca="false">-Debt!L77*Allocation!$E$8</f>
        <v>-15356.1540634358</v>
      </c>
      <c r="M57" s="384" t="n">
        <f aca="false">-Debt!M77*Allocation!$E$8</f>
        <v>-14547.6439801935</v>
      </c>
      <c r="N57" s="384" t="n">
        <f aca="false">-Debt!N77*Allocation!$E$8</f>
        <v>-13698.9524327552</v>
      </c>
      <c r="O57" s="384" t="n">
        <f aca="false">-Debt!O77*Allocation!$E$8</f>
        <v>-12870.3516174148</v>
      </c>
      <c r="P57" s="384" t="n">
        <f aca="false">-Debt!P77*Allocation!$E$8</f>
        <v>-12401.4726036911</v>
      </c>
      <c r="Q57" s="384" t="n">
        <f aca="false">-Debt!Q77*Allocation!$E$8</f>
        <v>-11902.060217457</v>
      </c>
      <c r="R57" s="384" t="n">
        <f aca="false">-Debt!R77*Allocation!$E$8</f>
        <v>-10979.7026523261</v>
      </c>
      <c r="S57" s="384" t="n">
        <f aca="false">-Debt!S77*Allocation!$E$8</f>
        <v>-8629.35454898502</v>
      </c>
      <c r="T57" s="384" t="n">
        <f aca="false">-Debt!T77*Allocation!$E$8</f>
        <v>-7883.61381517871</v>
      </c>
      <c r="U57" s="384" t="n">
        <f aca="false">-Debt!U77*Allocation!$E$8</f>
        <v>-6399.36030869013</v>
      </c>
      <c r="W57" s="224" t="n">
        <f aca="false">SUM(B57:U57)</f>
        <v>-266183.604140218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17936.5262657611</v>
      </c>
      <c r="F59" s="385" t="n">
        <f aca="false">SUM(F54:F57)</f>
        <v>19014.1052095926</v>
      </c>
      <c r="G59" s="385" t="n">
        <f aca="false">SUM(G54:G57)</f>
        <v>19368.4004716334</v>
      </c>
      <c r="H59" s="385" t="n">
        <f aca="false">SUM(H54:H57)</f>
        <v>19902.3324618576</v>
      </c>
      <c r="I59" s="385" t="n">
        <f aca="false">SUM(I54:I57)</f>
        <v>20209.4465275681</v>
      </c>
      <c r="J59" s="385" t="n">
        <f aca="false">SUM(J54:J57)</f>
        <v>20774.8123987305</v>
      </c>
      <c r="K59" s="385" t="n">
        <f aca="false">SUM(K54:K57)</f>
        <v>21060.4518761861</v>
      </c>
      <c r="L59" s="385" t="n">
        <f aca="false">SUM(L54:L57)</f>
        <v>21513.0490877054</v>
      </c>
      <c r="M59" s="385" t="n">
        <f aca="false">SUM(M54:M57)</f>
        <v>23210.2944449744</v>
      </c>
      <c r="N59" s="385" t="n">
        <f aca="false">SUM(N54:N57)</f>
        <v>24977.1084299179</v>
      </c>
      <c r="O59" s="385" t="n">
        <f aca="false">SUM(O54:O57)</f>
        <v>26661.4792234886</v>
      </c>
      <c r="P59" s="385" t="n">
        <f aca="false">SUM(P54:P57)</f>
        <v>27870.3689912991</v>
      </c>
      <c r="Q59" s="385" t="n">
        <f aca="false">SUM(Q54:Q57)</f>
        <v>28908.422087239</v>
      </c>
      <c r="R59" s="385" t="n">
        <f aca="false">SUM(R54:R57)</f>
        <v>30369.2789516759</v>
      </c>
      <c r="S59" s="385" t="n">
        <f aca="false">SUM(S54:S57)</f>
        <v>33263.7865003712</v>
      </c>
      <c r="T59" s="385" t="n">
        <f aca="false">SUM(T54:T57)</f>
        <v>34559.3695602749</v>
      </c>
      <c r="U59" s="385" t="n">
        <f aca="false">SUM(U54:U57)</f>
        <v>36599.1698683916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1" collapsed="false">
      <c r="A61" s="314" t="s">
        <v>222</v>
      </c>
      <c r="B61" s="378" t="e">
        <f aca="false">-B100</f>
        <v>#VALUE!</v>
      </c>
      <c r="C61" s="378" t="e">
        <f aca="false">-C100</f>
        <v>#VALUE!</v>
      </c>
      <c r="D61" s="378" t="e">
        <f aca="false">-D100</f>
        <v>#VALUE!</v>
      </c>
      <c r="E61" s="378" t="e">
        <f aca="false">-E100</f>
        <v>#VALUE!</v>
      </c>
      <c r="F61" s="378" t="e">
        <f aca="false">-F100</f>
        <v>#VALUE!</v>
      </c>
      <c r="G61" s="378" t="e">
        <f aca="false">-G100</f>
        <v>#VALUE!</v>
      </c>
      <c r="H61" s="378" t="e">
        <f aca="false">-H100</f>
        <v>#VALUE!</v>
      </c>
      <c r="I61" s="378" t="e">
        <f aca="false">-I100</f>
        <v>#VALUE!</v>
      </c>
      <c r="J61" s="378" t="e">
        <f aca="false">-J100</f>
        <v>#VALUE!</v>
      </c>
      <c r="K61" s="378" t="e">
        <f aca="false">-K100</f>
        <v>#VALUE!</v>
      </c>
      <c r="L61" s="378" t="e">
        <f aca="false">-L100</f>
        <v>#VALUE!</v>
      </c>
      <c r="M61" s="378" t="e">
        <f aca="false">-M100</f>
        <v>#VALUE!</v>
      </c>
      <c r="N61" s="378" t="e">
        <f aca="false">-N100</f>
        <v>#VALUE!</v>
      </c>
      <c r="O61" s="378" t="e">
        <f aca="false">-O100</f>
        <v>#VALUE!</v>
      </c>
      <c r="P61" s="378" t="e">
        <f aca="false">-P100</f>
        <v>#VALUE!</v>
      </c>
      <c r="Q61" s="378" t="e">
        <f aca="false">-Q100</f>
        <v>#VALUE!</v>
      </c>
      <c r="R61" s="378" t="e">
        <f aca="false">-R100</f>
        <v>#VALUE!</v>
      </c>
      <c r="S61" s="378" t="e">
        <f aca="false">-S100</f>
        <v>#VALUE!</v>
      </c>
      <c r="T61" s="378" t="e">
        <f aca="false">-T100</f>
        <v>#VALUE!</v>
      </c>
      <c r="U61" s="378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-Allocation!$E$8*Tax!B24</f>
        <v>#VALUE!</v>
      </c>
      <c r="C62" s="386" t="e">
        <f aca="false">-Allocation!$E$8*Tax!C24</f>
        <v>#VALUE!</v>
      </c>
      <c r="D62" s="386" t="e">
        <f aca="false">-Allocation!$E$8*Tax!D24</f>
        <v>#VALUE!</v>
      </c>
      <c r="E62" s="386" t="e">
        <f aca="false">-Allocation!$E$8*Tax!E24</f>
        <v>#VALUE!</v>
      </c>
      <c r="F62" s="386" t="e">
        <f aca="false">-Allocation!$E$8*Tax!F24</f>
        <v>#VALUE!</v>
      </c>
      <c r="G62" s="386" t="e">
        <f aca="false">-Allocation!$E$8*Tax!G24</f>
        <v>#VALUE!</v>
      </c>
      <c r="H62" s="386" t="e">
        <f aca="false">-Allocation!$E$8*Tax!H24</f>
        <v>#VALUE!</v>
      </c>
      <c r="I62" s="386" t="e">
        <f aca="false">-Allocation!$E$8*Tax!I24</f>
        <v>#VALUE!</v>
      </c>
      <c r="J62" s="386" t="e">
        <f aca="false">-Allocation!$E$8*Tax!J24</f>
        <v>#VALUE!</v>
      </c>
      <c r="K62" s="386" t="e">
        <f aca="false">-Allocation!$E$8*Tax!K24</f>
        <v>#VALUE!</v>
      </c>
      <c r="L62" s="386" t="e">
        <f aca="false">-Allocation!$E$8*Tax!L24</f>
        <v>#VALUE!</v>
      </c>
      <c r="M62" s="386" t="e">
        <f aca="false">-Allocation!$E$8*Tax!M24</f>
        <v>#VALUE!</v>
      </c>
      <c r="N62" s="386" t="e">
        <f aca="false">-Allocation!$E$8*Tax!N24</f>
        <v>#VALUE!</v>
      </c>
      <c r="O62" s="386" t="e">
        <f aca="false">-Allocation!$E$8*Tax!O24</f>
        <v>#VALUE!</v>
      </c>
      <c r="P62" s="386" t="e">
        <f aca="false">-Allocation!$E$8*Tax!P24</f>
        <v>#VALUE!</v>
      </c>
      <c r="Q62" s="386" t="e">
        <f aca="false">-Allocation!$E$8*Tax!Q24</f>
        <v>#VALUE!</v>
      </c>
      <c r="R62" s="386" t="e">
        <f aca="false">-Allocation!$E$8*Tax!R24</f>
        <v>#VALUE!</v>
      </c>
      <c r="S62" s="386" t="e">
        <f aca="false">-Allocation!$E$8*Tax!S24</f>
        <v>#VALUE!</v>
      </c>
      <c r="T62" s="386" t="e">
        <f aca="false">-Allocation!$E$8*Tax!T24</f>
        <v>#VALUE!</v>
      </c>
      <c r="U62" s="386" t="e">
        <f aca="false">-Allocation!$E$8*Tax!U24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245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Allocation!$C$8*'Summary Output'!$C$8</f>
        <v>87232.8924651518</v>
      </c>
      <c r="C76" s="327" t="n">
        <f aca="false">Allocation!$C$8*'Summary Output'!$C$8</f>
        <v>87232.8924651518</v>
      </c>
      <c r="D76" s="327" t="n">
        <f aca="false">Allocation!$C$8*'Summary Output'!$C$8</f>
        <v>87232.8924651518</v>
      </c>
      <c r="E76" s="327" t="n">
        <f aca="false">Allocation!$C$8*'Summary Output'!$C$8</f>
        <v>87232.8924651518</v>
      </c>
      <c r="F76" s="327" t="n">
        <f aca="false">Allocation!$C$8*'Summary Output'!$C$8</f>
        <v>87232.8924651518</v>
      </c>
      <c r="G76" s="327" t="n">
        <f aca="false">Allocation!$C$8*'Summary Output'!$C$8</f>
        <v>87232.8924651518</v>
      </c>
      <c r="H76" s="327" t="n">
        <f aca="false">Allocation!$C$8*'Summary Output'!$C$8</f>
        <v>87232.8924651518</v>
      </c>
      <c r="I76" s="327" t="n">
        <f aca="false">Allocation!$C$8*'Summary Output'!$C$8</f>
        <v>87232.8924651518</v>
      </c>
      <c r="J76" s="327" t="n">
        <f aca="false">Allocation!$C$8*'Summary Output'!$C$8</f>
        <v>87232.8924651518</v>
      </c>
      <c r="K76" s="327" t="n">
        <f aca="false">Allocation!$C$8*'Summary Output'!$C$8</f>
        <v>87232.8924651518</v>
      </c>
      <c r="L76" s="327" t="n">
        <f aca="false">Allocation!$C$8*'Summary Output'!$C$8</f>
        <v>87232.8924651518</v>
      </c>
      <c r="M76" s="327" t="n">
        <f aca="false">Allocation!$C$8*'Summary Output'!$C$8</f>
        <v>87232.8924651518</v>
      </c>
      <c r="N76" s="327" t="n">
        <f aca="false">Allocation!$C$8*'Summary Output'!$C$8</f>
        <v>87232.8924651518</v>
      </c>
      <c r="O76" s="327" t="n">
        <f aca="false">Allocation!$C$8*'Summary Output'!$C$8</f>
        <v>87232.8924651518</v>
      </c>
      <c r="P76" s="327" t="n">
        <f aca="false">Allocation!$C$8*'Summary Output'!$C$8</f>
        <v>87232.8924651518</v>
      </c>
      <c r="Q76" s="327" t="n">
        <f aca="false">Allocation!$C$8*'Summary Output'!$C$8</f>
        <v>87232.8924651518</v>
      </c>
      <c r="R76" s="327" t="n">
        <f aca="false">Allocation!$C$8*'Summary Output'!$C$8</f>
        <v>87232.8924651518</v>
      </c>
      <c r="S76" s="327" t="n">
        <f aca="false">Allocation!$C$8*'Summary Output'!$C$8</f>
        <v>87232.8924651518</v>
      </c>
      <c r="T76" s="327" t="n">
        <f aca="false">Allocation!$C$8*'Summary Output'!$C$8</f>
        <v>87232.8924651518</v>
      </c>
      <c r="U76" s="327" t="n">
        <f aca="false">Allocation!$C$8*'Summary Output'!$C$8</f>
        <v>87232.8924651518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B44-B64-B12*(Assumptions!$D$38+(1-Assumptions!$D$38)*Assumptions!$D$37)</f>
        <v>#VALUE!</v>
      </c>
      <c r="C77" s="393" t="e">
        <f aca="false">C44-C64-C12*(Assumptions!$D$38+(1-Assumptions!$D$38)*Assumptions!$D$37)+B77</f>
        <v>#VALUE!</v>
      </c>
      <c r="D77" s="393" t="e">
        <f aca="false">D44-D64-D12*(Assumptions!$D$38+(1-Assumptions!$D$38)*Assumptions!$D$37)+C77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Debt!B73*Allocation!$E$8</f>
        <v>112140.343595788</v>
      </c>
      <c r="C78" s="394" t="n">
        <f aca="false">Debt!C73*Allocation!$E$8</f>
        <v>109549.192501584</v>
      </c>
      <c r="D78" s="394" t="n">
        <f aca="false">Debt!D73*Allocation!$E$8</f>
        <v>106763.218016838</v>
      </c>
      <c r="E78" s="394" t="n">
        <f aca="false">Debt!E73*Allocation!$E$8</f>
        <v>103981.139999903</v>
      </c>
      <c r="F78" s="394" t="n">
        <f aca="false">Debt!F73*Allocation!$E$8</f>
        <v>100151.691435416</v>
      </c>
      <c r="G78" s="394" t="n">
        <f aca="false">Debt!G73*Allocation!$E$8</f>
        <v>95798.5575971524</v>
      </c>
      <c r="H78" s="394" t="n">
        <f aca="false">Debt!H73*Allocation!$E$8</f>
        <v>91052.6598035572</v>
      </c>
      <c r="I78" s="394" t="n">
        <f aca="false">Debt!I73*Allocation!$E$8</f>
        <v>85652.155417742</v>
      </c>
      <c r="J78" s="394" t="n">
        <f aca="false">Debt!J73*Allocation!$E$8</f>
        <v>79727.9657581507</v>
      </c>
      <c r="K78" s="394" t="n">
        <f aca="false">Debt!K73*Allocation!$E$8</f>
        <v>72922.3950797489</v>
      </c>
      <c r="L78" s="394" t="n">
        <f aca="false">Debt!L73*Allocation!$E$8</f>
        <v>65519.1062391653</v>
      </c>
      <c r="M78" s="394" t="n">
        <f aca="false">Debt!M73*Allocation!$E$8</f>
        <v>58115.8173985816</v>
      </c>
      <c r="N78" s="394" t="n">
        <f aca="false">Debt!N73*Allocation!$E$8</f>
        <v>50712.528557998</v>
      </c>
      <c r="O78" s="394" t="n">
        <f aca="false">Debt!O73*Allocation!$E$8</f>
        <v>43309.2397174143</v>
      </c>
      <c r="P78" s="394" t="n">
        <f aca="false">Debt!P73*Allocation!$E$8</f>
        <v>35535.7864348015</v>
      </c>
      <c r="Q78" s="394" t="n">
        <f aca="false">Debt!Q73*Allocation!$E$8</f>
        <v>27392.1687101595</v>
      </c>
      <c r="R78" s="394" t="n">
        <f aca="false">Debt!R73*Allocation!$E$8</f>
        <v>19248.5509855175</v>
      </c>
      <c r="S78" s="394" t="n">
        <f aca="false">Debt!S73*Allocation!$E$8</f>
        <v>12585.5910289922</v>
      </c>
      <c r="T78" s="394" t="n">
        <f aca="false">Debt!T73*Allocation!$E$8</f>
        <v>5922.63107246692</v>
      </c>
      <c r="U78" s="394" t="n">
        <f aca="false">Debt!U73*Allocation!$E$8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Assumptions!$D$41</f>
        <v>0.0025</v>
      </c>
      <c r="C80" s="396" t="n">
        <f aca="false">Assumptions!$D$42</f>
        <v>0.0025</v>
      </c>
      <c r="D80" s="396" t="n">
        <f aca="false">Assumptions!$D$42</f>
        <v>0.0025</v>
      </c>
      <c r="E80" s="396" t="n">
        <f aca="false">Assumptions!$D$42</f>
        <v>0.0025</v>
      </c>
      <c r="F80" s="396" t="n">
        <f aca="false">Assumptions!$D$42</f>
        <v>0.0025</v>
      </c>
      <c r="G80" s="396" t="n">
        <f aca="false">Assumptions!$D$42</f>
        <v>0.0025</v>
      </c>
      <c r="H80" s="396" t="n">
        <f aca="false">Assumptions!$D$42</f>
        <v>0.0025</v>
      </c>
      <c r="I80" s="396" t="n">
        <f aca="false">Assumptions!$D$42</f>
        <v>0.0025</v>
      </c>
      <c r="J80" s="396" t="n">
        <f aca="false">Assumptions!$D$42</f>
        <v>0.0025</v>
      </c>
      <c r="K80" s="396" t="n">
        <f aca="false">Assumptions!$D$42</f>
        <v>0.0025</v>
      </c>
      <c r="L80" s="396" t="n">
        <f aca="false">Assumptions!$D$42</f>
        <v>0.0025</v>
      </c>
      <c r="M80" s="396" t="n">
        <f aca="false">Assumptions!$D$42</f>
        <v>0.0025</v>
      </c>
      <c r="N80" s="396" t="n">
        <f aca="false">Assumptions!$D$42</f>
        <v>0.0025</v>
      </c>
      <c r="O80" s="396" t="n">
        <f aca="false">Assumptions!$D$42</f>
        <v>0.0025</v>
      </c>
      <c r="P80" s="396" t="n">
        <f aca="false">Assumptions!$D$42</f>
        <v>0.0025</v>
      </c>
      <c r="Q80" s="396" t="n">
        <f aca="false">Assumptions!$D$42</f>
        <v>0.0025</v>
      </c>
      <c r="R80" s="396" t="n">
        <f aca="false">Assumptions!$D$42</f>
        <v>0.0025</v>
      </c>
      <c r="S80" s="396" t="n">
        <f aca="false">Assumptions!$D$42</f>
        <v>0.0025</v>
      </c>
      <c r="T80" s="396" t="n">
        <f aca="false">Assumptions!$D$42</f>
        <v>0.0025</v>
      </c>
      <c r="U80" s="396" t="n">
        <f aca="false">Assumptions!$D$42</f>
        <v>0.0025</v>
      </c>
    </row>
    <row r="81" customFormat="false" ht="12.75" hidden="false" customHeight="false" outlineLevel="1" collapsed="false">
      <c r="A81" s="304" t="s">
        <v>234</v>
      </c>
      <c r="B81" s="397" t="n">
        <v>492.48012389991</v>
      </c>
      <c r="C81" s="397" t="n">
        <v>480.33971412997</v>
      </c>
      <c r="D81" s="397" t="n">
        <v>467.994323119823</v>
      </c>
      <c r="E81" s="397" t="n">
        <v>437.857295424058</v>
      </c>
      <c r="F81" s="397" t="n">
        <v>405.688130402157</v>
      </c>
      <c r="G81" s="397" t="n">
        <v>372.831233126083</v>
      </c>
      <c r="H81" s="397" t="n">
        <v>348.9261230525</v>
      </c>
      <c r="I81" s="397" t="n">
        <v>327.173079992646</v>
      </c>
      <c r="J81" s="397" t="n">
        <v>305.407504856653</v>
      </c>
      <c r="K81" s="397" t="n">
        <v>282.88888358779</v>
      </c>
      <c r="L81" s="397" t="n">
        <v>261.638711971919</v>
      </c>
      <c r="M81" s="397" t="n">
        <v>240.251419341005</v>
      </c>
      <c r="N81" s="397" t="n">
        <v>218.533072267226</v>
      </c>
      <c r="O81" s="397" t="n">
        <v>196.426405540402</v>
      </c>
      <c r="P81" s="397" t="n">
        <v>174.225701714002</v>
      </c>
      <c r="Q81" s="397" t="n">
        <v>157.803710830155</v>
      </c>
      <c r="R81" s="397" t="n">
        <v>147.088736493153</v>
      </c>
      <c r="S81" s="397" t="n">
        <v>136.376623645183</v>
      </c>
      <c r="T81" s="397" t="n">
        <v>125.669453643453</v>
      </c>
      <c r="U81" s="397" t="n">
        <v>114.96912581217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customFormat="false" ht="12.75" hidden="false" customHeight="false" outlineLevel="0" collapsed="false">
      <c r="A85" s="358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-Depreciation!C75</f>
        <v>#VALUE!</v>
      </c>
      <c r="C88" s="253" t="e">
        <f aca="false">-Depreciation!D75</f>
        <v>#VALUE!</v>
      </c>
      <c r="D88" s="253" t="e">
        <f aca="false">-Depreciation!E75</f>
        <v>#VALUE!</v>
      </c>
      <c r="E88" s="253" t="e">
        <f aca="false">-Depreciation!F75</f>
        <v>#VALUE!</v>
      </c>
      <c r="F88" s="253" t="e">
        <f aca="false">-Depreciation!G75</f>
        <v>#VALUE!</v>
      </c>
      <c r="G88" s="253" t="e">
        <f aca="false">-Depreciation!H75</f>
        <v>#VALUE!</v>
      </c>
      <c r="H88" s="253" t="e">
        <f aca="false">-Depreciation!I75</f>
        <v>#VALUE!</v>
      </c>
      <c r="I88" s="253" t="e">
        <f aca="false">-Depreciation!J75</f>
        <v>#VALUE!</v>
      </c>
      <c r="J88" s="253" t="e">
        <f aca="false">-Depreciation!K75</f>
        <v>#VALUE!</v>
      </c>
      <c r="K88" s="253" t="e">
        <f aca="false">-Depreciation!L75</f>
        <v>#VALUE!</v>
      </c>
      <c r="L88" s="253" t="e">
        <f aca="false">-Depreciation!M75</f>
        <v>#VALUE!</v>
      </c>
      <c r="M88" s="253" t="e">
        <f aca="false">-Depreciation!N75</f>
        <v>#VALUE!</v>
      </c>
      <c r="N88" s="253" t="e">
        <f aca="false">-Depreciation!O75</f>
        <v>#VALUE!</v>
      </c>
      <c r="O88" s="253" t="e">
        <f aca="false">-Depreciation!P75</f>
        <v>#VALUE!</v>
      </c>
      <c r="P88" s="253" t="e">
        <f aca="false">-Depreciation!Q75</f>
        <v>#VALUE!</v>
      </c>
      <c r="Q88" s="253" t="e">
        <f aca="false">-Depreciation!R75</f>
        <v>#VALUE!</v>
      </c>
      <c r="R88" s="253" t="e">
        <f aca="false">-Depreciation!S75</f>
        <v>#VALUE!</v>
      </c>
      <c r="S88" s="253" t="e">
        <f aca="false">-Depreciation!T75</f>
        <v>#VALUE!</v>
      </c>
      <c r="T88" s="253" t="e">
        <f aca="false">-Depreciation!U75</f>
        <v>#VALUE!</v>
      </c>
      <c r="U88" s="253" t="e">
        <f aca="false">-Depreciation!V75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Assumptions!$D$38</f>
        <v>0.05</v>
      </c>
      <c r="C91" s="400" t="n">
        <f aca="false">Assumptions!$D$38</f>
        <v>0.05</v>
      </c>
      <c r="D91" s="400" t="n">
        <f aca="false">Assumptions!$D$38</f>
        <v>0.05</v>
      </c>
      <c r="E91" s="400" t="n">
        <f aca="false">Assumptions!$D$38</f>
        <v>0.05</v>
      </c>
      <c r="F91" s="400" t="n">
        <f aca="false">Assumptions!$D$38</f>
        <v>0.05</v>
      </c>
      <c r="G91" s="400" t="n">
        <f aca="false">Assumptions!$D$38</f>
        <v>0.05</v>
      </c>
      <c r="H91" s="400" t="n">
        <f aca="false">Assumptions!$D$38</f>
        <v>0.05</v>
      </c>
      <c r="I91" s="400" t="n">
        <f aca="false">Assumptions!$D$38</f>
        <v>0.05</v>
      </c>
      <c r="J91" s="400" t="n">
        <f aca="false">Assumptions!$D$38</f>
        <v>0.05</v>
      </c>
      <c r="K91" s="400" t="n">
        <f aca="false">Assumptions!$D$38</f>
        <v>0.05</v>
      </c>
      <c r="L91" s="400" t="n">
        <f aca="false">Assumptions!$D$38</f>
        <v>0.05</v>
      </c>
      <c r="M91" s="400" t="n">
        <f aca="false">Assumptions!$D$38</f>
        <v>0.05</v>
      </c>
      <c r="N91" s="400" t="n">
        <f aca="false">Assumptions!$D$38</f>
        <v>0.05</v>
      </c>
      <c r="O91" s="400" t="n">
        <f aca="false">Assumptions!$D$38</f>
        <v>0.05</v>
      </c>
      <c r="P91" s="400" t="n">
        <f aca="false">Assumptions!$D$38</f>
        <v>0.05</v>
      </c>
      <c r="Q91" s="400" t="n">
        <f aca="false">Assumptions!$D$38</f>
        <v>0.05</v>
      </c>
      <c r="R91" s="400" t="n">
        <f aca="false">Assumptions!$D$38</f>
        <v>0.05</v>
      </c>
      <c r="S91" s="400" t="n">
        <f aca="false">Assumptions!$D$38</f>
        <v>0.05</v>
      </c>
      <c r="T91" s="400" t="n">
        <f aca="false">Assumptions!$D$38</f>
        <v>0.05</v>
      </c>
      <c r="U91" s="400" t="n">
        <f aca="false">Assumptions!$D$38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tru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tru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tru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tru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tru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tru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  <c r="AA318" s="412"/>
    </row>
    <row r="319" customFormat="false" ht="12.75" hidden="tru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tru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tru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tru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tru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tru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tru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tru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  <c r="V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  <c r="V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  <c r="V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  <c r="V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  <c r="V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  <c r="V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  <c r="V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  <c r="V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  <c r="V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  <c r="V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  <c r="V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  <c r="V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  <c r="V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  <c r="V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  <c r="V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  <c r="V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  <c r="V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  <c r="V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  <c r="V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  <c r="V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  <c r="V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  <c r="V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  <c r="V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  <c r="V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  <c r="V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  <c r="V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  <c r="V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  <c r="V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  <c r="V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  <c r="V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  <c r="V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  <c r="V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  <c r="V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  <c r="V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  <c r="V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  <c r="V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  <c r="V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  <c r="V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  <c r="V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  <c r="V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  <c r="V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  <c r="V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0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0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0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0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0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0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0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0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0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tru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tru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tru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tru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tru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tru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tru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56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247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Brownsville!B5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886.0779352</v>
      </c>
      <c r="AA7" s="215" t="n">
        <f aca="false">C10+C11</f>
        <v>912.660273256</v>
      </c>
      <c r="AB7" s="215" t="n">
        <f aca="false">D10+D11</f>
        <v>940.04008145368</v>
      </c>
      <c r="AC7" s="215" t="n">
        <f aca="false">E16</f>
        <v>630.588640897291</v>
      </c>
      <c r="AD7" s="215" t="n">
        <f aca="false">F16</f>
        <v>649.506300124209</v>
      </c>
      <c r="AE7" s="215" t="n">
        <f aca="false">G16</f>
        <v>668.991489127935</v>
      </c>
      <c r="AF7" s="215" t="n">
        <f aca="false">H16</f>
        <v>689.061233801774</v>
      </c>
      <c r="AG7" s="215" t="n">
        <f aca="false">I16</f>
        <v>709.733070815827</v>
      </c>
      <c r="AH7" s="215" t="n">
        <f aca="false">J16</f>
        <v>731.025062940302</v>
      </c>
      <c r="AI7" s="215" t="n">
        <f aca="false">K16</f>
        <v>752.955814828511</v>
      </c>
      <c r="AJ7" s="215" t="n">
        <f aca="false">L16</f>
        <v>775.544489273366</v>
      </c>
      <c r="AK7" s="215" t="n">
        <f aca="false">M16</f>
        <v>798.810823951567</v>
      </c>
      <c r="AL7" s="215" t="n">
        <f aca="false">N16</f>
        <v>822.775148670114</v>
      </c>
      <c r="AM7" s="215" t="n">
        <f aca="false">O16</f>
        <v>847.458403130218</v>
      </c>
      <c r="AN7" s="215" t="n">
        <f aca="false">P16</f>
        <v>872.882155224124</v>
      </c>
      <c r="AO7" s="215" t="n">
        <f aca="false">Q16</f>
        <v>899.068619880848</v>
      </c>
      <c r="AP7" s="215" t="n">
        <f aca="false">R16</f>
        <v>926.040678477273</v>
      </c>
      <c r="AQ7" s="215" t="n">
        <f aca="false">S16</f>
        <v>953.821898831592</v>
      </c>
      <c r="AR7" s="215" t="n">
        <f aca="false">T16</f>
        <v>982.436555796539</v>
      </c>
      <c r="AS7" s="215" t="n">
        <f aca="false">U16</f>
        <v>1011.90965247044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886.0779352</v>
      </c>
      <c r="AA8" s="371" t="n">
        <f aca="false">C23+C24</f>
        <v>912.660273256</v>
      </c>
      <c r="AB8" s="371" t="n">
        <f aca="false">D23+D24</f>
        <v>940.04008145368</v>
      </c>
      <c r="AC8" s="371" t="n">
        <f aca="false">E23+1/3*E24</f>
        <v>630.588640897291</v>
      </c>
      <c r="AD8" s="371" t="n">
        <f aca="false">F23+1/3*F24</f>
        <v>649.506300124209</v>
      </c>
      <c r="AE8" s="371" t="n">
        <f aca="false">G23+1/3*G24</f>
        <v>668.991489127935</v>
      </c>
      <c r="AF8" s="371" t="n">
        <f aca="false">H23+1/3*H24</f>
        <v>689.061233801774</v>
      </c>
      <c r="AG8" s="371" t="n">
        <f aca="false">I23+1/3*I24</f>
        <v>709.733070815827</v>
      </c>
      <c r="AH8" s="371" t="n">
        <f aca="false">J23+1/3*J24</f>
        <v>731.025062940302</v>
      </c>
      <c r="AI8" s="371" t="n">
        <f aca="false">K23+1/3*K24</f>
        <v>752.955814828511</v>
      </c>
      <c r="AJ8" s="371" t="n">
        <f aca="false">L23+1/3*L24</f>
        <v>775.544489273366</v>
      </c>
      <c r="AK8" s="371" t="n">
        <f aca="false">M23+1/3*M24</f>
        <v>798.810823951567</v>
      </c>
      <c r="AL8" s="371" t="n">
        <f aca="false">N23+1/3*N24</f>
        <v>822.775148670114</v>
      </c>
      <c r="AM8" s="371" t="n">
        <f aca="false">O23+1/3*O24</f>
        <v>847.458403130218</v>
      </c>
      <c r="AN8" s="371" t="n">
        <f aca="false">P23+1/3*P24</f>
        <v>872.882155224124</v>
      </c>
      <c r="AO8" s="371" t="n">
        <f aca="false">Q23+1/3*Q24</f>
        <v>899.068619880848</v>
      </c>
      <c r="AP8" s="371" t="n">
        <f aca="false">R23+1/3*R24</f>
        <v>926.040678477273</v>
      </c>
      <c r="AQ8" s="371" t="n">
        <f aca="false">S23+1/3*S24</f>
        <v>953.821898831592</v>
      </c>
      <c r="AR8" s="371" t="n">
        <f aca="false">T23+1/3*T24</f>
        <v>982.436555796539</v>
      </c>
      <c r="AS8" s="371" t="n">
        <f aca="false">U23+1/3*U24</f>
        <v>1011.90965247044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Assumption'!C27*12*Assumptions!$E$9</f>
        <v>17808</v>
      </c>
      <c r="C9" s="26" t="n">
        <f aca="false">'Power Price Assumption'!D27*12*Assumptions!$E$9</f>
        <v>17808</v>
      </c>
      <c r="D9" s="26" t="n">
        <f aca="false">'Power Price Assumption'!E27*12*Assumptions!$E$9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53424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Assumptions!E19*Assumptions!E17/1000*(1+Assumptions!$E$25)</f>
        <v>422.5779352</v>
      </c>
      <c r="C10" s="26" t="n">
        <f aca="false">B10*(1+Assumptions!$E$25)</f>
        <v>435.255273256</v>
      </c>
      <c r="D10" s="26" t="n">
        <f aca="false">C10*(1+Assumptions!$E$25)</f>
        <v>448.31293145368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1306.14613990968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Assumptions!$E$18*Assumptions!$E$11*Assumptions!$E$8/1000*(1+Assumptions!$E$25)</f>
        <v>463.5</v>
      </c>
      <c r="C11" s="221" t="n">
        <f aca="false">B11*(1+Assumptions!$E$25)</f>
        <v>477.405</v>
      </c>
      <c r="D11" s="221" t="n">
        <f aca="false">C11*(1+Assumptions!$E$25)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Contract'!$C$23/3</f>
        <v>#VALUE!</v>
      </c>
      <c r="C12" s="34" t="e">
        <f aca="false">'Amortization of Power Contract'!$C$23/3</f>
        <v>#VALUE!</v>
      </c>
      <c r="D12" s="34" t="e">
        <f aca="false">'Amortization of Power Contract'!$C$23/3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Assumption'!F27*Assumptions!$E$9*12</f>
        <v>28580.6902597317</v>
      </c>
      <c r="F15" s="26" t="n">
        <f aca="false">'Power Price Assumption'!G27*Assumptions!$E$9*12</f>
        <v>29997.9031916291</v>
      </c>
      <c r="G15" s="26" t="n">
        <f aca="false">'Power Price Assumption'!H27*Assumptions!$E$9*12</f>
        <v>30382.5874909018</v>
      </c>
      <c r="H15" s="26" t="n">
        <f aca="false">'Power Price Assumption'!I27*Assumptions!$E$9*12</f>
        <v>30772.2048686354</v>
      </c>
      <c r="I15" s="26" t="n">
        <f aca="false">'Power Price Assumption'!J27*Assumptions!$E$9*12</f>
        <v>31166.8185851792</v>
      </c>
      <c r="J15" s="26" t="n">
        <f aca="false">'Power Price Assumption'!K27*Assumptions!$E$9*12</f>
        <v>31566.4927121143</v>
      </c>
      <c r="K15" s="26" t="n">
        <f aca="false">'Power Price Assumption'!L27*Assumptions!$E$9*12</f>
        <v>31971.2921426574</v>
      </c>
      <c r="L15" s="26" t="n">
        <f aca="false">'Power Price Assumption'!M27*Assumptions!$E$9*12</f>
        <v>32576.2578942585</v>
      </c>
      <c r="M15" s="26" t="n">
        <f aca="false">'Power Price Assumption'!N27*Assumptions!$E$9*12</f>
        <v>33192.6709016971</v>
      </c>
      <c r="N15" s="26" t="n">
        <f aca="false">'Power Price Assumption'!O27*Assumptions!$E$9*12</f>
        <v>33820.7477717246</v>
      </c>
      <c r="O15" s="26" t="n">
        <f aca="false">'Power Price Assumption'!P27*Assumptions!$E$9*12</f>
        <v>34460.709209759</v>
      </c>
      <c r="P15" s="26" t="n">
        <f aca="false">'Power Price Assumption'!Q27*Assumptions!$E$9*12</f>
        <v>35112.7800974407</v>
      </c>
      <c r="Q15" s="26" t="n">
        <f aca="false">'Power Price Assumption'!R27*Assumptions!$E$9*12</f>
        <v>35613.7487290496</v>
      </c>
      <c r="R15" s="26" t="n">
        <f aca="false">'Power Price Assumption'!S27*Assumptions!$E$9*12</f>
        <v>36121.8648884009</v>
      </c>
      <c r="S15" s="26" t="n">
        <f aca="false">'Power Price Assumption'!T27*Assumptions!$E$9*12</f>
        <v>36637.2305522444</v>
      </c>
      <c r="T15" s="26" t="n">
        <f aca="false">'Power Price Assumption'!U27*Assumptions!$E$9*12</f>
        <v>37159.9491522745</v>
      </c>
      <c r="U15" s="26" t="n">
        <f aca="false">'Power Price Assumption'!V27*Assumptions!$E$9*12</f>
        <v>37690.1255958889</v>
      </c>
      <c r="V15" s="372"/>
      <c r="W15" s="221" t="n">
        <f aca="false">SUM(B15:U15)</f>
        <v>566824.074043587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1/3*Assumptions!$E$18*Assumptions!$E$11*Assumptions!$E$8/1000*(1+Assumptions!$E$25)^(E5-2000)+Assumptions!$E$19*Assumptions!$E$17*(1+Assumptions!$E$25)^(E5-2000)/1000</f>
        <v>630.588640897291</v>
      </c>
      <c r="F16" s="34" t="n">
        <f aca="false">1/3*Assumptions!$E$18*Assumptions!$E$11*Assumptions!$E$8/1000*(1+Assumptions!$E$25)^(F5-2000)+Assumptions!$E$19*Assumptions!$E$17*(1+Assumptions!$E$25)^(F5-2000)/1000</f>
        <v>649.506300124209</v>
      </c>
      <c r="G16" s="34" t="n">
        <f aca="false">1/3*Assumptions!$E$18*Assumptions!$E$11*Assumptions!$E$8/1000*(1+Assumptions!$E$25)^(G5-2000)+Assumptions!$E$19*Assumptions!$E$17*(1+Assumptions!$E$25)^(G5-2000)/1000</f>
        <v>668.991489127935</v>
      </c>
      <c r="H16" s="34" t="n">
        <f aca="false">1/3*Assumptions!$E$18*Assumptions!$E$11*Assumptions!$E$8/1000*(1+Assumptions!$E$25)^(H5-2000)+Assumptions!$E$19*Assumptions!$E$17*(1+Assumptions!$E$25)^(H5-2000)/1000</f>
        <v>689.061233801774</v>
      </c>
      <c r="I16" s="34" t="n">
        <f aca="false">1/3*Assumptions!$E$18*Assumptions!$E$11*Assumptions!$E$8/1000*(1+Assumptions!$E$25)^(I5-2000)+Assumptions!$E$19*Assumptions!$E$17*(1+Assumptions!$E$25)^(I5-2000)/1000</f>
        <v>709.733070815827</v>
      </c>
      <c r="J16" s="34" t="n">
        <f aca="false">1/3*Assumptions!$E$18*Assumptions!$E$11*Assumptions!$E$8/1000*(1+Assumptions!$E$25)^(J5-2000)+Assumptions!$E$19*Assumptions!$E$17*(1+Assumptions!$E$25)^(J5-2000)/1000</f>
        <v>731.025062940302</v>
      </c>
      <c r="K16" s="34" t="n">
        <f aca="false">1/3*Assumptions!$E$18*Assumptions!$E$11*Assumptions!$E$8/1000*(1+Assumptions!$E$25)^(K5-2000)+Assumptions!$E$19*Assumptions!$E$17*(1+Assumptions!$E$25)^(K5-2000)/1000</f>
        <v>752.955814828511</v>
      </c>
      <c r="L16" s="34" t="n">
        <f aca="false">1/3*Assumptions!$E$18*Assumptions!$E$11*Assumptions!$E$8/1000*(1+Assumptions!$E$25)^(L5-2000)+Assumptions!$E$19*Assumptions!$E$17*(1+Assumptions!$E$25)^(L5-2000)/1000</f>
        <v>775.544489273366</v>
      </c>
      <c r="M16" s="34" t="n">
        <f aca="false">1/3*Assumptions!$E$18*Assumptions!$E$11*Assumptions!$E$8/1000*(1+Assumptions!$E$25)^(M5-2000)+Assumptions!$E$19*Assumptions!$E$17*(1+Assumptions!$E$25)^(M5-2000)/1000</f>
        <v>798.810823951567</v>
      </c>
      <c r="N16" s="34" t="n">
        <f aca="false">1/3*Assumptions!$E$18*Assumptions!$E$11*Assumptions!$E$8/1000*(1+Assumptions!$E$25)^(N5-2000)+Assumptions!$E$19*Assumptions!$E$17*(1+Assumptions!$E$25)^(N5-2000)/1000</f>
        <v>822.775148670114</v>
      </c>
      <c r="O16" s="34" t="n">
        <f aca="false">1/3*Assumptions!$E$18*Assumptions!$E$11*Assumptions!$E$8/1000*(1+Assumptions!$E$25)^(O5-2000)+Assumptions!$E$19*Assumptions!$E$17*(1+Assumptions!$E$25)^(O5-2000)/1000</f>
        <v>847.458403130218</v>
      </c>
      <c r="P16" s="34" t="n">
        <f aca="false">1/3*Assumptions!$E$18*Assumptions!$E$11*Assumptions!$E$8/1000*(1+Assumptions!$E$25)^(P5-2000)+Assumptions!$E$19*Assumptions!$E$17*(1+Assumptions!$E$25)^(P5-2000)/1000</f>
        <v>872.882155224124</v>
      </c>
      <c r="Q16" s="34" t="n">
        <f aca="false">1/3*Assumptions!$E$18*Assumptions!$E$11*Assumptions!$E$8/1000*(1+Assumptions!$E$25)^(Q5-2000)+Assumptions!$E$19*Assumptions!$E$17*(1+Assumptions!$E$25)^(Q5-2000)/1000</f>
        <v>899.068619880848</v>
      </c>
      <c r="R16" s="34" t="n">
        <f aca="false">1/3*Assumptions!$E$18*Assumptions!$E$11*Assumptions!$E$8/1000*(1+Assumptions!$E$25)^(R5-2000)+Assumptions!$E$19*Assumptions!$E$17*(1+Assumptions!$E$25)^(R5-2000)/1000</f>
        <v>926.040678477273</v>
      </c>
      <c r="S16" s="34" t="n">
        <f aca="false">1/3*Assumptions!$E$18*Assumptions!$E$11*Assumptions!$E$8/1000*(1+Assumptions!$E$25)^(S5-2000)+Assumptions!$E$19*Assumptions!$E$17*(1+Assumptions!$E$25)^(S5-2000)/1000</f>
        <v>953.821898831592</v>
      </c>
      <c r="T16" s="34" t="n">
        <f aca="false">1/3*Assumptions!$E$18*Assumptions!$E$11*Assumptions!$E$8/1000*(1+Assumptions!$E$25)^(T5-2000)+Assumptions!$E$19*Assumptions!$E$17*(1+Assumptions!$E$25)^(T5-2000)/1000</f>
        <v>982.436555796539</v>
      </c>
      <c r="U16" s="34" t="n">
        <f aca="false">1/3*Assumptions!$E$18*Assumptions!$E$11*Assumptions!$E$8/1000*(1+Assumptions!$E$25)^(U5-2000)+Assumptions!$E$19*Assumptions!$E$17*(1+Assumptions!$E$25)^(U5-2000)/1000</f>
        <v>1011.90965247044</v>
      </c>
      <c r="V16" s="372"/>
      <c r="W16" s="221" t="n">
        <f aca="false">SUM(B16:U16)</f>
        <v>13722.6100382419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182.414867029808</v>
      </c>
      <c r="C18" s="316" t="n">
        <f aca="false">(SUM(C9:C11)-SUM(C22:C27))*'Summary Output'!$B$29/4</f>
        <v>181.703253362288</v>
      </c>
      <c r="D18" s="316" t="n">
        <f aca="false">(SUM(D9:D11)-SUM(D22:D27))*'Summary Output'!$B$29/4</f>
        <v>180.974880756065</v>
      </c>
      <c r="E18" s="316" t="n">
        <f aca="false">(SUM(E9:E16)-SUM(E22:E27))*'Summary Output'!$B$29/4</f>
        <v>310.909790658293</v>
      </c>
      <c r="F18" s="316" t="n">
        <f aca="false">(SUM(F9:F16)-SUM(F22:F27))*'Summary Output'!$B$29/4</f>
        <v>328.000116384386</v>
      </c>
      <c r="G18" s="316" t="n">
        <f aca="false">(SUM(G9:G16)-SUM(G22:G27))*'Summary Output'!$B$29/4</f>
        <v>332.245807884969</v>
      </c>
      <c r="H18" s="316" t="n">
        <f aca="false">(SUM(H9:H16)-SUM(H22:H27))*'Summary Output'!$B$29/4</f>
        <v>336.541970643286</v>
      </c>
      <c r="I18" s="316" t="n">
        <f aca="false">(SUM(I9:I16)-SUM(I22:I27))*'Summary Output'!$B$29/4</f>
        <v>340.868052892029</v>
      </c>
      <c r="J18" s="316" t="n">
        <f aca="false">(SUM(J9:J16)-SUM(J22:J27))*'Summary Output'!$B$29/4</f>
        <v>345.395124391803</v>
      </c>
      <c r="K18" s="316" t="n">
        <f aca="false">(SUM(K9:K16)-SUM(K22:K27))*'Summary Output'!$B$29/4</f>
        <v>343.012383750311</v>
      </c>
      <c r="L18" s="316" t="n">
        <f aca="false">(SUM(L9:L16)-SUM(L22:L27))*'Summary Output'!$B$29/4</f>
        <v>351.810691330891</v>
      </c>
      <c r="M18" s="316" t="n">
        <f aca="false">(SUM(M9:M16)-SUM(M22:M27))*'Summary Output'!$B$29/4</f>
        <v>360.944060452238</v>
      </c>
      <c r="N18" s="316" t="n">
        <f aca="false">(SUM(N9:N16)-SUM(N22:N27))*'Summary Output'!$B$29/4</f>
        <v>369.272631032883</v>
      </c>
      <c r="O18" s="316" t="n">
        <f aca="false">(SUM(O9:O16)-SUM(O22:O27))*'Summary Output'!$B$29/4</f>
        <v>376.112367355122</v>
      </c>
      <c r="P18" s="316" t="n">
        <f aca="false">(SUM(P9:P16)-SUM(P22:P27))*'Summary Output'!$B$29/4</f>
        <v>383.062334791716</v>
      </c>
      <c r="Q18" s="316" t="n">
        <f aca="false">(SUM(Q9:Q16)-SUM(Q22:Q27))*'Summary Output'!$B$29/4</f>
        <v>388.022894862128</v>
      </c>
      <c r="R18" s="316" t="n">
        <f aca="false">(SUM(R9:R16)-SUM(R22:R27))*'Summary Output'!$B$29/4</f>
        <v>392.971552531087</v>
      </c>
      <c r="S18" s="316" t="n">
        <f aca="false">(SUM(S9:S16)-SUM(S22:S27))*'Summary Output'!$B$29/4</f>
        <v>397.964791814557</v>
      </c>
      <c r="T18" s="316" t="n">
        <f aca="false">(SUM(T9:T16)-SUM(T22:T27))*'Summary Output'!$B$29/4</f>
        <v>403.002501641576</v>
      </c>
      <c r="U18" s="316" t="n">
        <f aca="false">(SUM(U9:U16)-SUM(U22:U27))*'Summary Output'!$B$29/4</f>
        <v>408.084549570828</v>
      </c>
      <c r="V18" s="372"/>
      <c r="W18" s="221" t="n">
        <f aca="false">SUM(B18:U18)</f>
        <v>6713.31462313626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29522.1886912873</v>
      </c>
      <c r="F19" s="26" t="n">
        <f aca="false">SUM(F9:F18)</f>
        <v>30975.4096081377</v>
      </c>
      <c r="G19" s="26" t="n">
        <f aca="false">SUM(G9:G18)</f>
        <v>31383.8247879147</v>
      </c>
      <c r="H19" s="26" t="n">
        <f aca="false">SUM(H9:H18)</f>
        <v>31797.8080730805</v>
      </c>
      <c r="I19" s="26" t="n">
        <f aca="false">SUM(I9:I18)</f>
        <v>32217.419708887</v>
      </c>
      <c r="J19" s="26" t="n">
        <f aca="false">SUM(J9:J18)</f>
        <v>32642.9128994464</v>
      </c>
      <c r="K19" s="26" t="n">
        <f aca="false">SUM(K9:K18)</f>
        <v>33067.2603412362</v>
      </c>
      <c r="L19" s="26" t="n">
        <f aca="false">SUM(L9:L18)</f>
        <v>33703.6130748628</v>
      </c>
      <c r="M19" s="26" t="n">
        <f aca="false">SUM(M9:M18)</f>
        <v>34352.4257861009</v>
      </c>
      <c r="N19" s="26" t="n">
        <f aca="false">SUM(N9:N18)</f>
        <v>35012.7955514276</v>
      </c>
      <c r="O19" s="26" t="n">
        <f aca="false">SUM(O9:O18)</f>
        <v>35684.2799802444</v>
      </c>
      <c r="P19" s="26" t="n">
        <f aca="false">SUM(P9:P18)</f>
        <v>36368.7245874565</v>
      </c>
      <c r="Q19" s="26" t="n">
        <f aca="false">SUM(Q9:Q18)</f>
        <v>36900.8402437926</v>
      </c>
      <c r="R19" s="26" t="n">
        <f aca="false">SUM(R9:R18)</f>
        <v>37440.8771194093</v>
      </c>
      <c r="S19" s="26" t="n">
        <f aca="false">SUM(S9:S18)</f>
        <v>37989.0172428905</v>
      </c>
      <c r="T19" s="26" t="n">
        <f aca="false">SUM(T9:T18)</f>
        <v>38545.3882097126</v>
      </c>
      <c r="U19" s="26" t="n">
        <f aca="false">SUM(U9:U18)</f>
        <v>39110.1197979301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.75" hidden="false" customHeight="fals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Assumptions!E28*(1+Assumptions!$E$25)</f>
        <v>1934.4085877</v>
      </c>
      <c r="C22" s="34" t="n">
        <f aca="false">B22*(1+Assumptions!$E$25)</f>
        <v>1992.440845331</v>
      </c>
      <c r="D22" s="34" t="n">
        <f aca="false">C22*(1+Assumptions!$E$25)</f>
        <v>2052.21407069093</v>
      </c>
      <c r="E22" s="34" t="n">
        <f aca="false">D22*(1+Assumptions!$E$25)</f>
        <v>2113.78049281166</v>
      </c>
      <c r="F22" s="34" t="n">
        <f aca="false">E22*(1+Assumptions!$E$25)</f>
        <v>2177.19390759601</v>
      </c>
      <c r="G22" s="34" t="n">
        <f aca="false">F22*(1+Assumptions!$E$25)</f>
        <v>2242.50972482389</v>
      </c>
      <c r="H22" s="34" t="n">
        <f aca="false">G22*(1+Assumptions!$E$25)</f>
        <v>2309.78501656861</v>
      </c>
      <c r="I22" s="34" t="n">
        <f aca="false">H22*(1+Assumptions!$E$25)</f>
        <v>2379.07856706566</v>
      </c>
      <c r="J22" s="34" t="n">
        <f aca="false">I22*(1+Assumptions!$E$25)</f>
        <v>2450.45092407763</v>
      </c>
      <c r="K22" s="34" t="n">
        <f aca="false">J22*(1+Assumptions!$E$25)</f>
        <v>2523.96445179996</v>
      </c>
      <c r="L22" s="34" t="n">
        <f aca="false">K22*(1+Assumptions!$E$25)</f>
        <v>2599.68338535396</v>
      </c>
      <c r="M22" s="34" t="n">
        <f aca="false">L22*(1+Assumptions!$E$25)</f>
        <v>2677.67388691458</v>
      </c>
      <c r="N22" s="34" t="n">
        <f aca="false">M22*(1+Assumptions!$E$25)</f>
        <v>2758.00410352202</v>
      </c>
      <c r="O22" s="34" t="n">
        <f aca="false">N22*(1+Assumptions!$E$25)</f>
        <v>2840.74422662768</v>
      </c>
      <c r="P22" s="34" t="n">
        <f aca="false">O22*(1+Assumptions!$E$25)</f>
        <v>2925.96655342651</v>
      </c>
      <c r="Q22" s="34" t="n">
        <f aca="false">P22*(1+Assumptions!$E$25)</f>
        <v>3013.74555002931</v>
      </c>
      <c r="R22" s="34" t="n">
        <f aca="false">Q22*(1+Assumptions!$E$25)</f>
        <v>3104.15791653018</v>
      </c>
      <c r="S22" s="34" t="n">
        <f aca="false">R22*(1+Assumptions!$E$25)</f>
        <v>3197.28265402609</v>
      </c>
      <c r="T22" s="34" t="n">
        <f aca="false">S22*(1+Assumptions!$E$25)</f>
        <v>3293.20113364687</v>
      </c>
      <c r="U22" s="34" t="n">
        <f aca="false">T22*(1+Assumptions!$E$25)</f>
        <v>3391.99716765628</v>
      </c>
      <c r="W22" s="221" t="n">
        <f aca="false">SUM(B22:U22)</f>
        <v>51978.2831661988</v>
      </c>
    </row>
    <row r="23" customFormat="false" ht="12.75" hidden="false" customHeight="false" outlineLevel="0" collapsed="false">
      <c r="A23" s="113" t="s">
        <v>86</v>
      </c>
      <c r="B23" s="34" t="n">
        <f aca="false">Assumptions!$E$29*(1+Assumptions!$E$25)</f>
        <v>422.5779352</v>
      </c>
      <c r="C23" s="34" t="n">
        <f aca="false">B23*(1+Assumptions!$E$25)</f>
        <v>435.255273256</v>
      </c>
      <c r="D23" s="34" t="n">
        <f aca="false">C23*(1+Assumptions!$E$25)</f>
        <v>448.31293145368</v>
      </c>
      <c r="E23" s="34" t="n">
        <f aca="false">Assumptions!$E$19*Assumptions!$E$23*(1+Assumptions!$E$25)^(E5-2000)/1000</f>
        <v>461.76231939729</v>
      </c>
      <c r="F23" s="34" t="n">
        <f aca="false">Assumptions!$E$19*Assumptions!$E$23*(1+Assumptions!$E$25)^(F5-2000)/1000</f>
        <v>475.615188979209</v>
      </c>
      <c r="G23" s="34" t="n">
        <f aca="false">Assumptions!$E$19*Assumptions!$E$23*(1+Assumptions!$E$25)^(G5-2000)/1000</f>
        <v>489.883644648585</v>
      </c>
      <c r="H23" s="34" t="n">
        <f aca="false">Assumptions!$E$19*Assumptions!$E$23*(1+Assumptions!$E$25)^(H5-2000)/1000</f>
        <v>504.580153988043</v>
      </c>
      <c r="I23" s="34" t="n">
        <f aca="false">Assumptions!$E$19*Assumptions!$E$23*(1+Assumptions!$E$25)^(I5-2000)/1000</f>
        <v>519.717558607684</v>
      </c>
      <c r="J23" s="34" t="n">
        <f aca="false">Assumptions!$E$19*Assumptions!$E$23*(1+Assumptions!$E$25)^(J5-2000)/1000</f>
        <v>535.309085365915</v>
      </c>
      <c r="K23" s="34" t="n">
        <f aca="false">Assumptions!$E$19*Assumptions!$E$23*(1+Assumptions!$E$25)^(K5-2000)/1000</f>
        <v>551.368357926892</v>
      </c>
      <c r="L23" s="34" t="n">
        <f aca="false">Assumptions!$E$19*Assumptions!$E$23*(1+Assumptions!$E$25)^(L5-2000)/1000</f>
        <v>567.909408664699</v>
      </c>
      <c r="M23" s="34" t="n">
        <f aca="false">Assumptions!$E$19*Assumptions!$E$23*(1+Assumptions!$E$25)^(M5-2000)/1000</f>
        <v>584.94669092464</v>
      </c>
      <c r="N23" s="34" t="n">
        <f aca="false">Assumptions!$E$19*Assumptions!$E$23*(1+Assumptions!$E$25)^(N5-2000)/1000</f>
        <v>602.495091652379</v>
      </c>
      <c r="O23" s="34" t="n">
        <f aca="false">Assumptions!$E$19*Assumptions!$E$23*(1+Assumptions!$E$25)^(O5-2000)/1000</f>
        <v>620.569944401951</v>
      </c>
      <c r="P23" s="34" t="n">
        <f aca="false">Assumptions!$E$19*Assumptions!$E$23*(1+Assumptions!$E$25)^(P5-2000)/1000</f>
        <v>639.187042734009</v>
      </c>
      <c r="Q23" s="34" t="n">
        <f aca="false">Assumptions!$E$19*Assumptions!$E$23*(1+Assumptions!$E$25)^(Q5-2000)/1000</f>
        <v>658.36265401603</v>
      </c>
      <c r="R23" s="34" t="n">
        <f aca="false">Assumptions!$E$19*Assumptions!$E$23*(1+Assumptions!$E$25)^(R5-2000)/1000</f>
        <v>678.113533636511</v>
      </c>
      <c r="S23" s="34" t="n">
        <f aca="false">Assumptions!$E$19*Assumptions!$E$23*(1+Assumptions!$E$25)^(S5-2000)/1000</f>
        <v>698.456939645606</v>
      </c>
      <c r="T23" s="34" t="n">
        <f aca="false">Assumptions!$E$19*Assumptions!$E$23*(1+Assumptions!$E$25)^(T5-2000)/1000</f>
        <v>719.410647834974</v>
      </c>
      <c r="U23" s="34" t="n">
        <f aca="false">Assumptions!$E$19*Assumptions!$E$23*(1+Assumptions!$E$25)^(U5-2000)/1000</f>
        <v>740.992967270023</v>
      </c>
      <c r="W23" s="221" t="n">
        <f aca="false">SUM(B23:U23)</f>
        <v>11354.8273696041</v>
      </c>
    </row>
    <row r="24" customFormat="false" ht="12.75" hidden="false" customHeight="false" outlineLevel="0" collapsed="false">
      <c r="A24" s="113" t="s">
        <v>129</v>
      </c>
      <c r="B24" s="34" t="n">
        <f aca="false">Assumptions!$E$24*Assumptions!$E$11*Assumptions!$E$8/1000*(1+Assumptions!$E$25)</f>
        <v>463.5</v>
      </c>
      <c r="C24" s="221" t="n">
        <f aca="false">B24*(1+Assumptions!$E$25)</f>
        <v>477.405</v>
      </c>
      <c r="D24" s="221" t="n">
        <f aca="false">C24*(1+Assumptions!$E$25)</f>
        <v>491.72715</v>
      </c>
      <c r="E24" s="221" t="n">
        <f aca="false">D24*(1+Assumptions!$E$25)</f>
        <v>506.4789645</v>
      </c>
      <c r="F24" s="221" t="n">
        <f aca="false">E24*(1+Assumptions!$E$25)</f>
        <v>521.673333435</v>
      </c>
      <c r="G24" s="221" t="n">
        <f aca="false">F24*(1+Assumptions!$E$25)</f>
        <v>537.32353343805</v>
      </c>
      <c r="H24" s="221" t="n">
        <f aca="false">G24*(1+Assumptions!$E$25)</f>
        <v>553.443239441192</v>
      </c>
      <c r="I24" s="221" t="n">
        <f aca="false">H24*(1+Assumptions!$E$25)</f>
        <v>570.046536624428</v>
      </c>
      <c r="J24" s="221" t="n">
        <f aca="false">I24*(1+Assumptions!$E$25)</f>
        <v>587.14793272316</v>
      </c>
      <c r="K24" s="221" t="n">
        <f aca="false">J24*(1+Assumptions!$E$25)</f>
        <v>604.762370704855</v>
      </c>
      <c r="L24" s="221" t="n">
        <f aca="false">K24*(1+Assumptions!$E$25)</f>
        <v>622.905241826001</v>
      </c>
      <c r="M24" s="221" t="n">
        <f aca="false">L24*(1+Assumptions!$E$25)</f>
        <v>641.592399080781</v>
      </c>
      <c r="N24" s="221" t="n">
        <f aca="false">M24*(1+Assumptions!$E$25)</f>
        <v>660.840171053204</v>
      </c>
      <c r="O24" s="221" t="n">
        <f aca="false">N24*(1+Assumptions!$E$25)</f>
        <v>680.6653761848</v>
      </c>
      <c r="P24" s="221" t="n">
        <f aca="false">O24*(1+Assumptions!$E$25)</f>
        <v>701.085337470344</v>
      </c>
      <c r="Q24" s="221" t="n">
        <f aca="false">P24*(1+Assumptions!$E$25)</f>
        <v>722.117897594455</v>
      </c>
      <c r="R24" s="221" t="n">
        <f aca="false">Q24*(1+Assumptions!$E$25)</f>
        <v>743.781434522288</v>
      </c>
      <c r="S24" s="221" t="n">
        <f aca="false">R24*(1+Assumptions!$E$25)</f>
        <v>766.094877557957</v>
      </c>
      <c r="T24" s="221" t="n">
        <f aca="false">S24*(1+Assumptions!$E$25)</f>
        <v>789.077723884696</v>
      </c>
      <c r="U24" s="221" t="n">
        <f aca="false">T24*(1+Assumptions!$E$25)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Assumptions!E31*(1+Assumptions!$E$25)</f>
        <v>373.552331666667</v>
      </c>
      <c r="C25" s="34" t="n">
        <f aca="false">B25*(1+Assumptions!$E$25)</f>
        <v>384.758901616667</v>
      </c>
      <c r="D25" s="34" t="n">
        <f aca="false">C25*(1+Assumptions!$E$25)</f>
        <v>396.301668665167</v>
      </c>
      <c r="E25" s="34" t="n">
        <f aca="false">D25*(1+Assumptions!$E$25)</f>
        <v>408.190718725122</v>
      </c>
      <c r="F25" s="34" t="n">
        <f aca="false">E25*(1+Assumptions!$E$25)</f>
        <v>420.436440286875</v>
      </c>
      <c r="G25" s="34" t="n">
        <f aca="false">F25*(1+Assumptions!$E$25)</f>
        <v>433.049533495482</v>
      </c>
      <c r="H25" s="34" t="n">
        <f aca="false">G25*(1+Assumptions!$E$25)</f>
        <v>446.041019500346</v>
      </c>
      <c r="I25" s="34" t="n">
        <f aca="false">H25*(1+Assumptions!$E$25)</f>
        <v>459.422250085357</v>
      </c>
      <c r="J25" s="34" t="n">
        <f aca="false">I25*(1+Assumptions!$E$25)</f>
        <v>473.204917587917</v>
      </c>
      <c r="K25" s="34" t="n">
        <f aca="false">J25*(1+Assumptions!$E$25)</f>
        <v>487.401065115555</v>
      </c>
      <c r="L25" s="34" t="n">
        <f aca="false">K25*(1+Assumptions!$E$25)</f>
        <v>502.023097069021</v>
      </c>
      <c r="M25" s="34" t="n">
        <f aca="false">L25*(1+Assumptions!$E$25)</f>
        <v>517.083789981092</v>
      </c>
      <c r="N25" s="34" t="n">
        <f aca="false">M25*(1+Assumptions!$E$25)</f>
        <v>532.596303680525</v>
      </c>
      <c r="O25" s="34" t="n">
        <f aca="false">N25*(1+Assumptions!$E$25)</f>
        <v>548.574192790941</v>
      </c>
      <c r="P25" s="34" t="n">
        <f aca="false">O25*(1+Assumptions!$E$25)</f>
        <v>565.031418574669</v>
      </c>
      <c r="Q25" s="34" t="n">
        <f aca="false">P25*(1+Assumptions!$E$25)</f>
        <v>581.982361131909</v>
      </c>
      <c r="R25" s="34" t="n">
        <f aca="false">Q25*(1+Assumptions!$E$25)</f>
        <v>599.441831965866</v>
      </c>
      <c r="S25" s="34" t="n">
        <f aca="false">R25*(1+Assumptions!$E$25)</f>
        <v>617.425086924842</v>
      </c>
      <c r="T25" s="34" t="n">
        <f aca="false">S25*(1+Assumptions!$E$25)</f>
        <v>635.947839532587</v>
      </c>
      <c r="U25" s="34" t="n">
        <f aca="false">T25*(1+Assumptions!$E$25)</f>
        <v>655.026274718565</v>
      </c>
      <c r="W25" s="221" t="n">
        <f aca="false">SUM(B25:U25)</f>
        <v>10037.4910431152</v>
      </c>
    </row>
    <row r="26" customFormat="false" ht="12.75" hidden="false" customHeight="false" outlineLevel="0" collapsed="false">
      <c r="A26" s="113" t="s">
        <v>248</v>
      </c>
      <c r="B26" s="374" t="n">
        <v>487.9</v>
      </c>
      <c r="C26" s="374" t="n">
        <v>486.5</v>
      </c>
      <c r="D26" s="374" t="n">
        <v>484.5</v>
      </c>
      <c r="E26" s="374" t="n">
        <v>476.4</v>
      </c>
      <c r="F26" s="374" t="n">
        <v>467.3</v>
      </c>
      <c r="G26" s="374" t="n">
        <v>451.3</v>
      </c>
      <c r="H26" s="374" t="n">
        <v>427.8</v>
      </c>
      <c r="I26" s="374" t="n">
        <v>402.5</v>
      </c>
      <c r="J26" s="374" t="n">
        <v>362.4</v>
      </c>
      <c r="K26" s="374" t="n">
        <v>878.3</v>
      </c>
      <c r="L26" s="374" t="n">
        <v>695.3</v>
      </c>
      <c r="M26" s="374" t="n">
        <v>494</v>
      </c>
      <c r="N26" s="374" t="n">
        <v>365.9</v>
      </c>
      <c r="O26" s="374" t="n">
        <v>365.9</v>
      </c>
      <c r="P26" s="374" t="n">
        <v>365.9</v>
      </c>
      <c r="Q26" s="374" t="n">
        <v>365.9</v>
      </c>
      <c r="R26" s="374" t="n">
        <v>365.9</v>
      </c>
      <c r="S26" s="374" t="n">
        <v>365.9</v>
      </c>
      <c r="T26" s="374" t="n">
        <v>365.9</v>
      </c>
      <c r="U26" s="374" t="n">
        <f aca="false">T26</f>
        <v>365.9</v>
      </c>
      <c r="W26" s="221" t="n">
        <f aca="false">SUM(B26:U26)</f>
        <v>9041.4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418.949718248674</v>
      </c>
      <c r="C27" s="226" t="n">
        <f aca="false">C81</f>
        <v>408.039984069268</v>
      </c>
      <c r="D27" s="226" t="n">
        <f aca="false">D81</f>
        <v>396.993800158709</v>
      </c>
      <c r="E27" s="226" t="n">
        <f aca="false">E81</f>
        <v>371.883152531502</v>
      </c>
      <c r="F27" s="226" t="n">
        <f aca="false">F81</f>
        <v>345.181310705298</v>
      </c>
      <c r="G27" s="226" t="n">
        <f aca="false">G81</f>
        <v>317.847912826223</v>
      </c>
      <c r="H27" s="226" t="n">
        <f aca="false">H81</f>
        <v>296.259021476169</v>
      </c>
      <c r="I27" s="226" t="n">
        <f aca="false">I81</f>
        <v>276.342512249532</v>
      </c>
      <c r="J27" s="226" t="n">
        <f aca="false">J81</f>
        <v>257.394963955763</v>
      </c>
      <c r="K27" s="226" t="n">
        <f aca="false">K81</f>
        <v>237.461011913742</v>
      </c>
      <c r="L27" s="226" t="n">
        <f aca="false">L81</f>
        <v>219.125944146975</v>
      </c>
      <c r="M27" s="226" t="n">
        <f aca="false">M81</f>
        <v>200.660122568526</v>
      </c>
      <c r="N27" s="226" t="n">
        <f aca="false">N81</f>
        <v>181.876767855959</v>
      </c>
      <c r="O27" s="226" t="n">
        <f aca="false">O81</f>
        <v>162.724484474136</v>
      </c>
      <c r="P27" s="226" t="n">
        <f aca="false">P81</f>
        <v>143.505117121964</v>
      </c>
      <c r="Q27" s="226" t="n">
        <f aca="false">Q81</f>
        <v>128.87729718857</v>
      </c>
      <c r="R27" s="226" t="n">
        <f aca="false">R81</f>
        <v>118.786647736409</v>
      </c>
      <c r="S27" s="226" t="n">
        <f aca="false">S81</f>
        <v>108.709547756894</v>
      </c>
      <c r="T27" s="226" t="n">
        <f aca="false">T81</f>
        <v>98.6482318458389</v>
      </c>
      <c r="U27" s="226" t="n">
        <f aca="false">U81</f>
        <v>88.6048174469822</v>
      </c>
      <c r="V27" s="221"/>
      <c r="W27" s="221" t="n">
        <f aca="false">SUM(B27:U27)</f>
        <v>4777.87236627714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4100.88857281534</v>
      </c>
      <c r="C28" s="34" t="n">
        <f aca="false">SUM(C22:C27)</f>
        <v>4184.40000427294</v>
      </c>
      <c r="D28" s="34" t="n">
        <f aca="false">SUM(D22:D27)</f>
        <v>4270.04962096849</v>
      </c>
      <c r="E28" s="34" t="n">
        <f aca="false">SUM(E22:E27)</f>
        <v>4338.49564796557</v>
      </c>
      <c r="F28" s="34" t="n">
        <f aca="false">SUM(F22:F27)</f>
        <v>4407.40018100239</v>
      </c>
      <c r="G28" s="34" t="n">
        <f aca="false">SUM(G22:G27)</f>
        <v>4471.91434923223</v>
      </c>
      <c r="H28" s="34" t="n">
        <f aca="false">SUM(H22:H27)</f>
        <v>4537.90845097436</v>
      </c>
      <c r="I28" s="34" t="n">
        <f aca="false">SUM(I22:I27)</f>
        <v>4607.10742463266</v>
      </c>
      <c r="J28" s="34" t="n">
        <f aca="false">SUM(J22:J27)</f>
        <v>4665.90782371039</v>
      </c>
      <c r="K28" s="34" t="n">
        <f aca="false">SUM(K22:K27)</f>
        <v>5283.25725746101</v>
      </c>
      <c r="L28" s="34" t="n">
        <f aca="false">SUM(L22:L27)</f>
        <v>5206.94707706066</v>
      </c>
      <c r="M28" s="34" t="n">
        <f aca="false">SUM(M22:M27)</f>
        <v>5115.95688946962</v>
      </c>
      <c r="N28" s="34" t="n">
        <f aca="false">SUM(N22:N27)</f>
        <v>5101.71243776409</v>
      </c>
      <c r="O28" s="34" t="n">
        <f aca="false">SUM(O22:O27)</f>
        <v>5219.17822447951</v>
      </c>
      <c r="P28" s="34" t="n">
        <f aca="false">SUM(P22:P27)</f>
        <v>5340.6754693275</v>
      </c>
      <c r="Q28" s="34" t="n">
        <f aca="false">SUM(Q22:Q27)</f>
        <v>5470.98575996027</v>
      </c>
      <c r="R28" s="34" t="n">
        <f aca="false">SUM(R22:R27)</f>
        <v>5610.18136439126</v>
      </c>
      <c r="S28" s="34" t="n">
        <f aca="false">SUM(S22:S27)</f>
        <v>5753.86910591139</v>
      </c>
      <c r="T28" s="34" t="n">
        <f aca="false">SUM(T22:T27)</f>
        <v>5902.18557674497</v>
      </c>
      <c r="U28" s="34" t="n">
        <f aca="false">SUM(U22:U27)</f>
        <v>6055.27128269309</v>
      </c>
      <c r="W28" s="221" t="n">
        <f aca="false">SUM(B28:U28)</f>
        <v>99644.2925208377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25183.6930433217</v>
      </c>
      <c r="F31" s="217" t="n">
        <f aca="false">F19-F28</f>
        <v>26568.0094271353</v>
      </c>
      <c r="G31" s="217" t="n">
        <f aca="false">G19-G28</f>
        <v>26911.9104386825</v>
      </c>
      <c r="H31" s="217" t="n">
        <f aca="false">H19-H28</f>
        <v>27259.8996221061</v>
      </c>
      <c r="I31" s="217" t="n">
        <f aca="false">I19-I28</f>
        <v>27610.3122842544</v>
      </c>
      <c r="J31" s="217" t="n">
        <f aca="false">J19-J28</f>
        <v>27977.005075736</v>
      </c>
      <c r="K31" s="217" t="n">
        <f aca="false">K19-K28</f>
        <v>27784.0030837752</v>
      </c>
      <c r="L31" s="217" t="n">
        <f aca="false">L19-L28</f>
        <v>28496.6659978021</v>
      </c>
      <c r="M31" s="217" t="n">
        <f aca="false">M19-M28</f>
        <v>29236.4688966313</v>
      </c>
      <c r="N31" s="217" t="n">
        <f aca="false">N19-N28</f>
        <v>29911.0831136635</v>
      </c>
      <c r="O31" s="217" t="n">
        <f aca="false">O19-O28</f>
        <v>30465.1017557649</v>
      </c>
      <c r="P31" s="217" t="n">
        <f aca="false">P19-P28</f>
        <v>31028.049118129</v>
      </c>
      <c r="Q31" s="217" t="n">
        <f aca="false">Q19-Q28</f>
        <v>31429.8544838323</v>
      </c>
      <c r="R31" s="217" t="n">
        <f aca="false">R19-R28</f>
        <v>31830.695755018</v>
      </c>
      <c r="S31" s="217" t="n">
        <f aca="false">S19-S28</f>
        <v>32235.1481369791</v>
      </c>
      <c r="T31" s="217" t="n">
        <f aca="false">T19-T28</f>
        <v>32643.2026329677</v>
      </c>
      <c r="U31" s="217" t="n">
        <f aca="false">U19-U28</f>
        <v>33054.8485152371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Depreciation!C29</f>
        <v>#VALUE!</v>
      </c>
      <c r="C33" s="34" t="e">
        <f aca="false">Depreciation!D29</f>
        <v>#VALUE!</v>
      </c>
      <c r="D33" s="34" t="e">
        <f aca="false">Depreciation!E29</f>
        <v>#VALUE!</v>
      </c>
      <c r="E33" s="34" t="e">
        <f aca="false">Depreciation!F29</f>
        <v>#VALUE!</v>
      </c>
      <c r="F33" s="34" t="e">
        <f aca="false">Depreciation!G29</f>
        <v>#VALUE!</v>
      </c>
      <c r="G33" s="34" t="e">
        <f aca="false">Depreciation!H29</f>
        <v>#VALUE!</v>
      </c>
      <c r="H33" s="34" t="e">
        <f aca="false">Depreciation!I29</f>
        <v>#VALUE!</v>
      </c>
      <c r="I33" s="34" t="e">
        <f aca="false">Depreciation!J29</f>
        <v>#VALUE!</v>
      </c>
      <c r="J33" s="34" t="e">
        <f aca="false">Depreciation!K29</f>
        <v>#VALUE!</v>
      </c>
      <c r="K33" s="34" t="e">
        <f aca="false">Depreciation!L29</f>
        <v>#VALUE!</v>
      </c>
      <c r="L33" s="34" t="e">
        <f aca="false">Depreciation!M29</f>
        <v>#VALUE!</v>
      </c>
      <c r="M33" s="34" t="e">
        <f aca="false">Depreciation!N29</f>
        <v>#VALUE!</v>
      </c>
      <c r="N33" s="34" t="e">
        <f aca="false">Depreciation!O29</f>
        <v>#VALUE!</v>
      </c>
      <c r="O33" s="34" t="e">
        <f aca="false">Depreciation!P29</f>
        <v>#VALUE!</v>
      </c>
      <c r="P33" s="34" t="e">
        <f aca="false">Depreciation!Q29</f>
        <v>#VALUE!</v>
      </c>
      <c r="Q33" s="34" t="e">
        <f aca="false">Depreciation!R29</f>
        <v>#VALUE!</v>
      </c>
      <c r="R33" s="34" t="e">
        <f aca="false">Depreciation!S29</f>
        <v>#VALUE!</v>
      </c>
      <c r="S33" s="34" t="e">
        <f aca="false">Depreciation!T29</f>
        <v>#VALUE!</v>
      </c>
      <c r="T33" s="34" t="e">
        <f aca="false">Depreciation!U29</f>
        <v>#VALUE!</v>
      </c>
      <c r="U33" s="34" t="e">
        <f aca="false">Depreciation!V29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IS!B38*Allocation!$E$9</f>
        <v>9603.75985478421</v>
      </c>
      <c r="C37" s="34" t="n">
        <f aca="false">IS!C38*Allocation!$E$9</f>
        <v>9459.65885170854</v>
      </c>
      <c r="D37" s="34" t="n">
        <f aca="false">IS!D38*Allocation!$E$9</f>
        <v>9256.39951384183</v>
      </c>
      <c r="E37" s="34" t="n">
        <f aca="false">IS!E38*Allocation!$E$9</f>
        <v>9096.84161159287</v>
      </c>
      <c r="F37" s="34" t="n">
        <f aca="false">IS!F38*Allocation!$E$9</f>
        <v>8814.54968272977</v>
      </c>
      <c r="G37" s="34" t="n">
        <f aca="false">IS!G38*Allocation!$E$9</f>
        <v>8479.96070434586</v>
      </c>
      <c r="H37" s="34" t="n">
        <f aca="false">IS!H38*Allocation!$E$9</f>
        <v>8103.92774176843</v>
      </c>
      <c r="I37" s="34" t="n">
        <f aca="false">IS!I38*Allocation!$E$9</f>
        <v>7710.52822219586</v>
      </c>
      <c r="J37" s="34" t="n">
        <f aca="false">IS!J38*Allocation!$E$9</f>
        <v>7221.86464104752</v>
      </c>
      <c r="K37" s="34" t="n">
        <f aca="false">IS!K38*Allocation!$E$9</f>
        <v>6680.38899010696</v>
      </c>
      <c r="L37" s="34" t="n">
        <f aca="false">IS!L38*Allocation!$E$9</f>
        <v>6110.63289671386</v>
      </c>
      <c r="M37" s="34" t="n">
        <f aca="false">IS!M38*Allocation!$E$9</f>
        <v>5489.40920266843</v>
      </c>
      <c r="N37" s="34" t="n">
        <f aca="false">IS!N38*Allocation!$E$9</f>
        <v>4837.31183352936</v>
      </c>
      <c r="O37" s="34" t="n">
        <f aca="false">IS!O38*Allocation!$E$9</f>
        <v>4200.6513019371</v>
      </c>
      <c r="P37" s="34" t="n">
        <f aca="false">IS!P38*Allocation!$E$9</f>
        <v>3555.96710337136</v>
      </c>
      <c r="Q37" s="34" t="n">
        <f aca="false">IS!Q38*Allocation!$E$9</f>
        <v>2887.8224002853</v>
      </c>
      <c r="R37" s="34" t="n">
        <f aca="false">IS!R38*Allocation!$E$9</f>
        <v>2179.12329347452</v>
      </c>
      <c r="S37" s="34" t="n">
        <f aca="false">IS!S38*Allocation!$E$9</f>
        <v>1510.89137661701</v>
      </c>
      <c r="T37" s="34" t="n">
        <f aca="false">IS!T38*Allocation!$E$9</f>
        <v>937.896898183984</v>
      </c>
      <c r="U37" s="34" t="n">
        <f aca="false">IS!U38*Allocation!$E$9</f>
        <v>366.297840094173</v>
      </c>
      <c r="W37" s="221" t="n">
        <f aca="false">SUM(B37:U37)</f>
        <v>116503.883960997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B39*-Assumptions!$E$38</f>
        <v>#VALUE!</v>
      </c>
      <c r="C41" s="34" t="e">
        <f aca="false">C39*-Assumptions!$E$38</f>
        <v>#VALUE!</v>
      </c>
      <c r="D41" s="34" t="e">
        <f aca="false">D39*-Assumptions!$E$38</f>
        <v>#VALUE!</v>
      </c>
      <c r="E41" s="34" t="e">
        <f aca="false">E39*-Assumptions!$E$38</f>
        <v>#VALUE!</v>
      </c>
      <c r="F41" s="34" t="e">
        <f aca="false">F39*-Assumptions!$E$38</f>
        <v>#VALUE!</v>
      </c>
      <c r="G41" s="34" t="e">
        <f aca="false">G39*-Assumptions!$E$38</f>
        <v>#VALUE!</v>
      </c>
      <c r="H41" s="34" t="e">
        <f aca="false">H39*-Assumptions!$E$38</f>
        <v>#VALUE!</v>
      </c>
      <c r="I41" s="34" t="e">
        <f aca="false">I39*-Assumptions!$E$38</f>
        <v>#VALUE!</v>
      </c>
      <c r="J41" s="34" t="e">
        <f aca="false">J39*-Assumptions!$E$38</f>
        <v>#VALUE!</v>
      </c>
      <c r="K41" s="34" t="e">
        <f aca="false">K39*-Assumptions!$E$38</f>
        <v>#VALUE!</v>
      </c>
      <c r="L41" s="34" t="e">
        <f aca="false">L39*-Assumptions!$E$38</f>
        <v>#VALUE!</v>
      </c>
      <c r="M41" s="34" t="e">
        <f aca="false">M39*-Assumptions!$E$38</f>
        <v>#VALUE!</v>
      </c>
      <c r="N41" s="34" t="e">
        <f aca="false">N39*-Assumptions!$E$38</f>
        <v>#VALUE!</v>
      </c>
      <c r="O41" s="34" t="e">
        <f aca="false">O39*-Assumptions!$E$38</f>
        <v>#VALUE!</v>
      </c>
      <c r="P41" s="34" t="e">
        <f aca="false">P39*-Assumptions!$E$38</f>
        <v>#VALUE!</v>
      </c>
      <c r="Q41" s="34" t="e">
        <f aca="false">Q39*-Assumptions!$E$38</f>
        <v>#VALUE!</v>
      </c>
      <c r="R41" s="34" t="e">
        <f aca="false">R39*-Assumptions!$E$38</f>
        <v>#VALUE!</v>
      </c>
      <c r="S41" s="34" t="e">
        <f aca="false">S39*-Assumptions!$E$38</f>
        <v>#VALUE!</v>
      </c>
      <c r="T41" s="34" t="e">
        <f aca="false">T39*-Assumptions!$E$38</f>
        <v>#VALUE!</v>
      </c>
      <c r="U41" s="34" t="e">
        <f aca="false">U39*-Assumptions!$E$38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(B39+B41)*-Assumptions!$E$37</f>
        <v>#VALUE!</v>
      </c>
      <c r="C42" s="378" t="e">
        <f aca="false">(C39+C41)*-Assumptions!$E$37</f>
        <v>#VALUE!</v>
      </c>
      <c r="D42" s="378" t="e">
        <f aca="false">(D39+D41)*-Assumptions!$E$37</f>
        <v>#VALUE!</v>
      </c>
      <c r="E42" s="378" t="e">
        <f aca="false">(E39+E41)*-Assumptions!$E$37</f>
        <v>#VALUE!</v>
      </c>
      <c r="F42" s="378" t="e">
        <f aca="false">(F39+F41)*-Assumptions!$E$37</f>
        <v>#VALUE!</v>
      </c>
      <c r="G42" s="378" t="e">
        <f aca="false">(G39+G41)*-Assumptions!$E$37</f>
        <v>#VALUE!</v>
      </c>
      <c r="H42" s="378" t="e">
        <f aca="false">(H39+H41)*-Assumptions!$E$37</f>
        <v>#VALUE!</v>
      </c>
      <c r="I42" s="378" t="e">
        <f aca="false">(I39+I41)*-Assumptions!$E$37</f>
        <v>#VALUE!</v>
      </c>
      <c r="J42" s="378" t="e">
        <f aca="false">(J39+J41)*-Assumptions!$E$37</f>
        <v>#VALUE!</v>
      </c>
      <c r="K42" s="378" t="e">
        <f aca="false">(K39+K41)*-Assumptions!$E$37</f>
        <v>#VALUE!</v>
      </c>
      <c r="L42" s="378" t="e">
        <f aca="false">(L39+L41)*-Assumptions!$E$37</f>
        <v>#VALUE!</v>
      </c>
      <c r="M42" s="378" t="e">
        <f aca="false">(M39+M41)*-Assumptions!$E$37</f>
        <v>#VALUE!</v>
      </c>
      <c r="N42" s="378" t="e">
        <f aca="false">(N39+N41)*-Assumptions!$E$37</f>
        <v>#VALUE!</v>
      </c>
      <c r="O42" s="378" t="e">
        <f aca="false">(O39+O41)*-Assumptions!$E$37</f>
        <v>#VALUE!</v>
      </c>
      <c r="P42" s="378" t="e">
        <f aca="false">(P39+P41)*-Assumptions!$E$37</f>
        <v>#VALUE!</v>
      </c>
      <c r="Q42" s="378" t="e">
        <f aca="false">(Q39+Q41)*-Assumptions!$E$37</f>
        <v>#VALUE!</v>
      </c>
      <c r="R42" s="378" t="e">
        <f aca="false">(R39+R41)*-Assumptions!$E$37</f>
        <v>#VALUE!</v>
      </c>
      <c r="S42" s="378" t="e">
        <f aca="false">(S39+S41)*-Assumptions!$E$37</f>
        <v>#VALUE!</v>
      </c>
      <c r="T42" s="378" t="e">
        <f aca="false">(T39+T41)*-Assumptions!$E$37</f>
        <v>#VALUE!</v>
      </c>
      <c r="U42" s="378" t="e">
        <f aca="false">(U39+U41)*-Assumptions!$E$37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249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25183.6930433217</v>
      </c>
      <c r="F54" s="26" t="n">
        <f aca="false">F31</f>
        <v>26568.0094271353</v>
      </c>
      <c r="G54" s="26" t="n">
        <f aca="false">G31</f>
        <v>26911.9104386825</v>
      </c>
      <c r="H54" s="26" t="n">
        <f aca="false">H31</f>
        <v>27259.8996221061</v>
      </c>
      <c r="I54" s="26" t="n">
        <f aca="false">I31</f>
        <v>27610.3122842544</v>
      </c>
      <c r="J54" s="26" t="n">
        <f aca="false">J31</f>
        <v>27977.005075736</v>
      </c>
      <c r="K54" s="26" t="n">
        <f aca="false">K31</f>
        <v>27784.0030837752</v>
      </c>
      <c r="L54" s="26" t="n">
        <f aca="false">L31</f>
        <v>28496.6659978021</v>
      </c>
      <c r="M54" s="26" t="n">
        <f aca="false">M31</f>
        <v>29236.4688966313</v>
      </c>
      <c r="N54" s="26" t="n">
        <f aca="false">N31</f>
        <v>29911.0831136635</v>
      </c>
      <c r="O54" s="26" t="n">
        <f aca="false">O31</f>
        <v>30465.1017557649</v>
      </c>
      <c r="P54" s="26" t="n">
        <f aca="false">P31</f>
        <v>31028.049118129</v>
      </c>
      <c r="Q54" s="26" t="n">
        <f aca="false">Q31</f>
        <v>31429.8544838323</v>
      </c>
      <c r="R54" s="26" t="n">
        <f aca="false">R31</f>
        <v>31830.695755018</v>
      </c>
      <c r="S54" s="26" t="n">
        <f aca="false">S31</f>
        <v>32235.1481369791</v>
      </c>
      <c r="T54" s="26" t="n">
        <f aca="false">T31</f>
        <v>32643.2026329677</v>
      </c>
      <c r="U54" s="26" t="n">
        <f aca="false">U31</f>
        <v>33054.8485152371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487.9</v>
      </c>
      <c r="C55" s="315" t="n">
        <f aca="false">C26</f>
        <v>486.5</v>
      </c>
      <c r="D55" s="315" t="n">
        <f aca="false">D26</f>
        <v>484.5</v>
      </c>
      <c r="E55" s="315" t="n">
        <f aca="false">E26</f>
        <v>476.4</v>
      </c>
      <c r="F55" s="315" t="n">
        <f aca="false">F26</f>
        <v>467.3</v>
      </c>
      <c r="G55" s="315" t="n">
        <f aca="false">G26</f>
        <v>451.3</v>
      </c>
      <c r="H55" s="315" t="n">
        <f aca="false">H26</f>
        <v>427.8</v>
      </c>
      <c r="I55" s="315" t="n">
        <f aca="false">I26</f>
        <v>402.5</v>
      </c>
      <c r="J55" s="315" t="n">
        <f aca="false">J26</f>
        <v>362.4</v>
      </c>
      <c r="K55" s="315" t="n">
        <f aca="false">K26</f>
        <v>878.3</v>
      </c>
      <c r="L55" s="315" t="n">
        <f aca="false">L26</f>
        <v>695.3</v>
      </c>
      <c r="M55" s="315" t="n">
        <f aca="false">M26</f>
        <v>494</v>
      </c>
      <c r="N55" s="315" t="n">
        <f aca="false">N26</f>
        <v>365.9</v>
      </c>
      <c r="O55" s="315" t="n">
        <f aca="false">O26</f>
        <v>365.9</v>
      </c>
      <c r="P55" s="315" t="n">
        <f aca="false">P26</f>
        <v>365.9</v>
      </c>
      <c r="Q55" s="315" t="n">
        <f aca="false">Q26</f>
        <v>365.9</v>
      </c>
      <c r="R55" s="315" t="n">
        <f aca="false">R26</f>
        <v>365.9</v>
      </c>
      <c r="S55" s="315" t="n">
        <f aca="false">S26</f>
        <v>365.9</v>
      </c>
      <c r="T55" s="315" t="n">
        <f aca="false">T26</f>
        <v>365.9</v>
      </c>
      <c r="U55" s="315" t="n">
        <f aca="false">T55</f>
        <v>365.9</v>
      </c>
      <c r="W55" s="224" t="n">
        <f aca="false">SUM(B55:U55)</f>
        <v>9041.4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-488.8</v>
      </c>
      <c r="C56" s="315" t="n">
        <f aca="false">-B55</f>
        <v>-487.9</v>
      </c>
      <c r="D56" s="315" t="n">
        <f aca="false">-C55</f>
        <v>-486.5</v>
      </c>
      <c r="E56" s="315" t="n">
        <f aca="false">-D55</f>
        <v>-484.5</v>
      </c>
      <c r="F56" s="315" t="n">
        <f aca="false">-E55</f>
        <v>-476.4</v>
      </c>
      <c r="G56" s="315" t="n">
        <f aca="false">-F55</f>
        <v>-467.3</v>
      </c>
      <c r="H56" s="315" t="n">
        <f aca="false">-G55</f>
        <v>-451.3</v>
      </c>
      <c r="I56" s="315" t="n">
        <f aca="false">-H55</f>
        <v>-427.8</v>
      </c>
      <c r="J56" s="315" t="n">
        <f aca="false">-I55</f>
        <v>-402.5</v>
      </c>
      <c r="K56" s="315" t="n">
        <f aca="false">-J55</f>
        <v>-362.4</v>
      </c>
      <c r="L56" s="315" t="n">
        <f aca="false">-K55</f>
        <v>-878.3</v>
      </c>
      <c r="M56" s="315" t="n">
        <f aca="false">-L55</f>
        <v>-695.3</v>
      </c>
      <c r="N56" s="315" t="n">
        <f aca="false">-M55</f>
        <v>-494</v>
      </c>
      <c r="O56" s="315" t="n">
        <f aca="false">-N55</f>
        <v>-365.9</v>
      </c>
      <c r="P56" s="315" t="n">
        <f aca="false">-O55</f>
        <v>-365.9</v>
      </c>
      <c r="Q56" s="315" t="n">
        <f aca="false">-P55</f>
        <v>-365.9</v>
      </c>
      <c r="R56" s="315" t="n">
        <f aca="false">-Q55</f>
        <v>-365.9</v>
      </c>
      <c r="S56" s="315" t="n">
        <f aca="false">-R55</f>
        <v>-365.9</v>
      </c>
      <c r="T56" s="315" t="n">
        <f aca="false">-S55</f>
        <v>-365.9</v>
      </c>
      <c r="U56" s="315" t="n">
        <f aca="false">-T55</f>
        <v>-365.9</v>
      </c>
      <c r="W56" s="224" t="n">
        <f aca="false">SUM(B56:U56)</f>
        <v>-9164.3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-Debt!B77*Allocation!$E$9</f>
        <v>-11459.9623560939</v>
      </c>
      <c r="C57" s="384" t="n">
        <f aca="false">-Debt!C77*Allocation!$E$9</f>
        <v>-11450.5857281133</v>
      </c>
      <c r="D57" s="384" t="n">
        <f aca="false">-Debt!D77*Allocation!$E$9</f>
        <v>-11397.0201403522</v>
      </c>
      <c r="E57" s="384" t="n">
        <f aca="false">-Debt!E77*Allocation!$E$9</f>
        <v>-11234.4683631011</v>
      </c>
      <c r="F57" s="384" t="n">
        <f aca="false">-Debt!F77*Allocation!$E$9</f>
        <v>-11756.9300348058</v>
      </c>
      <c r="G57" s="384" t="n">
        <f aca="false">-Debt!G77*Allocation!$E$9</f>
        <v>-11824.7178567058</v>
      </c>
      <c r="H57" s="384" t="n">
        <f aca="false">-Debt!H77*Allocation!$E$9</f>
        <v>-11750.4674943413</v>
      </c>
      <c r="I57" s="384" t="n">
        <f aca="false">-Debt!I77*Allocation!$E$9</f>
        <v>-11860.0389751236</v>
      </c>
      <c r="J57" s="384" t="n">
        <f aca="false">-Debt!J77*Allocation!$E$9</f>
        <v>-11773.7521942591</v>
      </c>
      <c r="K57" s="384" t="n">
        <f aca="false">-Debt!K77*Allocation!$E$9</f>
        <v>-11909.4910687964</v>
      </c>
      <c r="L57" s="384" t="n">
        <f aca="false">-Debt!L77*Allocation!$E$9</f>
        <v>-11798.9954007273</v>
      </c>
      <c r="M57" s="384" t="n">
        <f aca="false">-Debt!M77*Allocation!$E$9</f>
        <v>-11177.7717066819</v>
      </c>
      <c r="N57" s="384" t="n">
        <f aca="false">-Debt!N77*Allocation!$E$9</f>
        <v>-10525.6743375428</v>
      </c>
      <c r="O57" s="384" t="n">
        <f aca="false">-Debt!O77*Allocation!$E$9</f>
        <v>-9889.01380595056</v>
      </c>
      <c r="P57" s="384" t="n">
        <f aca="false">-Debt!P77*Allocation!$E$9</f>
        <v>-9528.74773258549</v>
      </c>
      <c r="Q57" s="384" t="n">
        <f aca="false">-Debt!Q77*Allocation!$E$9</f>
        <v>-9145.0211547001</v>
      </c>
      <c r="R57" s="384" t="n">
        <f aca="false">-Debt!R77*Allocation!$E$9</f>
        <v>-8436.32204788933</v>
      </c>
      <c r="S57" s="384" t="n">
        <f aca="false">-Debt!S77*Allocation!$E$9</f>
        <v>-6630.41763022913</v>
      </c>
      <c r="T57" s="384" t="n">
        <f aca="false">-Debt!T77*Allocation!$E$9</f>
        <v>-6057.4231517961</v>
      </c>
      <c r="U57" s="384" t="n">
        <f aca="false">-Debt!U77*Allocation!$E$9</f>
        <v>-4916.98784330495</v>
      </c>
      <c r="W57" s="224" t="n">
        <f aca="false">SUM(B57:U57)</f>
        <v>-204523.8090231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13941.1246802207</v>
      </c>
      <c r="F59" s="217" t="n">
        <f aca="false">SUM(F54:F57)</f>
        <v>14801.9793923295</v>
      </c>
      <c r="G59" s="217" t="n">
        <f aca="false">SUM(G54:G57)</f>
        <v>15071.1925819767</v>
      </c>
      <c r="H59" s="217" t="n">
        <f aca="false">SUM(H54:H57)</f>
        <v>15485.9321277649</v>
      </c>
      <c r="I59" s="217" t="n">
        <f aca="false">SUM(I54:I57)</f>
        <v>15724.9733091308</v>
      </c>
      <c r="J59" s="217" t="n">
        <f aca="false">SUM(J54:J57)</f>
        <v>16163.1528814769</v>
      </c>
      <c r="K59" s="217" t="n">
        <f aca="false">SUM(K54:K57)</f>
        <v>16390.4120149788</v>
      </c>
      <c r="L59" s="217" t="n">
        <f aca="false">SUM(L54:L57)</f>
        <v>16514.6705970748</v>
      </c>
      <c r="M59" s="217" t="n">
        <f aca="false">SUM(M54:M57)</f>
        <v>17857.3971899494</v>
      </c>
      <c r="N59" s="217" t="n">
        <f aca="false">SUM(N54:N57)</f>
        <v>19257.3087761207</v>
      </c>
      <c r="O59" s="217" t="n">
        <f aca="false">SUM(O54:O57)</f>
        <v>20576.0879498143</v>
      </c>
      <c r="P59" s="217" t="n">
        <f aca="false">SUM(P54:P57)</f>
        <v>21499.3013855435</v>
      </c>
      <c r="Q59" s="217" t="n">
        <f aca="false">SUM(Q54:Q57)</f>
        <v>22284.8333291322</v>
      </c>
      <c r="R59" s="217" t="n">
        <f aca="false">SUM(R54:R57)</f>
        <v>23394.3737071287</v>
      </c>
      <c r="S59" s="217" t="n">
        <f aca="false">SUM(S54:S57)</f>
        <v>25604.73050675</v>
      </c>
      <c r="T59" s="217" t="n">
        <f aca="false">SUM(T54:T57)</f>
        <v>26585.7794811716</v>
      </c>
      <c r="U59" s="217" t="n">
        <f aca="false">SUM(U54:U57)</f>
        <v>28137.8606719321</v>
      </c>
      <c r="W59" s="224" t="e">
        <f aca="false">SUM(B59:U59)</f>
        <v>#VALUE!</v>
      </c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-B100</f>
        <v>#VALUE!</v>
      </c>
      <c r="C61" s="387" t="e">
        <f aca="false">-C100</f>
        <v>#VALUE!</v>
      </c>
      <c r="D61" s="387" t="e">
        <f aca="false">-D100</f>
        <v>#VALUE!</v>
      </c>
      <c r="E61" s="387" t="e">
        <f aca="false">-E100</f>
        <v>#VALUE!</v>
      </c>
      <c r="F61" s="387" t="e">
        <f aca="false">-F100</f>
        <v>#VALUE!</v>
      </c>
      <c r="G61" s="387" t="e">
        <f aca="false">-G100</f>
        <v>#VALUE!</v>
      </c>
      <c r="H61" s="387" t="e">
        <f aca="false">-H100</f>
        <v>#VALUE!</v>
      </c>
      <c r="I61" s="387" t="e">
        <f aca="false">-I100</f>
        <v>#VALUE!</v>
      </c>
      <c r="J61" s="387" t="e">
        <f aca="false">-J100</f>
        <v>#VALUE!</v>
      </c>
      <c r="K61" s="387" t="e">
        <f aca="false">-K100</f>
        <v>#VALUE!</v>
      </c>
      <c r="L61" s="387" t="e">
        <f aca="false">-L100</f>
        <v>#VALUE!</v>
      </c>
      <c r="M61" s="387" t="e">
        <f aca="false">-M100</f>
        <v>#VALUE!</v>
      </c>
      <c r="N61" s="387" t="e">
        <f aca="false">-N100</f>
        <v>#VALUE!</v>
      </c>
      <c r="O61" s="387" t="e">
        <f aca="false">-O100</f>
        <v>#VALUE!</v>
      </c>
      <c r="P61" s="387" t="e">
        <f aca="false">-P100</f>
        <v>#VALUE!</v>
      </c>
      <c r="Q61" s="387" t="e">
        <f aca="false">-Q100</f>
        <v>#VALUE!</v>
      </c>
      <c r="R61" s="387" t="e">
        <f aca="false">-R100</f>
        <v>#VALUE!</v>
      </c>
      <c r="S61" s="387" t="e">
        <f aca="false">-S100</f>
        <v>#VALUE!</v>
      </c>
      <c r="T61" s="387" t="e">
        <f aca="false">-T100</f>
        <v>#VALUE!</v>
      </c>
      <c r="U61" s="387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-Allocation!$E$9*Tax!B24</f>
        <v>#VALUE!</v>
      </c>
      <c r="C62" s="386" t="e">
        <f aca="false">-Allocation!$E$9*Tax!C24</f>
        <v>#VALUE!</v>
      </c>
      <c r="D62" s="386" t="e">
        <f aca="false">-Allocation!$E$9*Tax!D24</f>
        <v>#VALUE!</v>
      </c>
      <c r="E62" s="386" t="e">
        <f aca="false">-Allocation!$E$9*Tax!E24</f>
        <v>#VALUE!</v>
      </c>
      <c r="F62" s="386" t="e">
        <f aca="false">-Allocation!$E$9*Tax!F24</f>
        <v>#VALUE!</v>
      </c>
      <c r="G62" s="386" t="e">
        <f aca="false">-Allocation!$E$9*Tax!G24</f>
        <v>#VALUE!</v>
      </c>
      <c r="H62" s="386" t="e">
        <f aca="false">-Allocation!$E$9*Tax!H24</f>
        <v>#VALUE!</v>
      </c>
      <c r="I62" s="386" t="e">
        <f aca="false">-Allocation!$E$9*Tax!I24</f>
        <v>#VALUE!</v>
      </c>
      <c r="J62" s="386" t="e">
        <f aca="false">-Allocation!$E$9*Tax!J24</f>
        <v>#VALUE!</v>
      </c>
      <c r="K62" s="386" t="e">
        <f aca="false">-Allocation!$E$9*Tax!K24</f>
        <v>#VALUE!</v>
      </c>
      <c r="L62" s="386" t="e">
        <f aca="false">-Allocation!$E$9*Tax!L24</f>
        <v>#VALUE!</v>
      </c>
      <c r="M62" s="386" t="e">
        <f aca="false">-Allocation!$E$9*Tax!M24</f>
        <v>#VALUE!</v>
      </c>
      <c r="N62" s="386" t="e">
        <f aca="false">-Allocation!$E$9*Tax!N24</f>
        <v>#VALUE!</v>
      </c>
      <c r="O62" s="386" t="e">
        <f aca="false">-Allocation!$E$9*Tax!O24</f>
        <v>#VALUE!</v>
      </c>
      <c r="P62" s="386" t="e">
        <f aca="false">-Allocation!$E$9*Tax!P24</f>
        <v>#VALUE!</v>
      </c>
      <c r="Q62" s="386" t="e">
        <f aca="false">-Allocation!$E$9*Tax!Q24</f>
        <v>#VALUE!</v>
      </c>
      <c r="R62" s="386" t="e">
        <f aca="false">-Allocation!$E$9*Tax!R24</f>
        <v>#VALUE!</v>
      </c>
      <c r="S62" s="386" t="e">
        <f aca="false">-Allocation!$E$9*Tax!S24</f>
        <v>#VALUE!</v>
      </c>
      <c r="T62" s="386" t="e">
        <f aca="false">-Allocation!$E$9*Tax!T24</f>
        <v>#VALUE!</v>
      </c>
      <c r="U62" s="386" t="e">
        <f aca="false">-Allocation!$E$9*Tax!U24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448"/>
      <c r="C63" s="448"/>
      <c r="D63" s="448"/>
      <c r="E63" s="448"/>
      <c r="F63" s="448"/>
      <c r="G63" s="448"/>
      <c r="H63" s="448"/>
      <c r="I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118"/>
      <c r="W64" s="224" t="e">
        <f aca="false">SUM(B64:U64)</f>
        <v>#VALUE!</v>
      </c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  <c r="EQ64" s="118"/>
      <c r="ER64" s="118"/>
      <c r="ES64" s="118"/>
      <c r="ET64" s="118"/>
      <c r="EU64" s="118"/>
      <c r="EV64" s="118"/>
      <c r="EW64" s="118"/>
      <c r="EX64" s="118"/>
      <c r="EY64" s="118"/>
      <c r="EZ64" s="118"/>
      <c r="FA64" s="118"/>
      <c r="FB64" s="118"/>
      <c r="FC64" s="118"/>
      <c r="FD64" s="118"/>
      <c r="FE64" s="118"/>
      <c r="FF64" s="118"/>
      <c r="FG64" s="118"/>
      <c r="FH64" s="118"/>
      <c r="FI64" s="118"/>
      <c r="FJ64" s="118"/>
      <c r="FK64" s="118"/>
      <c r="FL64" s="118"/>
      <c r="FM64" s="118"/>
      <c r="FN64" s="118"/>
      <c r="FO64" s="118"/>
      <c r="FP64" s="118"/>
      <c r="FQ64" s="118"/>
      <c r="FR64" s="118"/>
      <c r="FS64" s="118"/>
      <c r="FT64" s="118"/>
      <c r="FU64" s="118"/>
      <c r="FV64" s="118"/>
      <c r="FW64" s="118"/>
      <c r="FX64" s="118"/>
      <c r="FY64" s="118"/>
      <c r="FZ64" s="118"/>
      <c r="GA64" s="118"/>
      <c r="GB64" s="118"/>
      <c r="GC64" s="118"/>
      <c r="GD64" s="118"/>
      <c r="GE64" s="118"/>
      <c r="GF64" s="118"/>
      <c r="GG64" s="118"/>
      <c r="GH64" s="118"/>
      <c r="GI64" s="118"/>
      <c r="GJ64" s="118"/>
      <c r="GK64" s="118"/>
      <c r="GL64" s="118"/>
      <c r="GM64" s="118"/>
      <c r="GN64" s="118"/>
      <c r="GO64" s="118"/>
      <c r="GP64" s="118"/>
      <c r="GQ64" s="118"/>
      <c r="GR64" s="118"/>
      <c r="GS64" s="118"/>
      <c r="GT64" s="118"/>
      <c r="GU64" s="118"/>
      <c r="GV64" s="118"/>
      <c r="GW64" s="118"/>
      <c r="GX64" s="118"/>
      <c r="GY64" s="118"/>
      <c r="GZ64" s="118"/>
      <c r="HA64" s="118"/>
      <c r="HB64" s="118"/>
      <c r="HC64" s="118"/>
      <c r="HD64" s="118"/>
      <c r="HE64" s="118"/>
      <c r="HF64" s="118"/>
      <c r="HG64" s="118"/>
      <c r="HH64" s="118"/>
      <c r="HI64" s="118"/>
      <c r="HJ64" s="118"/>
      <c r="HK64" s="118"/>
      <c r="HL64" s="118"/>
      <c r="HM64" s="118"/>
      <c r="HN64" s="118"/>
      <c r="HO64" s="118"/>
      <c r="HP64" s="118"/>
      <c r="HQ64" s="118"/>
      <c r="HR64" s="118"/>
      <c r="HS64" s="118"/>
      <c r="HT64" s="118"/>
      <c r="HU64" s="118"/>
      <c r="HV64" s="118"/>
      <c r="HW64" s="118"/>
      <c r="HX64" s="118"/>
      <c r="HY64" s="118"/>
      <c r="HZ64" s="118"/>
      <c r="IA64" s="118"/>
      <c r="IB64" s="118"/>
      <c r="IC64" s="118"/>
      <c r="ID64" s="118"/>
      <c r="IE64" s="118"/>
      <c r="IF64" s="118"/>
      <c r="IG64" s="118"/>
      <c r="IH64" s="118"/>
      <c r="II64" s="118"/>
      <c r="IJ64" s="118"/>
      <c r="IK64" s="118"/>
      <c r="IL64" s="118"/>
      <c r="IM64" s="118"/>
      <c r="IN64" s="118"/>
      <c r="IO64" s="118"/>
      <c r="IP64" s="118"/>
      <c r="IQ64" s="118"/>
      <c r="IR64" s="118"/>
      <c r="IS64" s="118"/>
      <c r="IT64" s="118"/>
      <c r="IU64" s="118"/>
      <c r="IV64" s="118"/>
      <c r="IW64" s="118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250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Allocation!$C$9*'Summary Output'!$C$8</f>
        <v>83891.2848459061</v>
      </c>
      <c r="C76" s="327" t="n">
        <f aca="false">Allocation!$C$9*'Summary Output'!$C$8</f>
        <v>83891.2848459061</v>
      </c>
      <c r="D76" s="327" t="n">
        <f aca="false">Allocation!$C$9*'Summary Output'!$C$8</f>
        <v>83891.2848459061</v>
      </c>
      <c r="E76" s="327" t="n">
        <f aca="false">Allocation!$C$9*'Summary Output'!$C$8</f>
        <v>83891.2848459061</v>
      </c>
      <c r="F76" s="327" t="n">
        <f aca="false">Allocation!$C$9*'Summary Output'!$C$8</f>
        <v>83891.2848459061</v>
      </c>
      <c r="G76" s="327" t="n">
        <f aca="false">Allocation!$C$9*'Summary Output'!$C$8</f>
        <v>83891.2848459061</v>
      </c>
      <c r="H76" s="327" t="n">
        <f aca="false">Allocation!$C$9*'Summary Output'!$C$8</f>
        <v>83891.2848459061</v>
      </c>
      <c r="I76" s="327" t="n">
        <f aca="false">Allocation!$C$9*'Summary Output'!$C$8</f>
        <v>83891.2848459061</v>
      </c>
      <c r="J76" s="327" t="n">
        <f aca="false">Allocation!$C$9*'Summary Output'!$C$8</f>
        <v>83891.2848459061</v>
      </c>
      <c r="K76" s="327" t="n">
        <f aca="false">Allocation!$C$9*'Summary Output'!$C$8</f>
        <v>83891.2848459061</v>
      </c>
      <c r="L76" s="327" t="n">
        <f aca="false">Allocation!$C$9*'Summary Output'!$C$8</f>
        <v>83891.2848459061</v>
      </c>
      <c r="M76" s="327" t="n">
        <f aca="false">Allocation!$C$9*'Summary Output'!$C$8</f>
        <v>83891.2848459061</v>
      </c>
      <c r="N76" s="327" t="n">
        <f aca="false">Allocation!$C$9*'Summary Output'!$C$8</f>
        <v>83891.2848459061</v>
      </c>
      <c r="O76" s="327" t="n">
        <f aca="false">Allocation!$C$9*'Summary Output'!$C$8</f>
        <v>83891.2848459061</v>
      </c>
      <c r="P76" s="327" t="n">
        <f aca="false">Allocation!$C$9*'Summary Output'!$C$8</f>
        <v>83891.2848459061</v>
      </c>
      <c r="Q76" s="327" t="n">
        <f aca="false">Allocation!$C$9*'Summary Output'!$C$8</f>
        <v>83891.2848459061</v>
      </c>
      <c r="R76" s="327" t="n">
        <f aca="false">Allocation!$C$9*'Summary Output'!$C$8</f>
        <v>83891.2848459061</v>
      </c>
      <c r="S76" s="327" t="n">
        <f aca="false">Allocation!$C$9*'Summary Output'!$C$8</f>
        <v>83891.2848459061</v>
      </c>
      <c r="T76" s="327" t="n">
        <f aca="false">Allocation!$C$9*'Summary Output'!$C$8</f>
        <v>83891.2848459061</v>
      </c>
      <c r="U76" s="327" t="n">
        <f aca="false">Allocation!$C$9*'Summary Output'!$C$8</f>
        <v>83891.2848459061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B44-B64-B12*(Assumptions!$E$38+(1-Assumptions!$E$38)*Assumptions!$E$37)</f>
        <v>#VALUE!</v>
      </c>
      <c r="C77" s="393" t="e">
        <f aca="false">C44-C64-C12*(Assumptions!$E$38+(1-Assumptions!$E$38)*Assumptions!$E$37)+B77</f>
        <v>#VALUE!</v>
      </c>
      <c r="D77" s="393" t="e">
        <f aca="false">D44-D64-D12*(Assumptions!$E$38+(1-Assumptions!$E$38)*Assumptions!$E$37)+C77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Debt!B73*Allocation!$E$9</f>
        <v>86163.7225607934</v>
      </c>
      <c r="C78" s="394" t="n">
        <f aca="false">Debt!C73*Allocation!$E$9</f>
        <v>84172.7956843887</v>
      </c>
      <c r="D78" s="394" t="n">
        <f aca="false">Debt!D73*Allocation!$E$9</f>
        <v>82032.1750578783</v>
      </c>
      <c r="E78" s="394" t="n">
        <f aca="false">Debt!E73*Allocation!$E$9</f>
        <v>79894.5483063701</v>
      </c>
      <c r="F78" s="394" t="n">
        <f aca="false">Debt!F73*Allocation!$E$9</f>
        <v>76952.1679542941</v>
      </c>
      <c r="G78" s="394" t="n">
        <f aca="false">Debt!G73*Allocation!$E$9</f>
        <v>73607.4108019342</v>
      </c>
      <c r="H78" s="394" t="n">
        <f aca="false">Debt!H73*Allocation!$E$9</f>
        <v>69960.8710493613</v>
      </c>
      <c r="I78" s="394" t="n">
        <f aca="false">Debt!I73*Allocation!$E$9</f>
        <v>65811.3602964336</v>
      </c>
      <c r="J78" s="394" t="n">
        <f aca="false">Debt!J73*Allocation!$E$9</f>
        <v>61259.472743222</v>
      </c>
      <c r="K78" s="394" t="n">
        <f aca="false">Debt!K73*Allocation!$E$9</f>
        <v>56030.3706645326</v>
      </c>
      <c r="L78" s="394" t="n">
        <f aca="false">Debt!L73*Allocation!$E$9</f>
        <v>50342.0081605191</v>
      </c>
      <c r="M78" s="394" t="n">
        <f aca="false">Debt!M73*Allocation!$E$9</f>
        <v>44653.6456565057</v>
      </c>
      <c r="N78" s="394" t="n">
        <f aca="false">Debt!N73*Allocation!$E$9</f>
        <v>38965.2831524922</v>
      </c>
      <c r="O78" s="394" t="n">
        <f aca="false">Debt!O73*Allocation!$E$9</f>
        <v>33276.9206484787</v>
      </c>
      <c r="P78" s="394" t="n">
        <f aca="false">Debt!P73*Allocation!$E$9</f>
        <v>27304.1400192646</v>
      </c>
      <c r="Q78" s="394" t="n">
        <f aca="false">Debt!Q73*Allocation!$E$9</f>
        <v>21046.9412648498</v>
      </c>
      <c r="R78" s="394" t="n">
        <f aca="false">Debt!R73*Allocation!$E$9</f>
        <v>14789.742510435</v>
      </c>
      <c r="S78" s="394" t="n">
        <f aca="false">Debt!S73*Allocation!$E$9</f>
        <v>9670.21625682288</v>
      </c>
      <c r="T78" s="394" t="n">
        <f aca="false">Debt!T73*Allocation!$E$9</f>
        <v>4550.69000321077</v>
      </c>
      <c r="U78" s="394" t="n">
        <f aca="false">Debt!U73*Allocation!$E$9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Assumptions!$E$41</f>
        <v>0.0025</v>
      </c>
      <c r="C80" s="396" t="n">
        <f aca="false">Assumptions!$E$42</f>
        <v>0.0025</v>
      </c>
      <c r="D80" s="396" t="n">
        <f aca="false">Assumptions!$E$42</f>
        <v>0.0025</v>
      </c>
      <c r="E80" s="396" t="n">
        <f aca="false">Assumptions!$E$42</f>
        <v>0.0025</v>
      </c>
      <c r="F80" s="396" t="n">
        <f aca="false">Assumptions!$E$42</f>
        <v>0.0025</v>
      </c>
      <c r="G80" s="396" t="n">
        <f aca="false">Assumptions!$E$42</f>
        <v>0.0025</v>
      </c>
      <c r="H80" s="396" t="n">
        <f aca="false">Assumptions!$E$42</f>
        <v>0.0025</v>
      </c>
      <c r="I80" s="396" t="n">
        <f aca="false">Assumptions!$E$42</f>
        <v>0.0025</v>
      </c>
      <c r="J80" s="396" t="n">
        <f aca="false">Assumptions!$E$42</f>
        <v>0.0025</v>
      </c>
      <c r="K80" s="396" t="n">
        <f aca="false">Assumptions!$E$42</f>
        <v>0.0025</v>
      </c>
      <c r="L80" s="396" t="n">
        <f aca="false">Assumptions!$E$42</f>
        <v>0.0025</v>
      </c>
      <c r="M80" s="396" t="n">
        <f aca="false">Assumptions!$E$42</f>
        <v>0.0025</v>
      </c>
      <c r="N80" s="396" t="n">
        <f aca="false">Assumptions!$E$42</f>
        <v>0.0025</v>
      </c>
      <c r="O80" s="396" t="n">
        <f aca="false">Assumptions!$E$42</f>
        <v>0.0025</v>
      </c>
      <c r="P80" s="396" t="n">
        <f aca="false">Assumptions!$E$42</f>
        <v>0.0025</v>
      </c>
      <c r="Q80" s="396" t="n">
        <f aca="false">Assumptions!$E$42</f>
        <v>0.0025</v>
      </c>
      <c r="R80" s="396" t="n">
        <f aca="false">Assumptions!$E$42</f>
        <v>0.0025</v>
      </c>
      <c r="S80" s="396" t="n">
        <f aca="false">Assumptions!$E$42</f>
        <v>0.0025</v>
      </c>
      <c r="T80" s="396" t="n">
        <f aca="false">Assumptions!$E$42</f>
        <v>0.0025</v>
      </c>
      <c r="U80" s="396" t="n">
        <f aca="false">Assumptions!$E$42</f>
        <v>0.0025</v>
      </c>
    </row>
    <row r="81" customFormat="false" ht="12.75" hidden="false" customHeight="false" outlineLevel="1" collapsed="false">
      <c r="A81" s="304" t="s">
        <v>234</v>
      </c>
      <c r="B81" s="397" t="n">
        <v>418.949718248674</v>
      </c>
      <c r="C81" s="397" t="n">
        <v>408.039984069268</v>
      </c>
      <c r="D81" s="397" t="n">
        <v>396.993800158709</v>
      </c>
      <c r="E81" s="397" t="n">
        <v>371.883152531502</v>
      </c>
      <c r="F81" s="397" t="n">
        <v>345.181310705298</v>
      </c>
      <c r="G81" s="397" t="n">
        <v>317.847912826223</v>
      </c>
      <c r="H81" s="397" t="n">
        <v>296.259021476169</v>
      </c>
      <c r="I81" s="397" t="n">
        <v>276.342512249532</v>
      </c>
      <c r="J81" s="397" t="n">
        <v>257.394963955763</v>
      </c>
      <c r="K81" s="397" t="n">
        <v>237.461011913742</v>
      </c>
      <c r="L81" s="397" t="n">
        <v>219.125944146975</v>
      </c>
      <c r="M81" s="397" t="n">
        <v>200.660122568526</v>
      </c>
      <c r="N81" s="397" t="n">
        <v>181.876767855959</v>
      </c>
      <c r="O81" s="397" t="n">
        <v>162.724484474136</v>
      </c>
      <c r="P81" s="397" t="n">
        <v>143.505117121964</v>
      </c>
      <c r="Q81" s="397" t="n">
        <v>128.87729718857</v>
      </c>
      <c r="R81" s="397" t="n">
        <v>118.786647736409</v>
      </c>
      <c r="S81" s="397" t="n">
        <v>108.709547756894</v>
      </c>
      <c r="T81" s="397" t="n">
        <v>98.6482318458389</v>
      </c>
      <c r="U81" s="397" t="n">
        <v>88.6048174469822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57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</row>
    <row r="85" customFormat="false" ht="12.75" hidden="false" customHeight="false" outlineLevel="1" collapsed="false">
      <c r="A85" s="304"/>
      <c r="B85" s="357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-Depreciation!C81</f>
        <v>#VALUE!</v>
      </c>
      <c r="C88" s="253" t="e">
        <f aca="false">-Depreciation!D81</f>
        <v>#VALUE!</v>
      </c>
      <c r="D88" s="253" t="e">
        <f aca="false">-Depreciation!E81</f>
        <v>#VALUE!</v>
      </c>
      <c r="E88" s="253" t="e">
        <f aca="false">-Depreciation!F81</f>
        <v>#VALUE!</v>
      </c>
      <c r="F88" s="253" t="e">
        <f aca="false">-Depreciation!G81</f>
        <v>#VALUE!</v>
      </c>
      <c r="G88" s="253" t="e">
        <f aca="false">-Depreciation!H81</f>
        <v>#VALUE!</v>
      </c>
      <c r="H88" s="253" t="e">
        <f aca="false">-Depreciation!I81</f>
        <v>#VALUE!</v>
      </c>
      <c r="I88" s="253" t="e">
        <f aca="false">-Depreciation!J81</f>
        <v>#VALUE!</v>
      </c>
      <c r="J88" s="253" t="e">
        <f aca="false">-Depreciation!K81</f>
        <v>#VALUE!</v>
      </c>
      <c r="K88" s="253" t="e">
        <f aca="false">-Depreciation!L81</f>
        <v>#VALUE!</v>
      </c>
      <c r="L88" s="253" t="e">
        <f aca="false">-Depreciation!M81</f>
        <v>#VALUE!</v>
      </c>
      <c r="M88" s="253" t="e">
        <f aca="false">-Depreciation!N81</f>
        <v>#VALUE!</v>
      </c>
      <c r="N88" s="253" t="e">
        <f aca="false">-Depreciation!O81</f>
        <v>#VALUE!</v>
      </c>
      <c r="O88" s="253" t="e">
        <f aca="false">-Depreciation!P81</f>
        <v>#VALUE!</v>
      </c>
      <c r="P88" s="253" t="e">
        <f aca="false">-Depreciation!Q81</f>
        <v>#VALUE!</v>
      </c>
      <c r="Q88" s="253" t="e">
        <f aca="false">-Depreciation!R81</f>
        <v>#VALUE!</v>
      </c>
      <c r="R88" s="253" t="e">
        <f aca="false">-Depreciation!S81</f>
        <v>#VALUE!</v>
      </c>
      <c r="S88" s="253" t="e">
        <f aca="false">-Depreciation!T81</f>
        <v>#VALUE!</v>
      </c>
      <c r="T88" s="253" t="e">
        <f aca="false">-Depreciation!U81</f>
        <v>#VALUE!</v>
      </c>
      <c r="U88" s="253" t="e">
        <f aca="false">-Depreciation!V81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Assumptions!$E$38</f>
        <v>0.05</v>
      </c>
      <c r="C91" s="400" t="n">
        <f aca="false">Assumptions!$E$38</f>
        <v>0.05</v>
      </c>
      <c r="D91" s="400" t="n">
        <f aca="false">Assumptions!$E$38</f>
        <v>0.05</v>
      </c>
      <c r="E91" s="400" t="n">
        <f aca="false">Assumptions!$E$38</f>
        <v>0.05</v>
      </c>
      <c r="F91" s="400" t="n">
        <f aca="false">Assumptions!$E$38</f>
        <v>0.05</v>
      </c>
      <c r="G91" s="400" t="n">
        <f aca="false">Assumptions!$E$38</f>
        <v>0.05</v>
      </c>
      <c r="H91" s="400" t="n">
        <f aca="false">Assumptions!$E$38</f>
        <v>0.05</v>
      </c>
      <c r="I91" s="400" t="n">
        <f aca="false">Assumptions!$E$38</f>
        <v>0.05</v>
      </c>
      <c r="J91" s="400" t="n">
        <f aca="false">Assumptions!$E$38</f>
        <v>0.05</v>
      </c>
      <c r="K91" s="400" t="n">
        <f aca="false">Assumptions!$E$38</f>
        <v>0.05</v>
      </c>
      <c r="L91" s="400" t="n">
        <f aca="false">Assumptions!$E$38</f>
        <v>0.05</v>
      </c>
      <c r="M91" s="400" t="n">
        <f aca="false">Assumptions!$E$38</f>
        <v>0.05</v>
      </c>
      <c r="N91" s="400" t="n">
        <f aca="false">Assumptions!$E$38</f>
        <v>0.05</v>
      </c>
      <c r="O91" s="400" t="n">
        <f aca="false">Assumptions!$E$38</f>
        <v>0.05</v>
      </c>
      <c r="P91" s="400" t="n">
        <f aca="false">Assumptions!$E$38</f>
        <v>0.05</v>
      </c>
      <c r="Q91" s="400" t="n">
        <f aca="false">Assumptions!$E$38</f>
        <v>0.05</v>
      </c>
      <c r="R91" s="400" t="n">
        <f aca="false">Assumptions!$E$38</f>
        <v>0.05</v>
      </c>
      <c r="S91" s="400" t="n">
        <f aca="false">Assumptions!$E$38</f>
        <v>0.05</v>
      </c>
      <c r="T91" s="400" t="n">
        <f aca="false">Assumptions!$E$38</f>
        <v>0.05</v>
      </c>
      <c r="U91" s="400" t="n">
        <f aca="false">Assumptions!$E$38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fals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fals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fals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fals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fals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fals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fals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fals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fals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fals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</row>
    <row r="319" customFormat="false" ht="12.75" hidden="fals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fals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fals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fals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422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409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440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251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1171.09705256874</v>
      </c>
      <c r="AA7" s="215" t="n">
        <f aca="false">C10+C11</f>
        <v>1206.2299641458</v>
      </c>
      <c r="AB7" s="215" t="n">
        <f aca="false">D10+D11</f>
        <v>1242.41686307017</v>
      </c>
      <c r="AC7" s="215" t="n">
        <f aca="false">E16</f>
        <v>1026.44988671228</v>
      </c>
      <c r="AD7" s="215" t="n">
        <f aca="false">F16</f>
        <v>1057.24338331365</v>
      </c>
      <c r="AE7" s="215" t="n">
        <f aca="false">G16</f>
        <v>1088.96068481306</v>
      </c>
      <c r="AF7" s="215" t="n">
        <f aca="false">H16</f>
        <v>1121.62950535745</v>
      </c>
      <c r="AG7" s="215" t="n">
        <f aca="false">I16</f>
        <v>1155.27839051817</v>
      </c>
      <c r="AH7" s="215" t="n">
        <f aca="false">J16</f>
        <v>1189.93674223372</v>
      </c>
      <c r="AI7" s="215" t="n">
        <f aca="false">K16</f>
        <v>1225.63484450073</v>
      </c>
      <c r="AJ7" s="215" t="n">
        <f aca="false">L16</f>
        <v>1262.40388983575</v>
      </c>
      <c r="AK7" s="215" t="n">
        <f aca="false">M16</f>
        <v>1300.27600653082</v>
      </c>
      <c r="AL7" s="215" t="n">
        <f aca="false">N16</f>
        <v>1339.28428672675</v>
      </c>
      <c r="AM7" s="215" t="n">
        <f aca="false">O16</f>
        <v>1379.46281532855</v>
      </c>
      <c r="AN7" s="215" t="n">
        <f aca="false">P16</f>
        <v>1420.8466997884</v>
      </c>
      <c r="AO7" s="215" t="n">
        <f aca="false">Q16</f>
        <v>1463.47210078206</v>
      </c>
      <c r="AP7" s="215" t="n">
        <f aca="false">R16</f>
        <v>1507.37626380552</v>
      </c>
      <c r="AQ7" s="215" t="n">
        <f aca="false">S16</f>
        <v>1552.59755171968</v>
      </c>
      <c r="AR7" s="215" t="n">
        <f aca="false">T16</f>
        <v>1599.17547827127</v>
      </c>
      <c r="AS7" s="215" t="n">
        <f aca="false">U16</f>
        <v>1647.15074261941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1171.09705256874</v>
      </c>
      <c r="AA8" s="371" t="n">
        <f aca="false">C23+C24</f>
        <v>1206.2299641458</v>
      </c>
      <c r="AB8" s="371" t="n">
        <f aca="false">D23+D24</f>
        <v>1242.41686307017</v>
      </c>
      <c r="AC8" s="371" t="n">
        <f aca="false">E23+1/3*E24</f>
        <v>1026.44988671228</v>
      </c>
      <c r="AD8" s="371" t="n">
        <f aca="false">F23+1/3*F24</f>
        <v>1057.24338331365</v>
      </c>
      <c r="AE8" s="371" t="n">
        <f aca="false">G23+1/3*G24</f>
        <v>1088.96068481306</v>
      </c>
      <c r="AF8" s="371" t="n">
        <f aca="false">H23+1/3*H24</f>
        <v>1121.62950535745</v>
      </c>
      <c r="AG8" s="371" t="n">
        <f aca="false">I23+1/3*I24</f>
        <v>1155.27839051817</v>
      </c>
      <c r="AH8" s="371" t="n">
        <f aca="false">J23+1/3*J24</f>
        <v>1189.93674223372</v>
      </c>
      <c r="AI8" s="371" t="n">
        <f aca="false">K23+1/3*K24</f>
        <v>1225.63484450073</v>
      </c>
      <c r="AJ8" s="371" t="n">
        <f aca="false">L23+1/3*L24</f>
        <v>1262.40388983575</v>
      </c>
      <c r="AK8" s="371" t="n">
        <f aca="false">M23+1/3*M24</f>
        <v>1300.27600653082</v>
      </c>
      <c r="AL8" s="371" t="n">
        <f aca="false">N23+1/3*N24</f>
        <v>1339.28428672675</v>
      </c>
      <c r="AM8" s="371" t="n">
        <f aca="false">O23+1/3*O24</f>
        <v>1379.46281532855</v>
      </c>
      <c r="AN8" s="371" t="n">
        <f aca="false">P23+1/3*P24</f>
        <v>1420.8466997884</v>
      </c>
      <c r="AO8" s="371" t="n">
        <f aca="false">Q23+1/3*Q24</f>
        <v>1463.47210078206</v>
      </c>
      <c r="AP8" s="371" t="n">
        <f aca="false">R23+1/3*R24</f>
        <v>1507.37626380552</v>
      </c>
      <c r="AQ8" s="371" t="n">
        <f aca="false">S23+1/3*S24</f>
        <v>1552.59755171968</v>
      </c>
      <c r="AR8" s="371" t="n">
        <f aca="false">T23+1/3*T24</f>
        <v>1599.17547827127</v>
      </c>
      <c r="AS8" s="371" t="n">
        <f aca="false">U23+1/3*U24</f>
        <v>1647.15074261941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Assumption'!C27*12*Assumptions!$G$9</f>
        <v>24480</v>
      </c>
      <c r="C9" s="26" t="n">
        <f aca="false">'Power Price Assumption'!D27*12*Assumptions!$G$9</f>
        <v>24480</v>
      </c>
      <c r="D9" s="26" t="n">
        <f aca="false">'Power Price Assumption'!E27*12*Assumptions!$G$9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73440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Assumptions!G19*Assumptions!G17/1000*(1+Assumptions!$G$25)</f>
        <v>823.472052568736</v>
      </c>
      <c r="C10" s="26" t="n">
        <f aca="false">B10*(1+Assumptions!$G$25)</f>
        <v>848.176214145798</v>
      </c>
      <c r="D10" s="26" t="n">
        <f aca="false">C10*(1+Assumptions!$G$25)</f>
        <v>873.621500570172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2545.26976728471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Assumptions!$G$18*Assumptions!$G$11*Assumptions!$G$8/1000*(1+Assumptions!$G$25)</f>
        <v>347.625</v>
      </c>
      <c r="C11" s="221" t="n">
        <f aca="false">B11*(1+Assumptions!$G$25)</f>
        <v>358.05375</v>
      </c>
      <c r="D11" s="221" t="n">
        <f aca="false">C11*(1+Assumptions!$G$25)</f>
        <v>368.7953625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1074.4741125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Contract'!$C$29/3</f>
        <v>#VALUE!</v>
      </c>
      <c r="C12" s="34" t="e">
        <f aca="false">'Amortization of Power Contract'!$C$29/3</f>
        <v>#VALUE!</v>
      </c>
      <c r="D12" s="34" t="e">
        <f aca="false">'Amortization of Power Contract'!$C$29/3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Assumption'!F27*Assumptions!$G$9*12</f>
        <v>39288.8194945099</v>
      </c>
      <c r="F15" s="26" t="n">
        <f aca="false">'Power Price Assumption'!G27*Assumptions!$G$9*12</f>
        <v>41237.0097782502</v>
      </c>
      <c r="G15" s="26" t="n">
        <f aca="false">'Power Price Assumption'!H27*Assumptions!$G$9*12</f>
        <v>41765.8210791373</v>
      </c>
      <c r="H15" s="26" t="n">
        <f aca="false">'Power Price Assumption'!I27*Assumptions!$G$9*12</f>
        <v>42301.4137008196</v>
      </c>
      <c r="I15" s="26" t="n">
        <f aca="false">'Power Price Assumption'!J27*Assumptions!$G$9*12</f>
        <v>42843.8746049633</v>
      </c>
      <c r="J15" s="26" t="n">
        <f aca="false">'Power Price Assumption'!K27*Assumptions!$G$9*12</f>
        <v>43393.2918684051</v>
      </c>
      <c r="K15" s="26" t="n">
        <f aca="false">'Power Price Assumption'!L27*Assumptions!$G$9*12</f>
        <v>43949.7546974536</v>
      </c>
      <c r="L15" s="26" t="n">
        <f aca="false">'Power Price Assumption'!M27*Assumptions!$G$9*12</f>
        <v>44781.378776474</v>
      </c>
      <c r="M15" s="26" t="n">
        <f aca="false">'Power Price Assumption'!N27*Assumptions!$G$9*12</f>
        <v>45628.7389753788</v>
      </c>
      <c r="N15" s="26" t="n">
        <f aca="false">'Power Price Assumption'!O27*Assumptions!$G$9*12</f>
        <v>46492.1330554705</v>
      </c>
      <c r="O15" s="26" t="n">
        <f aca="false">'Power Price Assumption'!P27*Assumptions!$G$9*12</f>
        <v>47371.8644123372</v>
      </c>
      <c r="P15" s="26" t="n">
        <f aca="false">'Power Price Assumption'!Q27*Assumptions!$G$9*12</f>
        <v>48268.2421824656</v>
      </c>
      <c r="Q15" s="26" t="n">
        <f aca="false">'Power Price Assumption'!R27*Assumptions!$G$9*12</f>
        <v>48956.9052609577</v>
      </c>
      <c r="R15" s="26" t="n">
        <f aca="false">'Power Price Assumption'!S27*Assumptions!$G$9*12</f>
        <v>49655.3937818988</v>
      </c>
      <c r="S15" s="26" t="n">
        <f aca="false">'Power Price Assumption'!T27*Assumptions!$G$9*12</f>
        <v>50363.8479289613</v>
      </c>
      <c r="T15" s="26" t="n">
        <f aca="false">'Power Price Assumption'!U27*Assumptions!$G$9*12</f>
        <v>51082.409885876</v>
      </c>
      <c r="U15" s="26" t="n">
        <f aca="false">'Power Price Assumption'!V27*Assumptions!$G$9*12</f>
        <v>51811.2238649685</v>
      </c>
      <c r="V15" s="372"/>
      <c r="W15" s="221" t="n">
        <f aca="false">SUM(B15:U15)</f>
        <v>779192.123348327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1/3*Assumptions!$G$18*Assumptions!$G$11*Assumptions!$G$8/1000*(1+Assumptions!$G$25)^(E5-2000)+Assumptions!$G$19*Assumptions!$G$17*(1+Assumptions!$G$25)^(E5-2000)/1000</f>
        <v>1026.44988671228</v>
      </c>
      <c r="F16" s="34" t="n">
        <f aca="false">1/3*Assumptions!$G$18*Assumptions!$G$11*Assumptions!$G$8/1000*(1+Assumptions!$G$25)^(F5-2000)+Assumptions!$G$19*Assumptions!$G$17*(1+Assumptions!$G$25)^(F5-2000)/1000</f>
        <v>1057.24338331365</v>
      </c>
      <c r="G16" s="34" t="n">
        <f aca="false">1/3*Assumptions!$G$18*Assumptions!$G$11*Assumptions!$G$8/1000*(1+Assumptions!$G$25)^(G5-2000)+Assumptions!$G$19*Assumptions!$G$17*(1+Assumptions!$G$25)^(G5-2000)/1000</f>
        <v>1088.96068481306</v>
      </c>
      <c r="H16" s="34" t="n">
        <f aca="false">1/3*Assumptions!$G$18*Assumptions!$G$11*Assumptions!$G$8/1000*(1+Assumptions!$G$25)^(H5-2000)+Assumptions!$G$19*Assumptions!$G$17*(1+Assumptions!$G$25)^(H5-2000)/1000</f>
        <v>1121.62950535745</v>
      </c>
      <c r="I16" s="34" t="n">
        <f aca="false">1/3*Assumptions!$G$18*Assumptions!$G$11*Assumptions!$G$8/1000*(1+Assumptions!$G$25)^(I5-2000)+Assumptions!$G$19*Assumptions!$G$17*(1+Assumptions!$G$25)^(I5-2000)/1000</f>
        <v>1155.27839051817</v>
      </c>
      <c r="J16" s="34" t="n">
        <f aca="false">1/3*Assumptions!$G$18*Assumptions!$G$11*Assumptions!$G$8/1000*(1+Assumptions!$G$25)^(J5-2000)+Assumptions!$G$19*Assumptions!$G$17*(1+Assumptions!$G$25)^(J5-2000)/1000</f>
        <v>1189.93674223372</v>
      </c>
      <c r="K16" s="34" t="n">
        <f aca="false">1/3*Assumptions!$G$18*Assumptions!$G$11*Assumptions!$G$8/1000*(1+Assumptions!$G$25)^(K5-2000)+Assumptions!$G$19*Assumptions!$G$17*(1+Assumptions!$G$25)^(K5-2000)/1000</f>
        <v>1225.63484450073</v>
      </c>
      <c r="L16" s="34" t="n">
        <f aca="false">1/3*Assumptions!$G$18*Assumptions!$G$11*Assumptions!$G$8/1000*(1+Assumptions!$G$25)^(L5-2000)+Assumptions!$G$19*Assumptions!$G$17*(1+Assumptions!$G$25)^(L5-2000)/1000</f>
        <v>1262.40388983575</v>
      </c>
      <c r="M16" s="34" t="n">
        <f aca="false">1/3*Assumptions!$G$18*Assumptions!$G$11*Assumptions!$G$8/1000*(1+Assumptions!$G$25)^(M5-2000)+Assumptions!$G$19*Assumptions!$G$17*(1+Assumptions!$G$25)^(M5-2000)/1000</f>
        <v>1300.27600653082</v>
      </c>
      <c r="N16" s="34" t="n">
        <f aca="false">1/3*Assumptions!$G$18*Assumptions!$G$11*Assumptions!$G$8/1000*(1+Assumptions!$G$25)^(N5-2000)+Assumptions!$G$19*Assumptions!$G$17*(1+Assumptions!$G$25)^(N5-2000)/1000</f>
        <v>1339.28428672675</v>
      </c>
      <c r="O16" s="34" t="n">
        <f aca="false">1/3*Assumptions!$G$18*Assumptions!$G$11*Assumptions!$G$8/1000*(1+Assumptions!$G$25)^(O5-2000)+Assumptions!$G$19*Assumptions!$G$17*(1+Assumptions!$G$25)^(O5-2000)/1000</f>
        <v>1379.46281532855</v>
      </c>
      <c r="P16" s="34" t="n">
        <f aca="false">1/3*Assumptions!$G$18*Assumptions!$G$11*Assumptions!$G$8/1000*(1+Assumptions!$G$25)^(P5-2000)+Assumptions!$G$19*Assumptions!$G$17*(1+Assumptions!$G$25)^(P5-2000)/1000</f>
        <v>1420.8466997884</v>
      </c>
      <c r="Q16" s="34" t="n">
        <f aca="false">1/3*Assumptions!$G$18*Assumptions!$G$11*Assumptions!$G$8/1000*(1+Assumptions!$G$25)^(Q5-2000)+Assumptions!$G$19*Assumptions!$G$17*(1+Assumptions!$G$25)^(Q5-2000)/1000</f>
        <v>1463.47210078206</v>
      </c>
      <c r="R16" s="34" t="n">
        <f aca="false">1/3*Assumptions!$G$18*Assumptions!$G$11*Assumptions!$G$8/1000*(1+Assumptions!$G$25)^(R5-2000)+Assumptions!$G$19*Assumptions!$G$17*(1+Assumptions!$G$25)^(R5-2000)/1000</f>
        <v>1507.37626380552</v>
      </c>
      <c r="S16" s="34" t="n">
        <f aca="false">1/3*Assumptions!$G$18*Assumptions!$G$11*Assumptions!$G$8/1000*(1+Assumptions!$G$25)^(S5-2000)+Assumptions!$G$19*Assumptions!$G$17*(1+Assumptions!$G$25)^(S5-2000)/1000</f>
        <v>1552.59755171968</v>
      </c>
      <c r="T16" s="34" t="n">
        <f aca="false">1/3*Assumptions!$G$18*Assumptions!$G$11*Assumptions!$G$8/1000*(1+Assumptions!$G$25)^(T5-2000)+Assumptions!$G$19*Assumptions!$G$17*(1+Assumptions!$G$25)^(T5-2000)/1000</f>
        <v>1599.17547827127</v>
      </c>
      <c r="U16" s="34" t="n">
        <f aca="false">1/3*Assumptions!$G$18*Assumptions!$G$11*Assumptions!$G$8/1000*(1+Assumptions!$G$25)^(U5-2000)+Assumptions!$G$19*Assumptions!$G$17*(1+Assumptions!$G$25)^(U5-2000)/1000</f>
        <v>1647.15074261941</v>
      </c>
      <c r="V16" s="372"/>
      <c r="W16" s="221" t="n">
        <f aca="false">SUM(B16:U16)</f>
        <v>22337.1792728573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276.060960836049</v>
      </c>
      <c r="C18" s="316" t="n">
        <f aca="false">(SUM(C9:C11)-SUM(C22:C27))*'Summary Output'!$B$29/4</f>
        <v>273.511266387346</v>
      </c>
      <c r="D18" s="316" t="n">
        <f aca="false">(SUM(D9:D11)-SUM(D22:D27))*'Summary Output'!$B$29/4</f>
        <v>272.03381559666</v>
      </c>
      <c r="E18" s="316" t="n">
        <f aca="false">(SUM(E9:E16)-SUM(E22:E27))*'Summary Output'!$B$29/4</f>
        <v>453.572814676982</v>
      </c>
      <c r="F18" s="316" t="n">
        <f aca="false">(SUM(F9:F16)-SUM(F22:F27))*'Summary Output'!$B$29/4</f>
        <v>477.405241804256</v>
      </c>
      <c r="G18" s="316" t="n">
        <f aca="false">(SUM(G9:G16)-SUM(G22:G27))*'Summary Output'!$B$29/4</f>
        <v>482.382395094759</v>
      </c>
      <c r="H18" s="316" t="n">
        <f aca="false">(SUM(H9:H16)-SUM(H22:H27))*'Summary Output'!$B$29/4</f>
        <v>488.511348497565</v>
      </c>
      <c r="I18" s="316" t="n">
        <f aca="false">(SUM(I9:I16)-SUM(I22:I27))*'Summary Output'!$B$29/4</f>
        <v>494.702113791569</v>
      </c>
      <c r="J18" s="316" t="n">
        <f aca="false">(SUM(J9:J16)-SUM(J22:J27))*'Summary Output'!$B$29/4</f>
        <v>500.955070688046</v>
      </c>
      <c r="K18" s="316" t="n">
        <f aca="false">(SUM(K9:K16)-SUM(K22:K27))*'Summary Output'!$B$29/4</f>
        <v>507.270591379188</v>
      </c>
      <c r="L18" s="316" t="n">
        <f aca="false">(SUM(L9:L16)-SUM(L22:L27))*'Summary Output'!$B$29/4</f>
        <v>516.9993567463</v>
      </c>
      <c r="M18" s="316" t="n">
        <f aca="false">(SUM(M9:M16)-SUM(M22:M27))*'Summary Output'!$B$29/4</f>
        <v>526.897764534826</v>
      </c>
      <c r="N18" s="316" t="n">
        <f aca="false">(SUM(N9:N16)-SUM(N22:N27))*'Summary Output'!$B$29/4</f>
        <v>532.607224988734</v>
      </c>
      <c r="O18" s="316" t="n">
        <f aca="false">(SUM(O9:O16)-SUM(O22:O27))*'Summary Output'!$B$29/4</f>
        <v>542.853694427391</v>
      </c>
      <c r="P18" s="316" t="n">
        <f aca="false">(SUM(P9:P16)-SUM(P22:P27))*'Summary Output'!$B$29/4</f>
        <v>547.826800847633</v>
      </c>
      <c r="Q18" s="316" t="n">
        <f aca="false">(SUM(Q9:Q16)-SUM(Q22:Q27))*'Summary Output'!$B$29/4</f>
        <v>562.681380330209</v>
      </c>
      <c r="R18" s="316" t="n">
        <f aca="false">(SUM(R9:R16)-SUM(R22:R27))*'Summary Output'!$B$29/4</f>
        <v>570.384939258045</v>
      </c>
      <c r="S18" s="316" t="n">
        <f aca="false">(SUM(S9:S16)-SUM(S22:S27))*'Summary Output'!$B$29/4</f>
        <v>578.177038903971</v>
      </c>
      <c r="T18" s="316" t="n">
        <f aca="false">(SUM(T9:T16)-SUM(T22:T27))*'Summary Output'!$B$29/4</f>
        <v>586.058412872923</v>
      </c>
      <c r="U18" s="316" t="n">
        <f aca="false">(SUM(U9:U16)-SUM(U22:U27))*'Summary Output'!$B$29/4</f>
        <v>594.029789560451</v>
      </c>
      <c r="V18" s="372"/>
      <c r="W18" s="221" t="n">
        <f aca="false">SUM(B18:U18)</f>
        <v>9784.9220212229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40768.8421958992</v>
      </c>
      <c r="F19" s="26" t="n">
        <f aca="false">SUM(F9:F18)</f>
        <v>42771.6584033681</v>
      </c>
      <c r="G19" s="26" t="n">
        <f aca="false">SUM(G9:G18)</f>
        <v>43337.1641590451</v>
      </c>
      <c r="H19" s="26" t="n">
        <f aca="false">SUM(H9:H18)</f>
        <v>43911.5545546746</v>
      </c>
      <c r="I19" s="26" t="n">
        <f aca="false">SUM(I9:I18)</f>
        <v>44493.855109273</v>
      </c>
      <c r="J19" s="26" t="n">
        <f aca="false">SUM(J9:J18)</f>
        <v>45084.1836813269</v>
      </c>
      <c r="K19" s="26" t="n">
        <f aca="false">SUM(K9:K18)</f>
        <v>45682.6601333335</v>
      </c>
      <c r="L19" s="26" t="n">
        <f aca="false">SUM(L9:L18)</f>
        <v>46560.7820230561</v>
      </c>
      <c r="M19" s="26" t="n">
        <f aca="false">SUM(M9:M18)</f>
        <v>47455.9127464445</v>
      </c>
      <c r="N19" s="26" t="n">
        <f aca="false">SUM(N9:N18)</f>
        <v>48364.024567186</v>
      </c>
      <c r="O19" s="26" t="n">
        <f aca="false">SUM(O9:O18)</f>
        <v>49294.1809220932</v>
      </c>
      <c r="P19" s="26" t="n">
        <f aca="false">SUM(P9:P18)</f>
        <v>50236.9156831016</v>
      </c>
      <c r="Q19" s="26" t="n">
        <f aca="false">SUM(Q9:Q18)</f>
        <v>50983.05874207</v>
      </c>
      <c r="R19" s="26" t="n">
        <f aca="false">SUM(R9:R18)</f>
        <v>51733.1549849624</v>
      </c>
      <c r="S19" s="26" t="n">
        <f aca="false">SUM(S9:S18)</f>
        <v>52494.6225195849</v>
      </c>
      <c r="T19" s="26" t="n">
        <f aca="false">SUM(T9:T18)</f>
        <v>53267.6437770202</v>
      </c>
      <c r="U19" s="26" t="n">
        <f aca="false">SUM(U9:U18)</f>
        <v>54052.4043971484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Assumptions!G28*(1+Assumptions!$G$25)</f>
        <v>1279.75616571429</v>
      </c>
      <c r="C22" s="221" t="n">
        <f aca="false">B22*(1+Assumptions!$G$25)</f>
        <v>1318.14885068571</v>
      </c>
      <c r="D22" s="221" t="n">
        <f aca="false">C22*(1+Assumptions!$G$25)</f>
        <v>1357.69331620629</v>
      </c>
      <c r="E22" s="221" t="n">
        <f aca="false">D22*(1+Assumptions!$G$25)</f>
        <v>1398.42411569247</v>
      </c>
      <c r="F22" s="221" t="n">
        <f aca="false">E22*(1+Assumptions!$G$25)</f>
        <v>1440.37683916325</v>
      </c>
      <c r="G22" s="221" t="n">
        <f aca="false">F22*(1+Assumptions!$G$25)</f>
        <v>1483.58814433815</v>
      </c>
      <c r="H22" s="221" t="n">
        <f aca="false">G22*(1+Assumptions!$G$25)</f>
        <v>1528.09578866829</v>
      </c>
      <c r="I22" s="221" t="n">
        <f aca="false">H22*(1+Assumptions!$G$25)</f>
        <v>1573.93866232834</v>
      </c>
      <c r="J22" s="221" t="n">
        <f aca="false">I22*(1+Assumptions!$G$25)</f>
        <v>1621.15682219819</v>
      </c>
      <c r="K22" s="221" t="n">
        <f aca="false">J22*(1+Assumptions!$G$25)</f>
        <v>1669.79152686414</v>
      </c>
      <c r="L22" s="221" t="n">
        <f aca="false">K22*(1+Assumptions!$G$25)</f>
        <v>1719.88527267006</v>
      </c>
      <c r="M22" s="221" t="n">
        <f aca="false">L22*(1+Assumptions!$G$25)</f>
        <v>1771.48183085016</v>
      </c>
      <c r="N22" s="221" t="n">
        <f aca="false">M22*(1+Assumptions!$G$25)</f>
        <v>1824.62628577567</v>
      </c>
      <c r="O22" s="221" t="n">
        <f aca="false">N22*(1+Assumptions!$G$25)</f>
        <v>1879.36507434894</v>
      </c>
      <c r="P22" s="221" t="n">
        <f aca="false">O22*(1+Assumptions!$G$25)</f>
        <v>1935.7460265794</v>
      </c>
      <c r="Q22" s="221" t="n">
        <f aca="false">P22*(1+Assumptions!$G$25)</f>
        <v>1993.81840737679</v>
      </c>
      <c r="R22" s="221" t="n">
        <f aca="false">Q22*(1+Assumptions!$G$25)</f>
        <v>2053.63295959809</v>
      </c>
      <c r="S22" s="221" t="n">
        <f aca="false">R22*(1+Assumptions!$G$25)</f>
        <v>2115.24194838603</v>
      </c>
      <c r="T22" s="221" t="n">
        <f aca="false">S22*(1+Assumptions!$G$25)</f>
        <v>2178.69920683761</v>
      </c>
      <c r="U22" s="221" t="n">
        <f aca="false">T22*(1+Assumptions!$G$25)</f>
        <v>2244.06018304274</v>
      </c>
      <c r="W22" s="221" t="n">
        <f aca="false">SUM(B22:U22)</f>
        <v>34387.5274273246</v>
      </c>
    </row>
    <row r="23" customFormat="false" ht="12.75" hidden="false" customHeight="false" outlineLevel="0" collapsed="false">
      <c r="A23" s="113" t="s">
        <v>86</v>
      </c>
      <c r="B23" s="34" t="n">
        <f aca="false">Assumptions!$G$29*(1+Assumptions!$G$25)</f>
        <v>823.472052568736</v>
      </c>
      <c r="C23" s="26" t="n">
        <f aca="false">B23*(1+Assumptions!$G$25)</f>
        <v>848.176214145798</v>
      </c>
      <c r="D23" s="26" t="n">
        <f aca="false">C23*(1+Assumptions!$G$25)</f>
        <v>873.621500570172</v>
      </c>
      <c r="E23" s="34" t="n">
        <f aca="false">Assumptions!$G$19*Assumptions!$G$23*(1+Assumptions!$G$25)^(E5-2000)/1000</f>
        <v>899.830145587277</v>
      </c>
      <c r="F23" s="34" t="n">
        <f aca="false">Assumptions!$G$19*Assumptions!$G$23*(1+Assumptions!$G$25)^(F5-2000)/1000</f>
        <v>926.825049954896</v>
      </c>
      <c r="G23" s="34" t="n">
        <f aca="false">Assumptions!$G$19*Assumptions!$G$23*(1+Assumptions!$G$25)^(G5-2000)/1000</f>
        <v>954.629801453542</v>
      </c>
      <c r="H23" s="34" t="n">
        <f aca="false">Assumptions!$G$19*Assumptions!$G$23*(1+Assumptions!$G$25)^(H5-2000)/1000</f>
        <v>983.268695497149</v>
      </c>
      <c r="I23" s="34" t="n">
        <f aca="false">Assumptions!$G$19*Assumptions!$G$23*(1+Assumptions!$G$25)^(I5-2000)/1000</f>
        <v>1012.76675636206</v>
      </c>
      <c r="J23" s="34" t="n">
        <f aca="false">Assumptions!$G$19*Assumptions!$G$23*(1+Assumptions!$G$25)^(J5-2000)/1000</f>
        <v>1043.14975905293</v>
      </c>
      <c r="K23" s="34" t="n">
        <f aca="false">Assumptions!$G$19*Assumptions!$G$23*(1+Assumptions!$G$25)^(K5-2000)/1000</f>
        <v>1074.44425182451</v>
      </c>
      <c r="L23" s="34" t="n">
        <f aca="false">Assumptions!$G$19*Assumptions!$G$23*(1+Assumptions!$G$25)^(L5-2000)/1000</f>
        <v>1106.67757937925</v>
      </c>
      <c r="M23" s="34" t="n">
        <f aca="false">Assumptions!$G$19*Assumptions!$G$23*(1+Assumptions!$G$25)^(M5-2000)/1000</f>
        <v>1139.87790676063</v>
      </c>
      <c r="N23" s="34" t="n">
        <f aca="false">Assumptions!$G$19*Assumptions!$G$23*(1+Assumptions!$G$25)^(N5-2000)/1000</f>
        <v>1174.07424396344</v>
      </c>
      <c r="O23" s="34" t="n">
        <f aca="false">Assumptions!$G$19*Assumptions!$G$23*(1+Assumptions!$G$25)^(O5-2000)/1000</f>
        <v>1209.29647128235</v>
      </c>
      <c r="P23" s="34" t="n">
        <f aca="false">Assumptions!$G$19*Assumptions!$G$23*(1+Assumptions!$G$25)^(P5-2000)/1000</f>
        <v>1245.57536542082</v>
      </c>
      <c r="Q23" s="34" t="n">
        <f aca="false">Assumptions!$G$19*Assumptions!$G$23*(1+Assumptions!$G$25)^(Q5-2000)/1000</f>
        <v>1282.94262638344</v>
      </c>
      <c r="R23" s="34" t="n">
        <f aca="false">Assumptions!$G$19*Assumptions!$G$23*(1+Assumptions!$G$25)^(R5-2000)/1000</f>
        <v>1321.43090517495</v>
      </c>
      <c r="S23" s="34" t="n">
        <f aca="false">Assumptions!$G$19*Assumptions!$G$23*(1+Assumptions!$G$25)^(S5-2000)/1000</f>
        <v>1361.0738323302</v>
      </c>
      <c r="T23" s="34" t="n">
        <f aca="false">Assumptions!$G$19*Assumptions!$G$23*(1+Assumptions!$G$25)^(T5-2000)/1000</f>
        <v>1401.9060473001</v>
      </c>
      <c r="U23" s="34" t="n">
        <f aca="false">Assumptions!$G$19*Assumptions!$G$23*(1+Assumptions!$G$25)^(U5-2000)/1000</f>
        <v>1443.9632287191</v>
      </c>
      <c r="W23" s="221" t="n">
        <f aca="false">SUM(B23:U23)</f>
        <v>22127.0024337313</v>
      </c>
    </row>
    <row r="24" customFormat="false" ht="12.75" hidden="false" customHeight="false" outlineLevel="0" collapsed="false">
      <c r="A24" s="113" t="s">
        <v>129</v>
      </c>
      <c r="B24" s="34" t="n">
        <f aca="false">Assumptions!$G$24*Assumptions!$G$11*Assumptions!$G$8/1000*(1+Assumptions!$G$25)</f>
        <v>347.625</v>
      </c>
      <c r="C24" s="221" t="n">
        <f aca="false">B24*(1+Assumptions!$G$25)</f>
        <v>358.05375</v>
      </c>
      <c r="D24" s="221" t="n">
        <f aca="false">C24*(1+Assumptions!$G$25)</f>
        <v>368.7953625</v>
      </c>
      <c r="E24" s="221" t="n">
        <f aca="false">D24*(1+Assumptions!$G$25)</f>
        <v>379.859223375</v>
      </c>
      <c r="F24" s="221" t="n">
        <f aca="false">E24*(1+Assumptions!$G$25)</f>
        <v>391.25500007625</v>
      </c>
      <c r="G24" s="221" t="n">
        <f aca="false">F24*(1+Assumptions!$G$25)</f>
        <v>402.992650078538</v>
      </c>
      <c r="H24" s="221" t="n">
        <f aca="false">G24*(1+Assumptions!$G$25)</f>
        <v>415.082429580894</v>
      </c>
      <c r="I24" s="221" t="n">
        <f aca="false">H24*(1+Assumptions!$G$25)</f>
        <v>427.534902468321</v>
      </c>
      <c r="J24" s="221" t="n">
        <f aca="false">I24*(1+Assumptions!$G$25)</f>
        <v>440.36094954237</v>
      </c>
      <c r="K24" s="221" t="n">
        <f aca="false">J24*(1+Assumptions!$G$25)</f>
        <v>453.571778028641</v>
      </c>
      <c r="L24" s="221" t="n">
        <f aca="false">K24*(1+Assumptions!$G$25)</f>
        <v>467.178931369501</v>
      </c>
      <c r="M24" s="221" t="n">
        <f aca="false">L24*(1+Assumptions!$G$25)</f>
        <v>481.194299310586</v>
      </c>
      <c r="N24" s="221" t="n">
        <f aca="false">M24*(1+Assumptions!$G$25)</f>
        <v>495.630128289903</v>
      </c>
      <c r="O24" s="221" t="n">
        <f aca="false">N24*(1+Assumptions!$G$25)</f>
        <v>510.4990321386</v>
      </c>
      <c r="P24" s="221" t="n">
        <f aca="false">O24*(1+Assumptions!$G$25)</f>
        <v>525.814003102758</v>
      </c>
      <c r="Q24" s="221" t="n">
        <f aca="false">P24*(1+Assumptions!$G$25)</f>
        <v>541.588423195841</v>
      </c>
      <c r="R24" s="221" t="n">
        <f aca="false">Q24*(1+Assumptions!$G$25)</f>
        <v>557.836075891716</v>
      </c>
      <c r="S24" s="221" t="n">
        <f aca="false">R24*(1+Assumptions!$G$25)</f>
        <v>574.571158168468</v>
      </c>
      <c r="T24" s="221" t="n">
        <f aca="false">S24*(1+Assumptions!$G$25)</f>
        <v>591.808292913522</v>
      </c>
      <c r="U24" s="221" t="n">
        <f aca="false">T24*(1+Assumptions!$G$25)</f>
        <v>609.562541700928</v>
      </c>
      <c r="W24" s="221" t="n">
        <f aca="false">SUM(B24:U24)</f>
        <v>9340.81393173184</v>
      </c>
    </row>
    <row r="25" customFormat="false" ht="12.75" hidden="false" customHeight="false" outlineLevel="0" collapsed="false">
      <c r="A25" s="113" t="s">
        <v>88</v>
      </c>
      <c r="B25" s="34" t="n">
        <f aca="false">Assumptions!G31*(1+Assumptions!$G$25)</f>
        <v>331.918677142857</v>
      </c>
      <c r="C25" s="221" t="n">
        <f aca="false">B25*(1+Assumptions!$G$25)</f>
        <v>341.876237457143</v>
      </c>
      <c r="D25" s="221" t="n">
        <f aca="false">C25*(1+Assumptions!$G$25)</f>
        <v>352.132524580857</v>
      </c>
      <c r="E25" s="221" t="n">
        <f aca="false">D25*(1+Assumptions!$G$25)</f>
        <v>362.696500318283</v>
      </c>
      <c r="F25" s="221" t="n">
        <f aca="false">E25*(1+Assumptions!$G$25)</f>
        <v>373.577395327831</v>
      </c>
      <c r="G25" s="221" t="n">
        <f aca="false">F25*(1+Assumptions!$G$25)</f>
        <v>384.784717187666</v>
      </c>
      <c r="H25" s="221" t="n">
        <f aca="false">G25*(1+Assumptions!$G$25)</f>
        <v>396.328258703296</v>
      </c>
      <c r="I25" s="221" t="n">
        <f aca="false">H25*(1+Assumptions!$G$25)</f>
        <v>408.218106464395</v>
      </c>
      <c r="J25" s="221" t="n">
        <f aca="false">I25*(1+Assumptions!$G$25)</f>
        <v>420.464649658327</v>
      </c>
      <c r="K25" s="221" t="n">
        <f aca="false">J25*(1+Assumptions!$G$25)</f>
        <v>433.078589148077</v>
      </c>
      <c r="L25" s="221" t="n">
        <f aca="false">K25*(1+Assumptions!$G$25)</f>
        <v>446.070946822519</v>
      </c>
      <c r="M25" s="221" t="n">
        <f aca="false">L25*(1+Assumptions!$G$25)</f>
        <v>459.453075227195</v>
      </c>
      <c r="N25" s="221" t="n">
        <f aca="false">M25*(1+Assumptions!$G$25)</f>
        <v>473.236667484011</v>
      </c>
      <c r="O25" s="221" t="n">
        <f aca="false">N25*(1+Assumptions!$G$25)</f>
        <v>487.433767508531</v>
      </c>
      <c r="P25" s="221" t="n">
        <f aca="false">O25*(1+Assumptions!$G$25)</f>
        <v>502.056780533787</v>
      </c>
      <c r="Q25" s="221" t="n">
        <f aca="false">P25*(1+Assumptions!$G$25)</f>
        <v>517.118483949801</v>
      </c>
      <c r="R25" s="221" t="n">
        <f aca="false">Q25*(1+Assumptions!$G$25)</f>
        <v>532.632038468295</v>
      </c>
      <c r="S25" s="221" t="n">
        <f aca="false">R25*(1+Assumptions!$G$25)</f>
        <v>548.610999622344</v>
      </c>
      <c r="T25" s="221" t="n">
        <f aca="false">S25*(1+Assumptions!$G$25)</f>
        <v>565.069329611014</v>
      </c>
      <c r="U25" s="221" t="n">
        <f aca="false">T25*(1+Assumptions!$G$25)</f>
        <v>582.021409499344</v>
      </c>
      <c r="W25" s="221" t="n">
        <f aca="false">SUM(B25:U25)</f>
        <v>8918.77915471557</v>
      </c>
    </row>
    <row r="26" customFormat="false" ht="12.75" hidden="false" customHeight="false" outlineLevel="0" collapsed="false">
      <c r="A26" s="113" t="s">
        <v>215</v>
      </c>
      <c r="B26" s="374" t="n">
        <v>174.46</v>
      </c>
      <c r="C26" s="374" t="n">
        <v>348.92</v>
      </c>
      <c r="D26" s="374" t="n">
        <v>436.15</v>
      </c>
      <c r="E26" s="374" t="n">
        <v>436.15</v>
      </c>
      <c r="F26" s="374" t="n">
        <v>436.15</v>
      </c>
      <c r="G26" s="374" t="n">
        <v>523.38</v>
      </c>
      <c r="H26" s="374" t="n">
        <v>523.38</v>
      </c>
      <c r="I26" s="374" t="n">
        <v>523.38</v>
      </c>
      <c r="J26" s="374" t="n">
        <v>523.38</v>
      </c>
      <c r="K26" s="374" t="n">
        <v>523.38</v>
      </c>
      <c r="L26" s="374" t="n">
        <v>523.38</v>
      </c>
      <c r="M26" s="374" t="n">
        <v>523.38</v>
      </c>
      <c r="N26" s="374" t="n">
        <v>872.3</v>
      </c>
      <c r="O26" s="374" t="n">
        <v>872.3</v>
      </c>
      <c r="P26" s="374" t="n">
        <v>1308.45</v>
      </c>
      <c r="Q26" s="374" t="n">
        <v>743.931045</v>
      </c>
      <c r="R26" s="374" t="n">
        <v>758.8096659</v>
      </c>
      <c r="S26" s="374" t="n">
        <v>773.985859218</v>
      </c>
      <c r="T26" s="374" t="n">
        <v>789.46557640236</v>
      </c>
      <c r="U26" s="374" t="n">
        <v>805.254887930407</v>
      </c>
      <c r="W26" s="221" t="n">
        <f aca="false">SUM(B26:U26)</f>
        <v>12419.9870344508</v>
      </c>
    </row>
    <row r="27" customFormat="false" ht="12.75" hidden="false" customHeight="false" outlineLevel="0" collapsed="false">
      <c r="A27" s="113" t="s">
        <v>216</v>
      </c>
      <c r="B27" s="226" t="n">
        <f aca="false">B84</f>
        <v>608.988290258954</v>
      </c>
      <c r="C27" s="226" t="n">
        <f aca="false">C84</f>
        <v>590.153600869502</v>
      </c>
      <c r="D27" s="226" t="n">
        <f aca="false">D84</f>
        <v>571.31891148005</v>
      </c>
      <c r="E27" s="226" t="n">
        <f aca="false">E84</f>
        <v>552.484222090598</v>
      </c>
      <c r="F27" s="226" t="n">
        <f aca="false">F84</f>
        <v>533.649532701145</v>
      </c>
      <c r="G27" s="226" t="n">
        <f aca="false">G84</f>
        <v>514.814843311693</v>
      </c>
      <c r="H27" s="226" t="n">
        <f aca="false">H84</f>
        <v>495.980153922241</v>
      </c>
      <c r="I27" s="226" t="n">
        <f aca="false">I84</f>
        <v>477.145464532789</v>
      </c>
      <c r="J27" s="226" t="n">
        <f aca="false">J84</f>
        <v>458.310775143337</v>
      </c>
      <c r="K27" s="226" t="n">
        <f aca="false">K84</f>
        <v>439.476085753885</v>
      </c>
      <c r="L27" s="226" t="n">
        <f aca="false">L84</f>
        <v>420.641396364432</v>
      </c>
      <c r="M27" s="226" t="n">
        <f aca="false">M84</f>
        <v>401.80670697498</v>
      </c>
      <c r="N27" s="226" t="n">
        <f aca="false">N84</f>
        <v>382.972017585528</v>
      </c>
      <c r="O27" s="226" t="n">
        <f aca="false">O84</f>
        <v>364.137328196076</v>
      </c>
      <c r="P27" s="226" t="n">
        <f aca="false">P84</f>
        <v>345.302638806624</v>
      </c>
      <c r="Q27" s="226" t="n">
        <f aca="false">Q84</f>
        <v>326.467949417172</v>
      </c>
      <c r="R27" s="226" t="n">
        <f aca="false">R84</f>
        <v>307.633260027719</v>
      </c>
      <c r="S27" s="226" t="n">
        <f aca="false">S84</f>
        <v>288.798570638267</v>
      </c>
      <c r="T27" s="226" t="n">
        <f aca="false">T84</f>
        <v>269.963881248815</v>
      </c>
      <c r="U27" s="226" t="n">
        <f aca="false">U84</f>
        <v>251.129191859363</v>
      </c>
      <c r="V27" s="221"/>
      <c r="W27" s="221" t="n">
        <f aca="false">SUM(B27:U27)</f>
        <v>8601.17482118317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3566.22018568483</v>
      </c>
      <c r="C28" s="34" t="n">
        <f aca="false">SUM(C22:C27)</f>
        <v>3805.32865315816</v>
      </c>
      <c r="D28" s="34" t="n">
        <f aca="false">SUM(D22:D27)</f>
        <v>3959.71161533737</v>
      </c>
      <c r="E28" s="34" t="n">
        <f aca="false">SUM(E22:E27)</f>
        <v>4029.44420706363</v>
      </c>
      <c r="F28" s="34" t="n">
        <f aca="false">SUM(F22:F27)</f>
        <v>4101.83381722337</v>
      </c>
      <c r="G28" s="34" t="n">
        <f aca="false">SUM(G22:G27)</f>
        <v>4264.19015636959</v>
      </c>
      <c r="H28" s="34" t="n">
        <f aca="false">SUM(H22:H27)</f>
        <v>4342.13532637187</v>
      </c>
      <c r="I28" s="34" t="n">
        <f aca="false">SUM(I22:I27)</f>
        <v>4422.98389215591</v>
      </c>
      <c r="J28" s="34" t="n">
        <f aca="false">SUM(J22:J27)</f>
        <v>4506.82295559515</v>
      </c>
      <c r="K28" s="34" t="n">
        <f aca="false">SUM(K22:K27)</f>
        <v>4593.74223161925</v>
      </c>
      <c r="L28" s="34" t="n">
        <f aca="false">SUM(L22:L27)</f>
        <v>4683.83412660576</v>
      </c>
      <c r="M28" s="34" t="n">
        <f aca="false">SUM(M22:M27)</f>
        <v>4777.19381912355</v>
      </c>
      <c r="N28" s="34" t="n">
        <f aca="false">SUM(N22:N27)</f>
        <v>5222.83934309855</v>
      </c>
      <c r="O28" s="34" t="n">
        <f aca="false">SUM(O22:O27)</f>
        <v>5323.03167347449</v>
      </c>
      <c r="P28" s="34" t="n">
        <f aca="false">SUM(P22:P27)</f>
        <v>5862.94481444339</v>
      </c>
      <c r="Q28" s="34" t="n">
        <f aca="false">SUM(Q22:Q27)</f>
        <v>5405.86693532304</v>
      </c>
      <c r="R28" s="34" t="n">
        <f aca="false">SUM(R22:R27)</f>
        <v>5531.97490506077</v>
      </c>
      <c r="S28" s="34" t="n">
        <f aca="false">SUM(S22:S27)</f>
        <v>5662.28236836331</v>
      </c>
      <c r="T28" s="34" t="n">
        <f aca="false">SUM(T22:T27)</f>
        <v>5796.91233431343</v>
      </c>
      <c r="U28" s="34" t="n">
        <f aca="false">SUM(U22:U27)</f>
        <v>5935.99144275189</v>
      </c>
      <c r="W28" s="221" t="n">
        <f aca="false">SUM(B28:U28)</f>
        <v>95795.2848031373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36739.3979888356</v>
      </c>
      <c r="F31" s="217" t="n">
        <f aca="false">F19-F28</f>
        <v>38669.8245861447</v>
      </c>
      <c r="G31" s="217" t="n">
        <f aca="false">G19-G28</f>
        <v>39072.9740026755</v>
      </c>
      <c r="H31" s="217" t="n">
        <f aca="false">H19-H28</f>
        <v>39569.4192283027</v>
      </c>
      <c r="I31" s="217" t="n">
        <f aca="false">I19-I28</f>
        <v>40070.8712171171</v>
      </c>
      <c r="J31" s="217" t="n">
        <f aca="false">J19-J28</f>
        <v>40577.3607257318</v>
      </c>
      <c r="K31" s="217" t="n">
        <f aca="false">K19-K28</f>
        <v>41088.9179017142</v>
      </c>
      <c r="L31" s="217" t="n">
        <f aca="false">L19-L28</f>
        <v>41876.9478964503</v>
      </c>
      <c r="M31" s="217" t="n">
        <f aca="false">M19-M28</f>
        <v>42678.7189273209</v>
      </c>
      <c r="N31" s="217" t="n">
        <f aca="false">N19-N28</f>
        <v>43141.1852240874</v>
      </c>
      <c r="O31" s="217" t="n">
        <f aca="false">O19-O28</f>
        <v>43971.1492486187</v>
      </c>
      <c r="P31" s="217" t="n">
        <f aca="false">P19-P28</f>
        <v>44373.9708686582</v>
      </c>
      <c r="Q31" s="217" t="n">
        <f aca="false">Q19-Q28</f>
        <v>45577.1918067469</v>
      </c>
      <c r="R31" s="217" t="n">
        <f aca="false">R19-R28</f>
        <v>46201.1800799016</v>
      </c>
      <c r="S31" s="217" t="n">
        <f aca="false">S19-S28</f>
        <v>46832.3401512216</v>
      </c>
      <c r="T31" s="217" t="n">
        <f aca="false">T19-T28</f>
        <v>47470.7314427068</v>
      </c>
      <c r="U31" s="217" t="n">
        <f aca="false">U19-U28</f>
        <v>48116.4129543965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Depreciation!C37</f>
        <v>#VALUE!</v>
      </c>
      <c r="C33" s="34" t="e">
        <f aca="false">Depreciation!D37</f>
        <v>#VALUE!</v>
      </c>
      <c r="D33" s="34" t="e">
        <f aca="false">Depreciation!E37</f>
        <v>#VALUE!</v>
      </c>
      <c r="E33" s="34" t="e">
        <f aca="false">Depreciation!F37</f>
        <v>#VALUE!</v>
      </c>
      <c r="F33" s="34" t="e">
        <f aca="false">Depreciation!G37</f>
        <v>#VALUE!</v>
      </c>
      <c r="G33" s="34" t="e">
        <f aca="false">Depreciation!H37</f>
        <v>#VALUE!</v>
      </c>
      <c r="H33" s="34" t="e">
        <f aca="false">Depreciation!I37</f>
        <v>#VALUE!</v>
      </c>
      <c r="I33" s="34" t="e">
        <f aca="false">Depreciation!J37</f>
        <v>#VALUE!</v>
      </c>
      <c r="J33" s="34" t="e">
        <f aca="false">Depreciation!K37</f>
        <v>#VALUE!</v>
      </c>
      <c r="K33" s="34" t="e">
        <f aca="false">Depreciation!L37</f>
        <v>#VALUE!</v>
      </c>
      <c r="L33" s="34" t="e">
        <f aca="false">Depreciation!M37</f>
        <v>#VALUE!</v>
      </c>
      <c r="M33" s="34" t="e">
        <f aca="false">Depreciation!N37</f>
        <v>#VALUE!</v>
      </c>
      <c r="N33" s="34" t="e">
        <f aca="false">Depreciation!O37</f>
        <v>#VALUE!</v>
      </c>
      <c r="O33" s="34" t="e">
        <f aca="false">Depreciation!P37</f>
        <v>#VALUE!</v>
      </c>
      <c r="P33" s="34" t="e">
        <f aca="false">Depreciation!Q37</f>
        <v>#VALUE!</v>
      </c>
      <c r="Q33" s="34" t="e">
        <f aca="false">Depreciation!R37</f>
        <v>#VALUE!</v>
      </c>
      <c r="R33" s="34" t="e">
        <f aca="false">Depreciation!S37</f>
        <v>#VALUE!</v>
      </c>
      <c r="S33" s="34" t="e">
        <f aca="false">Depreciation!T37</f>
        <v>#VALUE!</v>
      </c>
      <c r="T33" s="34" t="e">
        <f aca="false">Depreciation!U37</f>
        <v>#VALUE!</v>
      </c>
      <c r="U33" s="34" t="e">
        <f aca="false">Depreciation!V37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IS!B38*Allocation!$E$12</f>
        <v>14038.1210184282</v>
      </c>
      <c r="C37" s="34" t="n">
        <f aca="false">IS!C38*Allocation!$E$12</f>
        <v>13827.4840022344</v>
      </c>
      <c r="D37" s="34" t="n">
        <f aca="false">IS!D38*Allocation!$E$12</f>
        <v>13530.3733678325</v>
      </c>
      <c r="E37" s="34" t="n">
        <f aca="false">IS!E38*Allocation!$E$12</f>
        <v>13297.1425108467</v>
      </c>
      <c r="F37" s="34" t="n">
        <f aca="false">IS!F38*Allocation!$E$12</f>
        <v>12884.5074262729</v>
      </c>
      <c r="G37" s="34" t="n">
        <f aca="false">IS!G38*Allocation!$E$12</f>
        <v>12395.4280822443</v>
      </c>
      <c r="H37" s="34" t="n">
        <f aca="false">IS!H38*Allocation!$E$12</f>
        <v>11845.7687492956</v>
      </c>
      <c r="I37" s="34" t="n">
        <f aca="false">IS!I38*Allocation!$E$12</f>
        <v>11270.7241680215</v>
      </c>
      <c r="J37" s="34" t="n">
        <f aca="false">IS!J38*Allocation!$E$12</f>
        <v>10556.4290801408</v>
      </c>
      <c r="K37" s="34" t="n">
        <f aca="false">IS!K38*Allocation!$E$12</f>
        <v>9764.93691130555</v>
      </c>
      <c r="L37" s="34" t="n">
        <f aca="false">IS!L38*Allocation!$E$12</f>
        <v>8932.10632089311</v>
      </c>
      <c r="M37" s="34" t="n">
        <f aca="false">IS!M38*Allocation!$E$12</f>
        <v>8024.0439027996</v>
      </c>
      <c r="N37" s="34" t="n">
        <f aca="false">IS!N38*Allocation!$E$12</f>
        <v>7070.852452556</v>
      </c>
      <c r="O37" s="34" t="n">
        <f aca="false">IS!O38*Allocation!$E$12</f>
        <v>6140.22551838745</v>
      </c>
      <c r="P37" s="34" t="n">
        <f aca="false">IS!P38*Allocation!$E$12</f>
        <v>5197.87013518554</v>
      </c>
      <c r="Q37" s="34" t="n">
        <f aca="false">IS!Q38*Allocation!$E$12</f>
        <v>4221.22178687523</v>
      </c>
      <c r="R37" s="34" t="n">
        <f aca="false">IS!R38*Allocation!$E$12</f>
        <v>3185.29377768979</v>
      </c>
      <c r="S37" s="34" t="n">
        <f aca="false">IS!S38*Allocation!$E$12</f>
        <v>2208.51794623781</v>
      </c>
      <c r="T37" s="34" t="n">
        <f aca="false">IS!T38*Allocation!$E$12</f>
        <v>1370.95370548611</v>
      </c>
      <c r="U37" s="34" t="n">
        <f aca="false">IS!U38*Allocation!$E$12</f>
        <v>535.429195001086</v>
      </c>
      <c r="W37" s="221" t="n">
        <f aca="false">SUM(B37:U37)</f>
        <v>170297.430057734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B39*-Assumptions!$G$38</f>
        <v>#VALUE!</v>
      </c>
      <c r="C41" s="34" t="e">
        <f aca="false">C39*-Assumptions!$G$38</f>
        <v>#VALUE!</v>
      </c>
      <c r="D41" s="34" t="e">
        <f aca="false">D39*-Assumptions!$G$38</f>
        <v>#VALUE!</v>
      </c>
      <c r="E41" s="34" t="e">
        <f aca="false">E39*-Assumptions!$G$38</f>
        <v>#VALUE!</v>
      </c>
      <c r="F41" s="34" t="e">
        <f aca="false">F39*-Assumptions!$G$38</f>
        <v>#VALUE!</v>
      </c>
      <c r="G41" s="34" t="e">
        <f aca="false">G39*-Assumptions!$G$38</f>
        <v>#VALUE!</v>
      </c>
      <c r="H41" s="34" t="e">
        <f aca="false">H39*-Assumptions!$G$38</f>
        <v>#VALUE!</v>
      </c>
      <c r="I41" s="34" t="e">
        <f aca="false">I39*-Assumptions!$G$38</f>
        <v>#VALUE!</v>
      </c>
      <c r="J41" s="34" t="e">
        <f aca="false">J39*-Assumptions!$G$38</f>
        <v>#VALUE!</v>
      </c>
      <c r="K41" s="34" t="e">
        <f aca="false">K39*-Assumptions!$G$38</f>
        <v>#VALUE!</v>
      </c>
      <c r="L41" s="34" t="e">
        <f aca="false">L39*-Assumptions!$G$38</f>
        <v>#VALUE!</v>
      </c>
      <c r="M41" s="34" t="e">
        <f aca="false">M39*-Assumptions!$G$38</f>
        <v>#VALUE!</v>
      </c>
      <c r="N41" s="34" t="e">
        <f aca="false">N39*-Assumptions!$G$38</f>
        <v>#VALUE!</v>
      </c>
      <c r="O41" s="34" t="e">
        <f aca="false">O39*-Assumptions!$G$38</f>
        <v>#VALUE!</v>
      </c>
      <c r="P41" s="34" t="e">
        <f aca="false">P39*-Assumptions!$G$38</f>
        <v>#VALUE!</v>
      </c>
      <c r="Q41" s="34" t="e">
        <f aca="false">Q39*-Assumptions!$G$38</f>
        <v>#VALUE!</v>
      </c>
      <c r="R41" s="34" t="e">
        <f aca="false">R39*-Assumptions!$G$38</f>
        <v>#VALUE!</v>
      </c>
      <c r="S41" s="34" t="e">
        <f aca="false">S39*-Assumptions!$G$38</f>
        <v>#VALUE!</v>
      </c>
      <c r="T41" s="34" t="e">
        <f aca="false">T39*-Assumptions!$G$38</f>
        <v>#VALUE!</v>
      </c>
      <c r="U41" s="34" t="e">
        <f aca="false">U39*-Assumptions!$G$38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(B39+B41)*-Assumptions!$G$37</f>
        <v>#VALUE!</v>
      </c>
      <c r="C42" s="378" t="e">
        <f aca="false">(C39+C41)*-Assumptions!$G$37</f>
        <v>#VALUE!</v>
      </c>
      <c r="D42" s="378" t="e">
        <f aca="false">(D39+D41)*-Assumptions!$G$37</f>
        <v>#VALUE!</v>
      </c>
      <c r="E42" s="378" t="e">
        <f aca="false">(E39+E41)*-Assumptions!$G$37</f>
        <v>#VALUE!</v>
      </c>
      <c r="F42" s="378" t="e">
        <f aca="false">(F39+F41)*-Assumptions!$G$37</f>
        <v>#VALUE!</v>
      </c>
      <c r="G42" s="378" t="e">
        <f aca="false">(G39+G41)*-Assumptions!$G$37</f>
        <v>#VALUE!</v>
      </c>
      <c r="H42" s="378" t="e">
        <f aca="false">(H39+H41)*-Assumptions!$G$37</f>
        <v>#VALUE!</v>
      </c>
      <c r="I42" s="378" t="e">
        <f aca="false">(I39+I41)*-Assumptions!$G$37</f>
        <v>#VALUE!</v>
      </c>
      <c r="J42" s="378" t="e">
        <f aca="false">(J39+J41)*-Assumptions!$G$37</f>
        <v>#VALUE!</v>
      </c>
      <c r="K42" s="378" t="e">
        <f aca="false">(K39+K41)*-Assumptions!$G$37</f>
        <v>#VALUE!</v>
      </c>
      <c r="L42" s="378" t="e">
        <f aca="false">(L39+L41)*-Assumptions!$G$37</f>
        <v>#VALUE!</v>
      </c>
      <c r="M42" s="378" t="e">
        <f aca="false">(M39+M41)*-Assumptions!$G$37</f>
        <v>#VALUE!</v>
      </c>
      <c r="N42" s="378" t="e">
        <f aca="false">(N39+N41)*-Assumptions!$G$37</f>
        <v>#VALUE!</v>
      </c>
      <c r="O42" s="378" t="e">
        <f aca="false">(O39+O41)*-Assumptions!$G$37</f>
        <v>#VALUE!</v>
      </c>
      <c r="P42" s="378" t="e">
        <f aca="false">(P39+P41)*-Assumptions!$G$37</f>
        <v>#VALUE!</v>
      </c>
      <c r="Q42" s="378" t="e">
        <f aca="false">(Q39+Q41)*-Assumptions!$G$37</f>
        <v>#VALUE!</v>
      </c>
      <c r="R42" s="378" t="e">
        <f aca="false">(R39+R41)*-Assumptions!$G$37</f>
        <v>#VALUE!</v>
      </c>
      <c r="S42" s="378" t="e">
        <f aca="false">(S39+S41)*-Assumptions!$G$37</f>
        <v>#VALUE!</v>
      </c>
      <c r="T42" s="378" t="e">
        <f aca="false">(T39+T41)*-Assumptions!$G$37</f>
        <v>#VALUE!</v>
      </c>
      <c r="U42" s="378" t="e">
        <f aca="false">(U39+U41)*-Assumptions!$G$37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252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36739.3979888356</v>
      </c>
      <c r="F54" s="26" t="n">
        <f aca="false">F31</f>
        <v>38669.8245861447</v>
      </c>
      <c r="G54" s="26" t="n">
        <f aca="false">G31</f>
        <v>39072.9740026755</v>
      </c>
      <c r="H54" s="26" t="n">
        <f aca="false">H31</f>
        <v>39569.4192283027</v>
      </c>
      <c r="I54" s="26" t="n">
        <f aca="false">I31</f>
        <v>40070.8712171171</v>
      </c>
      <c r="J54" s="26" t="n">
        <f aca="false">J31</f>
        <v>40577.3607257318</v>
      </c>
      <c r="K54" s="26" t="n">
        <f aca="false">K31</f>
        <v>41088.9179017142</v>
      </c>
      <c r="L54" s="26" t="n">
        <f aca="false">L31</f>
        <v>41876.9478964503</v>
      </c>
      <c r="M54" s="26" t="n">
        <f aca="false">M31</f>
        <v>42678.7189273209</v>
      </c>
      <c r="N54" s="26" t="n">
        <f aca="false">N31</f>
        <v>43141.1852240874</v>
      </c>
      <c r="O54" s="26" t="n">
        <f aca="false">O31</f>
        <v>43971.1492486187</v>
      </c>
      <c r="P54" s="26" t="n">
        <f aca="false">P31</f>
        <v>44373.9708686582</v>
      </c>
      <c r="Q54" s="26" t="n">
        <f aca="false">Q31</f>
        <v>45577.1918067469</v>
      </c>
      <c r="R54" s="26" t="n">
        <f aca="false">R31</f>
        <v>46201.1800799016</v>
      </c>
      <c r="S54" s="26" t="n">
        <f aca="false">S31</f>
        <v>46832.3401512216</v>
      </c>
      <c r="T54" s="26" t="n">
        <f aca="false">T31</f>
        <v>47470.7314427068</v>
      </c>
      <c r="U54" s="26" t="n">
        <f aca="false">U31</f>
        <v>48116.4129543965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174.46</v>
      </c>
      <c r="C55" s="315" t="n">
        <f aca="false">C26</f>
        <v>348.92</v>
      </c>
      <c r="D55" s="315" t="n">
        <f aca="false">D26</f>
        <v>436.15</v>
      </c>
      <c r="E55" s="315" t="n">
        <f aca="false">E26</f>
        <v>436.15</v>
      </c>
      <c r="F55" s="315" t="n">
        <f aca="false">F26</f>
        <v>436.15</v>
      </c>
      <c r="G55" s="315" t="n">
        <f aca="false">G26</f>
        <v>523.38</v>
      </c>
      <c r="H55" s="315" t="n">
        <f aca="false">H26</f>
        <v>523.38</v>
      </c>
      <c r="I55" s="315" t="n">
        <f aca="false">I26</f>
        <v>523.38</v>
      </c>
      <c r="J55" s="315" t="n">
        <f aca="false">J26</f>
        <v>523.38</v>
      </c>
      <c r="K55" s="315" t="n">
        <f aca="false">K26</f>
        <v>523.38</v>
      </c>
      <c r="L55" s="315" t="n">
        <f aca="false">L26</f>
        <v>523.38</v>
      </c>
      <c r="M55" s="315" t="n">
        <f aca="false">M26</f>
        <v>523.38</v>
      </c>
      <c r="N55" s="315" t="n">
        <f aca="false">N26</f>
        <v>872.3</v>
      </c>
      <c r="O55" s="315" t="n">
        <f aca="false">O26</f>
        <v>872.3</v>
      </c>
      <c r="P55" s="315" t="n">
        <f aca="false">P26</f>
        <v>1308.45</v>
      </c>
      <c r="Q55" s="315" t="n">
        <f aca="false">Q26</f>
        <v>743.931045</v>
      </c>
      <c r="R55" s="315" t="n">
        <f aca="false">R26</f>
        <v>758.8096659</v>
      </c>
      <c r="S55" s="315" t="n">
        <f aca="false">S26</f>
        <v>773.985859218</v>
      </c>
      <c r="T55" s="315" t="n">
        <f aca="false">T26</f>
        <v>789.46557640236</v>
      </c>
      <c r="U55" s="315" t="n">
        <f aca="false">U26</f>
        <v>805.254887930407</v>
      </c>
      <c r="W55" s="224" t="n">
        <f aca="false">SUM(B55:U55)</f>
        <v>12419.9870344508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-92.2251014</v>
      </c>
      <c r="C56" s="315" t="n">
        <f aca="false">-B55</f>
        <v>-174.46</v>
      </c>
      <c r="D56" s="315" t="n">
        <f aca="false">-C55</f>
        <v>-348.92</v>
      </c>
      <c r="E56" s="315" t="n">
        <f aca="false">-D55</f>
        <v>-436.15</v>
      </c>
      <c r="F56" s="315" t="n">
        <f aca="false">-E55</f>
        <v>-436.15</v>
      </c>
      <c r="G56" s="315" t="n">
        <f aca="false">-F55</f>
        <v>-436.15</v>
      </c>
      <c r="H56" s="315" t="n">
        <f aca="false">-G55</f>
        <v>-523.38</v>
      </c>
      <c r="I56" s="315" t="n">
        <f aca="false">-H55</f>
        <v>-523.38</v>
      </c>
      <c r="J56" s="315" t="n">
        <f aca="false">-I55</f>
        <v>-523.38</v>
      </c>
      <c r="K56" s="315" t="n">
        <f aca="false">-J55</f>
        <v>-523.38</v>
      </c>
      <c r="L56" s="315" t="n">
        <f aca="false">-K55</f>
        <v>-523.38</v>
      </c>
      <c r="M56" s="315" t="n">
        <f aca="false">-L55</f>
        <v>-523.38</v>
      </c>
      <c r="N56" s="315" t="n">
        <f aca="false">-M55</f>
        <v>-523.38</v>
      </c>
      <c r="O56" s="315" t="n">
        <f aca="false">-N55</f>
        <v>-872.3</v>
      </c>
      <c r="P56" s="315" t="n">
        <f aca="false">-O55</f>
        <v>-872.3</v>
      </c>
      <c r="Q56" s="315" t="n">
        <f aca="false">-P55</f>
        <v>-1308.45</v>
      </c>
      <c r="R56" s="315" t="n">
        <f aca="false">-Q55</f>
        <v>-743.931045</v>
      </c>
      <c r="S56" s="315" t="n">
        <f aca="false">-R55</f>
        <v>-758.8096659</v>
      </c>
      <c r="T56" s="315" t="n">
        <f aca="false">-S55</f>
        <v>-773.985859218</v>
      </c>
      <c r="U56" s="315" t="n">
        <f aca="false">-T55</f>
        <v>-789.46557640236</v>
      </c>
      <c r="W56" s="224" t="n">
        <f aca="false">SUM(B56:U56)</f>
        <v>-11706.9572479204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-Debt!B77*Allocation!$E$12</f>
        <v>-16751.3912107387</v>
      </c>
      <c r="C57" s="384" t="n">
        <f aca="false">-Debt!C77*Allocation!$E$12</f>
        <v>-16737.6850955997</v>
      </c>
      <c r="D57" s="384" t="n">
        <f aca="false">-Debt!D77*Allocation!$E$12</f>
        <v>-16659.3865734809</v>
      </c>
      <c r="E57" s="384" t="n">
        <f aca="false">-Debt!E77*Allocation!$E$12</f>
        <v>-16421.7794742494</v>
      </c>
      <c r="F57" s="384" t="n">
        <f aca="false">-Debt!F77*Allocation!$E$12</f>
        <v>-17185.4783053095</v>
      </c>
      <c r="G57" s="384" t="n">
        <f aca="false">-Debt!G77*Allocation!$E$12</f>
        <v>-17284.565919098</v>
      </c>
      <c r="H57" s="384" t="n">
        <f aca="false">-Debt!H77*Allocation!$E$12</f>
        <v>-17176.031804512</v>
      </c>
      <c r="I57" s="384" t="n">
        <f aca="false">-Debt!I77*Allocation!$E$12</f>
        <v>-17336.1959205092</v>
      </c>
      <c r="J57" s="384" t="n">
        <f aca="false">-Debt!J77*Allocation!$E$12</f>
        <v>-17210.0677904454</v>
      </c>
      <c r="K57" s="384" t="n">
        <f aca="false">-Debt!K77*Allocation!$E$12</f>
        <v>-17408.4816175789</v>
      </c>
      <c r="L57" s="384" t="n">
        <f aca="false">-Debt!L77*Allocation!$E$12</f>
        <v>-17246.966587651</v>
      </c>
      <c r="M57" s="384" t="n">
        <f aca="false">-Debt!M77*Allocation!$E$12</f>
        <v>-16338.9041695575</v>
      </c>
      <c r="N57" s="384" t="n">
        <f aca="false">-Debt!N77*Allocation!$E$12</f>
        <v>-15385.7127193139</v>
      </c>
      <c r="O57" s="384" t="n">
        <f aca="false">-Debt!O77*Allocation!$E$12</f>
        <v>-14455.0857851454</v>
      </c>
      <c r="P57" s="384" t="n">
        <f aca="false">-Debt!P77*Allocation!$E$12</f>
        <v>-13928.4734152814</v>
      </c>
      <c r="Q57" s="384" t="n">
        <f aca="false">-Debt!Q77*Allocation!$E$12</f>
        <v>-13367.568080309</v>
      </c>
      <c r="R57" s="384" t="n">
        <f aca="false">-Debt!R77*Allocation!$E$12</f>
        <v>-12331.6400711235</v>
      </c>
      <c r="S57" s="384" t="n">
        <f aca="false">-Debt!S77*Allocation!$E$12</f>
        <v>-9691.89218631995</v>
      </c>
      <c r="T57" s="384" t="n">
        <f aca="false">-Debt!T77*Allocation!$E$12</f>
        <v>-8854.32794556825</v>
      </c>
      <c r="U57" s="384" t="n">
        <f aca="false">-Debt!U77*Allocation!$E$12</f>
        <v>-7187.31740840744</v>
      </c>
      <c r="W57" s="224" t="n">
        <f aca="false">SUM(B57:U57)</f>
        <v>-298958.952080199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20317.6185145861</v>
      </c>
      <c r="F59" s="385" t="n">
        <f aca="false">SUM(F54:F57)</f>
        <v>21484.3462808352</v>
      </c>
      <c r="G59" s="385" t="n">
        <f aca="false">SUM(G54:G57)</f>
        <v>21875.6380835775</v>
      </c>
      <c r="H59" s="385" t="n">
        <f aca="false">SUM(H54:H57)</f>
        <v>22393.3874237907</v>
      </c>
      <c r="I59" s="385" t="n">
        <f aca="false">SUM(I54:I57)</f>
        <v>22734.6752966079</v>
      </c>
      <c r="J59" s="385" t="n">
        <f aca="false">SUM(J54:J57)</f>
        <v>23367.2929352864</v>
      </c>
      <c r="K59" s="385" t="n">
        <f aca="false">SUM(K54:K57)</f>
        <v>23680.4362841353</v>
      </c>
      <c r="L59" s="385" t="n">
        <f aca="false">SUM(L54:L57)</f>
        <v>24629.9813087993</v>
      </c>
      <c r="M59" s="385" t="n">
        <f aca="false">SUM(M54:M57)</f>
        <v>26339.8147577634</v>
      </c>
      <c r="N59" s="385" t="n">
        <f aca="false">SUM(N54:N57)</f>
        <v>28104.3925047735</v>
      </c>
      <c r="O59" s="385" t="n">
        <f aca="false">SUM(O54:O57)</f>
        <v>29516.0634634733</v>
      </c>
      <c r="P59" s="385" t="n">
        <f aca="false">SUM(P54:P57)</f>
        <v>30881.6474533769</v>
      </c>
      <c r="Q59" s="385" t="n">
        <f aca="false">SUM(Q54:Q57)</f>
        <v>31645.104771438</v>
      </c>
      <c r="R59" s="385" t="n">
        <f aca="false">SUM(R54:R57)</f>
        <v>33884.4186296781</v>
      </c>
      <c r="S59" s="385" t="n">
        <f aca="false">SUM(S54:S57)</f>
        <v>37155.6241582197</v>
      </c>
      <c r="T59" s="385" t="n">
        <f aca="false">SUM(T54:T57)</f>
        <v>38631.8832143229</v>
      </c>
      <c r="U59" s="385" t="n">
        <f aca="false">SUM(U54:U57)</f>
        <v>40944.8848575171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-B103</f>
        <v>#VALUE!</v>
      </c>
      <c r="C61" s="387" t="e">
        <f aca="false">-C103</f>
        <v>#VALUE!</v>
      </c>
      <c r="D61" s="387" t="e">
        <f aca="false">-D103</f>
        <v>#VALUE!</v>
      </c>
      <c r="E61" s="387" t="e">
        <f aca="false">-E103</f>
        <v>#VALUE!</v>
      </c>
      <c r="F61" s="387" t="e">
        <f aca="false">-F103</f>
        <v>#VALUE!</v>
      </c>
      <c r="G61" s="387" t="e">
        <f aca="false">-G103</f>
        <v>#VALUE!</v>
      </c>
      <c r="H61" s="387" t="e">
        <f aca="false">-H103</f>
        <v>#VALUE!</v>
      </c>
      <c r="I61" s="387" t="e">
        <f aca="false">-I103</f>
        <v>#VALUE!</v>
      </c>
      <c r="J61" s="387" t="e">
        <f aca="false">-J103</f>
        <v>#VALUE!</v>
      </c>
      <c r="K61" s="387" t="e">
        <f aca="false">-K103</f>
        <v>#VALUE!</v>
      </c>
      <c r="L61" s="387" t="e">
        <f aca="false">-L103</f>
        <v>#VALUE!</v>
      </c>
      <c r="M61" s="387" t="e">
        <f aca="false">-M103</f>
        <v>#VALUE!</v>
      </c>
      <c r="N61" s="387" t="e">
        <f aca="false">-N103</f>
        <v>#VALUE!</v>
      </c>
      <c r="O61" s="387" t="e">
        <f aca="false">-O103</f>
        <v>#VALUE!</v>
      </c>
      <c r="P61" s="387" t="e">
        <f aca="false">-P103</f>
        <v>#VALUE!</v>
      </c>
      <c r="Q61" s="387" t="e">
        <f aca="false">-Q103</f>
        <v>#VALUE!</v>
      </c>
      <c r="R61" s="387" t="e">
        <f aca="false">-R103</f>
        <v>#VALUE!</v>
      </c>
      <c r="S61" s="387" t="e">
        <f aca="false">-S103</f>
        <v>#VALUE!</v>
      </c>
      <c r="T61" s="387" t="e">
        <f aca="false">-T103</f>
        <v>#VALUE!</v>
      </c>
      <c r="U61" s="387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-Allocation!$E$12*Tax!B24</f>
        <v>#VALUE!</v>
      </c>
      <c r="C62" s="386" t="e">
        <f aca="false">-Allocation!$E$12*Tax!C24</f>
        <v>#VALUE!</v>
      </c>
      <c r="D62" s="386" t="e">
        <f aca="false">-Allocation!$E$12*Tax!D24</f>
        <v>#VALUE!</v>
      </c>
      <c r="E62" s="386" t="e">
        <f aca="false">-Allocation!$E$12*Tax!E24</f>
        <v>#VALUE!</v>
      </c>
      <c r="F62" s="386" t="e">
        <f aca="false">-Allocation!$E$12*Tax!F24</f>
        <v>#VALUE!</v>
      </c>
      <c r="G62" s="386" t="e">
        <f aca="false">-Allocation!$E$12*Tax!G24</f>
        <v>#VALUE!</v>
      </c>
      <c r="H62" s="386" t="e">
        <f aca="false">-Allocation!$E$12*Tax!H24</f>
        <v>#VALUE!</v>
      </c>
      <c r="I62" s="386" t="e">
        <f aca="false">-Allocation!$E$12*Tax!I24</f>
        <v>#VALUE!</v>
      </c>
      <c r="J62" s="386" t="e">
        <f aca="false">-Allocation!$E$12*Tax!J24</f>
        <v>#VALUE!</v>
      </c>
      <c r="K62" s="386" t="e">
        <f aca="false">-Allocation!$E$12*Tax!K24</f>
        <v>#VALUE!</v>
      </c>
      <c r="L62" s="386" t="e">
        <f aca="false">-Allocation!$E$12*Tax!L24</f>
        <v>#VALUE!</v>
      </c>
      <c r="M62" s="386" t="e">
        <f aca="false">-Allocation!$E$12*Tax!M24</f>
        <v>#VALUE!</v>
      </c>
      <c r="N62" s="386" t="e">
        <f aca="false">-Allocation!$E$12*Tax!N24</f>
        <v>#VALUE!</v>
      </c>
      <c r="O62" s="386" t="e">
        <f aca="false">-Allocation!$E$12*Tax!O24</f>
        <v>#VALUE!</v>
      </c>
      <c r="P62" s="386" t="e">
        <f aca="false">-Allocation!$E$12*Tax!P24</f>
        <v>#VALUE!</v>
      </c>
      <c r="Q62" s="386" t="e">
        <f aca="false">-Allocation!$E$12*Tax!Q24</f>
        <v>#VALUE!</v>
      </c>
      <c r="R62" s="386" t="e">
        <f aca="false">-Allocation!$E$12*Tax!R24</f>
        <v>#VALUE!</v>
      </c>
      <c r="S62" s="386" t="e">
        <f aca="false">-Allocation!$E$12*Tax!S24</f>
        <v>#VALUE!</v>
      </c>
      <c r="T62" s="386" t="e">
        <f aca="false">-Allocation!$E$12*Tax!T24</f>
        <v>#VALUE!</v>
      </c>
      <c r="U62" s="386" t="e">
        <f aca="false">-Allocation!$E$12*Tax!U24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253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350" t="s">
        <v>227</v>
      </c>
      <c r="B76" s="327" t="e">
        <f aca="false">Depreciation!C38</f>
        <v>#VALUE!</v>
      </c>
      <c r="C76" s="327" t="e">
        <f aca="false">Depreciation!D38</f>
        <v>#VALUE!</v>
      </c>
      <c r="D76" s="327" t="e">
        <f aca="false">Depreciation!E38</f>
        <v>#VALUE!</v>
      </c>
      <c r="E76" s="327" t="e">
        <f aca="false">Depreciation!F38</f>
        <v>#VALUE!</v>
      </c>
      <c r="F76" s="327" t="e">
        <f aca="false">Depreciation!G38</f>
        <v>#VALUE!</v>
      </c>
      <c r="G76" s="327" t="e">
        <f aca="false">Depreciation!H38</f>
        <v>#VALUE!</v>
      </c>
      <c r="H76" s="327" t="e">
        <f aca="false">Depreciation!I38</f>
        <v>#VALUE!</v>
      </c>
      <c r="I76" s="327" t="e">
        <f aca="false">Depreciation!J38</f>
        <v>#VALUE!</v>
      </c>
      <c r="J76" s="327" t="e">
        <f aca="false">Depreciation!K38</f>
        <v>#VALUE!</v>
      </c>
      <c r="K76" s="327" t="e">
        <f aca="false">Depreciation!L38</f>
        <v>#VALUE!</v>
      </c>
      <c r="L76" s="327" t="e">
        <f aca="false">Depreciation!M38</f>
        <v>#VALUE!</v>
      </c>
      <c r="M76" s="327" t="e">
        <f aca="false">Depreciation!N38</f>
        <v>#VALUE!</v>
      </c>
      <c r="N76" s="327" t="e">
        <f aca="false">Depreciation!O38</f>
        <v>#VALUE!</v>
      </c>
      <c r="O76" s="327" t="e">
        <f aca="false">Depreciation!P38</f>
        <v>#VALUE!</v>
      </c>
      <c r="P76" s="327" t="e">
        <f aca="false">Depreciation!Q38</f>
        <v>#VALUE!</v>
      </c>
      <c r="Q76" s="327" t="e">
        <f aca="false">Depreciation!R38</f>
        <v>#VALUE!</v>
      </c>
      <c r="R76" s="327" t="e">
        <f aca="false">Depreciation!S38</f>
        <v>#VALUE!</v>
      </c>
      <c r="S76" s="327" t="e">
        <f aca="false">Depreciation!T38</f>
        <v>#VALUE!</v>
      </c>
      <c r="T76" s="327" t="e">
        <f aca="false">Depreciation!U38</f>
        <v>#VALUE!</v>
      </c>
      <c r="U76" s="327" t="e">
        <f aca="false">Depreciation!V38</f>
        <v>#VALUE!</v>
      </c>
      <c r="W76" s="391" t="e">
        <f aca="false">SUM(B76:U76)</f>
        <v>#VALUE!</v>
      </c>
    </row>
    <row r="77" customFormat="false" ht="12.75" hidden="false" customHeight="false" outlineLevel="1" collapsed="false">
      <c r="A77" s="131" t="s">
        <v>228</v>
      </c>
      <c r="B77" s="327" t="n">
        <f aca="false">Allocation!$C$12*'Summary Output'!$C$8</f>
        <v>98518.171803054</v>
      </c>
      <c r="C77" s="327" t="n">
        <f aca="false">Allocation!$C$12*'Summary Output'!$C$8</f>
        <v>98518.171803054</v>
      </c>
      <c r="D77" s="327" t="n">
        <f aca="false">Allocation!$C$12*'Summary Output'!$C$8</f>
        <v>98518.171803054</v>
      </c>
      <c r="E77" s="327" t="n">
        <f aca="false">Allocation!$C$12*'Summary Output'!$C$8</f>
        <v>98518.171803054</v>
      </c>
      <c r="F77" s="327" t="n">
        <f aca="false">Allocation!$C$12*'Summary Output'!$C$8</f>
        <v>98518.171803054</v>
      </c>
      <c r="G77" s="327" t="n">
        <f aca="false">Allocation!$C$12*'Summary Output'!$C$8</f>
        <v>98518.171803054</v>
      </c>
      <c r="H77" s="327" t="n">
        <f aca="false">Allocation!$C$12*'Summary Output'!$C$8</f>
        <v>98518.171803054</v>
      </c>
      <c r="I77" s="327" t="n">
        <f aca="false">Allocation!$C$12*'Summary Output'!$C$8</f>
        <v>98518.171803054</v>
      </c>
      <c r="J77" s="327" t="n">
        <f aca="false">Allocation!$C$12*'Summary Output'!$C$8</f>
        <v>98518.171803054</v>
      </c>
      <c r="K77" s="327" t="n">
        <f aca="false">Allocation!$C$12*'Summary Output'!$C$8</f>
        <v>98518.171803054</v>
      </c>
      <c r="L77" s="327" t="n">
        <f aca="false">Allocation!$C$12*'Summary Output'!$C$8</f>
        <v>98518.171803054</v>
      </c>
      <c r="M77" s="327" t="n">
        <f aca="false">Allocation!$C$12*'Summary Output'!$C$8</f>
        <v>98518.171803054</v>
      </c>
      <c r="N77" s="327" t="n">
        <f aca="false">Allocation!$C$12*'Summary Output'!$C$8</f>
        <v>98518.171803054</v>
      </c>
      <c r="O77" s="327" t="n">
        <f aca="false">Allocation!$C$12*'Summary Output'!$C$8</f>
        <v>98518.171803054</v>
      </c>
      <c r="P77" s="327" t="n">
        <f aca="false">Allocation!$C$12*'Summary Output'!$C$8</f>
        <v>98518.171803054</v>
      </c>
      <c r="Q77" s="327" t="n">
        <f aca="false">Allocation!$C$12*'Summary Output'!$C$8</f>
        <v>98518.171803054</v>
      </c>
      <c r="R77" s="327" t="n">
        <f aca="false">Allocation!$C$12*'Summary Output'!$C$8</f>
        <v>98518.171803054</v>
      </c>
      <c r="S77" s="327" t="n">
        <f aca="false">Allocation!$C$12*'Summary Output'!$C$8</f>
        <v>98518.171803054</v>
      </c>
      <c r="T77" s="327" t="n">
        <f aca="false">Allocation!$C$12*'Summary Output'!$C$8</f>
        <v>98518.171803054</v>
      </c>
      <c r="U77" s="327" t="n">
        <f aca="false">Allocation!$C$12*'Summary Output'!$C$8</f>
        <v>98518.171803054</v>
      </c>
      <c r="W77" s="391" t="n">
        <f aca="false">SUM(B77:U77)</f>
        <v>1970363.43606108</v>
      </c>
    </row>
    <row r="78" customFormat="false" ht="12.75" hidden="false" customHeight="false" outlineLevel="1" collapsed="false">
      <c r="A78" s="392" t="s">
        <v>229</v>
      </c>
      <c r="B78" s="393" t="e">
        <f aca="false">B44-B64-B12*(Assumptions!$G$38+(1-Assumptions!$G$38)*Assumptions!$G$37)</f>
        <v>#VALUE!</v>
      </c>
      <c r="C78" s="393" t="e">
        <f aca="false">C44-C64-C12*(Assumptions!$G$38+(1-Assumptions!$G$38)*Assumptions!$G$37)+B78</f>
        <v>#VALUE!</v>
      </c>
      <c r="D78" s="393" t="e">
        <f aca="false">D44-D64-D12*(Assumptions!$G$38+(1-Assumptions!$G$38)*Assumptions!$G$37)+C78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1" collapsed="false">
      <c r="A79" s="392" t="s">
        <v>230</v>
      </c>
      <c r="B79" s="394" t="n">
        <f aca="false">Debt!B73*Allocation!$E$12</f>
        <v>125948.251830154</v>
      </c>
      <c r="C79" s="394" t="n">
        <f aca="false">Debt!C73*Allocation!$E$12</f>
        <v>123038.050736789</v>
      </c>
      <c r="D79" s="394" t="n">
        <f aca="false">Debt!D73*Allocation!$E$12</f>
        <v>119909.037531141</v>
      </c>
      <c r="E79" s="394" t="n">
        <f aca="false">Debt!E73*Allocation!$E$12</f>
        <v>116784.400567738</v>
      </c>
      <c r="F79" s="394" t="n">
        <f aca="false">Debt!F73*Allocation!$E$12</f>
        <v>112483.429688701</v>
      </c>
      <c r="G79" s="394" t="n">
        <f aca="false">Debt!G73*Allocation!$E$12</f>
        <v>107594.291851848</v>
      </c>
      <c r="H79" s="394" t="n">
        <f aca="false">Debt!H73*Allocation!$E$12</f>
        <v>102264.028796631</v>
      </c>
      <c r="I79" s="394" t="n">
        <f aca="false">Debt!I73*Allocation!$E$12</f>
        <v>96198.5570441436</v>
      </c>
      <c r="J79" s="394" t="n">
        <f aca="false">Debt!J73*Allocation!$E$12</f>
        <v>89544.918333839</v>
      </c>
      <c r="K79" s="394" t="n">
        <f aca="false">Debt!K73*Allocation!$E$12</f>
        <v>81901.3736275656</v>
      </c>
      <c r="L79" s="394" t="n">
        <f aca="false">Debt!L73*Allocation!$E$12</f>
        <v>73586.5133608077</v>
      </c>
      <c r="M79" s="394" t="n">
        <f aca="false">Debt!M73*Allocation!$E$12</f>
        <v>65271.6530940498</v>
      </c>
      <c r="N79" s="394" t="n">
        <f aca="false">Debt!N73*Allocation!$E$12</f>
        <v>56956.7928272918</v>
      </c>
      <c r="O79" s="394" t="n">
        <f aca="false">Debt!O73*Allocation!$E$12</f>
        <v>48641.9325605339</v>
      </c>
      <c r="P79" s="394" t="n">
        <f aca="false">Debt!P73*Allocation!$E$12</f>
        <v>39911.3292804381</v>
      </c>
      <c r="Q79" s="394" t="n">
        <f aca="false">Debt!Q73*Allocation!$E$12</f>
        <v>30764.9829870043</v>
      </c>
      <c r="R79" s="394" t="n">
        <f aca="false">Debt!R73*Allocation!$E$12</f>
        <v>21618.6366935706</v>
      </c>
      <c r="S79" s="394" t="n">
        <f aca="false">Debt!S73*Allocation!$E$12</f>
        <v>14135.2624534885</v>
      </c>
      <c r="T79" s="394" t="n">
        <f aca="false">Debt!T73*Allocation!$E$12</f>
        <v>6651.88821340635</v>
      </c>
      <c r="U79" s="394" t="n">
        <f aca="false">Debt!U73*Allocation!$E$12</f>
        <v>0</v>
      </c>
      <c r="W79" s="391" t="n">
        <f aca="false">SUM(B79:U79)</f>
        <v>1433205.33147914</v>
      </c>
    </row>
    <row r="80" customFormat="false" ht="12.75" hidden="false" customHeight="false" outlineLevel="1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1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/>
    </row>
    <row r="82" customFormat="false" ht="12.75" hidden="false" customHeight="false" outlineLevel="1" collapsed="false">
      <c r="A82" s="350" t="s">
        <v>254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1" collapsed="false">
      <c r="A83" s="392" t="s">
        <v>233</v>
      </c>
      <c r="B83" s="396" t="n">
        <f aca="false">Assumptions!$G$41</f>
        <v>0.0025</v>
      </c>
      <c r="C83" s="396" t="n">
        <f aca="false">Assumptions!$G$42</f>
        <v>0.0025</v>
      </c>
      <c r="D83" s="396" t="n">
        <f aca="false">Assumptions!$G$42</f>
        <v>0.0025</v>
      </c>
      <c r="E83" s="396" t="n">
        <f aca="false">Assumptions!$G$42</f>
        <v>0.0025</v>
      </c>
      <c r="F83" s="396" t="n">
        <f aca="false">Assumptions!$G$42</f>
        <v>0.0025</v>
      </c>
      <c r="G83" s="396" t="n">
        <f aca="false">Assumptions!$G$42</f>
        <v>0.0025</v>
      </c>
      <c r="H83" s="396" t="n">
        <f aca="false">Assumptions!$G$42</f>
        <v>0.0025</v>
      </c>
      <c r="I83" s="396" t="n">
        <f aca="false">Assumptions!$G$42</f>
        <v>0.0025</v>
      </c>
      <c r="J83" s="396" t="n">
        <f aca="false">Assumptions!$G$42</f>
        <v>0.0025</v>
      </c>
      <c r="K83" s="396" t="n">
        <f aca="false">Assumptions!$G$42</f>
        <v>0.0025</v>
      </c>
      <c r="L83" s="396" t="n">
        <f aca="false">Assumptions!$G$42</f>
        <v>0.0025</v>
      </c>
      <c r="M83" s="396" t="n">
        <f aca="false">Assumptions!$G$42</f>
        <v>0.0025</v>
      </c>
      <c r="N83" s="396" t="n">
        <f aca="false">Assumptions!$G$42</f>
        <v>0.0025</v>
      </c>
      <c r="O83" s="396" t="n">
        <f aca="false">Assumptions!$G$42</f>
        <v>0.0025</v>
      </c>
      <c r="P83" s="396" t="n">
        <f aca="false">Assumptions!$G$42</f>
        <v>0.0025</v>
      </c>
      <c r="Q83" s="396" t="n">
        <f aca="false">Assumptions!$G$42</f>
        <v>0.0025</v>
      </c>
      <c r="R83" s="396" t="n">
        <f aca="false">Assumptions!$G$42</f>
        <v>0.0025</v>
      </c>
      <c r="S83" s="396" t="n">
        <f aca="false">Assumptions!$G$42</f>
        <v>0.0025</v>
      </c>
      <c r="T83" s="396" t="n">
        <f aca="false">Assumptions!$G$42</f>
        <v>0.0025</v>
      </c>
      <c r="U83" s="396" t="n">
        <f aca="false">Assumptions!$G$42</f>
        <v>0.0025</v>
      </c>
      <c r="W83" s="391"/>
    </row>
    <row r="84" customFormat="false" ht="12.75" hidden="false" customHeight="false" outlineLevel="1" collapsed="false">
      <c r="A84" s="304" t="s">
        <v>234</v>
      </c>
      <c r="B84" s="397" t="n">
        <v>608.988290258954</v>
      </c>
      <c r="C84" s="397" t="n">
        <v>590.153600869502</v>
      </c>
      <c r="D84" s="397" t="n">
        <v>571.31891148005</v>
      </c>
      <c r="E84" s="397" t="n">
        <v>552.484222090598</v>
      </c>
      <c r="F84" s="397" t="n">
        <v>533.649532701145</v>
      </c>
      <c r="G84" s="397" t="n">
        <v>514.814843311693</v>
      </c>
      <c r="H84" s="397" t="n">
        <v>495.980153922241</v>
      </c>
      <c r="I84" s="397" t="n">
        <v>477.145464532789</v>
      </c>
      <c r="J84" s="397" t="n">
        <v>458.310775143337</v>
      </c>
      <c r="K84" s="397" t="n">
        <v>439.476085753885</v>
      </c>
      <c r="L84" s="397" t="n">
        <v>420.641396364432</v>
      </c>
      <c r="M84" s="397" t="n">
        <v>401.80670697498</v>
      </c>
      <c r="N84" s="397" t="n">
        <v>382.972017585528</v>
      </c>
      <c r="O84" s="397" t="n">
        <v>364.137328196076</v>
      </c>
      <c r="P84" s="397" t="n">
        <v>345.302638806624</v>
      </c>
      <c r="Q84" s="397" t="n">
        <v>326.467949417172</v>
      </c>
      <c r="R84" s="397" t="n">
        <v>307.633260027719</v>
      </c>
      <c r="S84" s="397" t="n">
        <v>288.798570638267</v>
      </c>
      <c r="T84" s="397" t="n">
        <v>269.963881248815</v>
      </c>
      <c r="U84" s="397" t="n">
        <v>251.129191859363</v>
      </c>
      <c r="W84" s="391" t="n">
        <f aca="false">SUM(B84:U84)</f>
        <v>8601.17482118317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1" collapsed="false">
      <c r="A85" s="392"/>
      <c r="B85" s="398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1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1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1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1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1" collapsed="false">
      <c r="A91" s="330" t="s">
        <v>236</v>
      </c>
      <c r="B91" s="253" t="e">
        <f aca="false">-Depreciation!C87</f>
        <v>#VALUE!</v>
      </c>
      <c r="C91" s="253" t="e">
        <f aca="false">-Depreciation!D87</f>
        <v>#VALUE!</v>
      </c>
      <c r="D91" s="253" t="e">
        <f aca="false">-Depreciation!E87</f>
        <v>#VALUE!</v>
      </c>
      <c r="E91" s="253" t="e">
        <f aca="false">-Depreciation!F87</f>
        <v>#VALUE!</v>
      </c>
      <c r="F91" s="253" t="e">
        <f aca="false">-Depreciation!G87</f>
        <v>#VALUE!</v>
      </c>
      <c r="G91" s="253" t="e">
        <f aca="false">-Depreciation!H87</f>
        <v>#VALUE!</v>
      </c>
      <c r="H91" s="253" t="e">
        <f aca="false">-Depreciation!I87</f>
        <v>#VALUE!</v>
      </c>
      <c r="I91" s="253" t="e">
        <f aca="false">-Depreciation!J87</f>
        <v>#VALUE!</v>
      </c>
      <c r="J91" s="253" t="e">
        <f aca="false">-Depreciation!K87</f>
        <v>#VALUE!</v>
      </c>
      <c r="K91" s="253" t="e">
        <f aca="false">-Depreciation!L87</f>
        <v>#VALUE!</v>
      </c>
      <c r="L91" s="253" t="e">
        <f aca="false">-Depreciation!M87</f>
        <v>#VALUE!</v>
      </c>
      <c r="M91" s="253" t="e">
        <f aca="false">-Depreciation!N87</f>
        <v>#VALUE!</v>
      </c>
      <c r="N91" s="253" t="e">
        <f aca="false">-Depreciation!O87</f>
        <v>#VALUE!</v>
      </c>
      <c r="O91" s="253" t="e">
        <f aca="false">-Depreciation!P87</f>
        <v>#VALUE!</v>
      </c>
      <c r="P91" s="253" t="e">
        <f aca="false">-Depreciation!Q87</f>
        <v>#VALUE!</v>
      </c>
      <c r="Q91" s="253" t="e">
        <f aca="false">-Depreciation!R87</f>
        <v>#VALUE!</v>
      </c>
      <c r="R91" s="253" t="e">
        <f aca="false">-Depreciation!S87</f>
        <v>#VALUE!</v>
      </c>
      <c r="S91" s="253" t="e">
        <f aca="false">-Depreciation!T87</f>
        <v>#VALUE!</v>
      </c>
      <c r="T91" s="253" t="e">
        <f aca="false">-Depreciation!U87</f>
        <v>#VALUE!</v>
      </c>
      <c r="U91" s="253" t="e">
        <f aca="false">-Depreciation!V87</f>
        <v>#VALUE!</v>
      </c>
      <c r="W91" s="399" t="e">
        <f aca="false">SUM(B91:U91)</f>
        <v>#VALUE!</v>
      </c>
    </row>
    <row r="92" customFormat="false" ht="12.75" hidden="false" customHeight="false" outlineLevel="1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92</v>
      </c>
      <c r="B94" s="400" t="n">
        <f aca="false">Assumptions!$G$38</f>
        <v>0.06</v>
      </c>
      <c r="C94" s="400" t="n">
        <f aca="false">Assumptions!$G$38</f>
        <v>0.06</v>
      </c>
      <c r="D94" s="400" t="n">
        <f aca="false">Assumptions!$G$38</f>
        <v>0.06</v>
      </c>
      <c r="E94" s="400" t="n">
        <f aca="false">Assumptions!$G$38</f>
        <v>0.06</v>
      </c>
      <c r="F94" s="400" t="n">
        <f aca="false">Assumptions!$G$38</f>
        <v>0.06</v>
      </c>
      <c r="G94" s="400" t="n">
        <f aca="false">Assumptions!$G$38</f>
        <v>0.06</v>
      </c>
      <c r="H94" s="400" t="n">
        <f aca="false">Assumptions!$G$38</f>
        <v>0.06</v>
      </c>
      <c r="I94" s="400" t="n">
        <f aca="false">Assumptions!$G$38</f>
        <v>0.06</v>
      </c>
      <c r="J94" s="400" t="n">
        <f aca="false">Assumptions!$G$38</f>
        <v>0.06</v>
      </c>
      <c r="K94" s="400" t="n">
        <f aca="false">Assumptions!$G$38</f>
        <v>0.06</v>
      </c>
      <c r="L94" s="400" t="n">
        <f aca="false">Assumptions!$G$38</f>
        <v>0.06</v>
      </c>
      <c r="M94" s="400" t="n">
        <f aca="false">Assumptions!$G$38</f>
        <v>0.06</v>
      </c>
      <c r="N94" s="400" t="n">
        <f aca="false">Assumptions!$G$38</f>
        <v>0.06</v>
      </c>
      <c r="O94" s="400" t="n">
        <f aca="false">Assumptions!$G$38</f>
        <v>0.06</v>
      </c>
      <c r="P94" s="400" t="n">
        <f aca="false">Assumptions!$G$38</f>
        <v>0.06</v>
      </c>
      <c r="Q94" s="400" t="n">
        <f aca="false">Assumptions!$G$38</f>
        <v>0.06</v>
      </c>
      <c r="R94" s="400" t="n">
        <f aca="false">Assumptions!$G$38</f>
        <v>0.06</v>
      </c>
      <c r="S94" s="400" t="n">
        <f aca="false">Assumptions!$G$38</f>
        <v>0.06</v>
      </c>
      <c r="T94" s="400" t="n">
        <f aca="false">Assumptions!$G$38</f>
        <v>0.06</v>
      </c>
      <c r="U94" s="400" t="n">
        <f aca="false">Assumptions!$G$38</f>
        <v>0.06</v>
      </c>
    </row>
    <row r="95" customFormat="false" ht="12.75" hidden="false" customHeight="false" outlineLevel="1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1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1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e">
        <f aca="false">F101</f>
        <v>#VALUE!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1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1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1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1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 t="e">
        <f aca="false">SUM(F97:F100)</f>
        <v>#VALUE!</v>
      </c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1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1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1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4.25" hidden="false" customHeight="false" outlineLevel="1" collapsed="false">
      <c r="A106" s="447"/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3"/>
      <c r="B107" s="403"/>
      <c r="C107" s="403"/>
      <c r="D107" s="403"/>
      <c r="E107" s="403"/>
      <c r="F107" s="403"/>
      <c r="G107" s="403"/>
      <c r="H107" s="403"/>
      <c r="I107" s="403"/>
      <c r="J107" s="403"/>
      <c r="K107" s="403"/>
      <c r="L107" s="403"/>
      <c r="M107" s="403"/>
      <c r="N107" s="403"/>
      <c r="O107" s="403"/>
      <c r="P107" s="403"/>
      <c r="Q107" s="403"/>
      <c r="R107" s="403"/>
      <c r="S107" s="403"/>
      <c r="T107" s="403"/>
      <c r="U107" s="403"/>
    </row>
    <row r="108" customFormat="false" ht="12.75" hidden="false" customHeight="false" outlineLevel="1" collapsed="false">
      <c r="A108" s="310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404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0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1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14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4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409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408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408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0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0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5" hidden="false" customHeight="tru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4.25" hidden="false" customHeight="true" outlineLevel="1" collapsed="false">
      <c r="A128" s="409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9"/>
      <c r="B130" s="297"/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</row>
    <row r="131" customFormat="false" ht="12.75" hidden="false" customHeight="false" outlineLevel="1" collapsed="false">
      <c r="A131" s="390"/>
      <c r="B131" s="297"/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</row>
    <row r="132" customFormat="false" ht="12.75" hidden="false" customHeight="false" outlineLevel="1" collapsed="false">
      <c r="A132" s="390"/>
      <c r="B132" s="297"/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</row>
    <row r="133" customFormat="false" ht="12.75" hidden="false" customHeight="false" outlineLevel="1" collapsed="false">
      <c r="A133" s="390"/>
      <c r="B133" s="297"/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</row>
    <row r="134" customFormat="false" ht="12.75" hidden="false" customHeight="false" outlineLevel="1" collapsed="false">
      <c r="A134" s="297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1" collapsed="false">
      <c r="A135" s="131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1" collapsed="false">
      <c r="A136" s="131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1" collapsed="false">
      <c r="A137" s="131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8.75" hidden="false" customHeight="false" outlineLevel="1" collapsed="false">
      <c r="A138" s="410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1" collapsed="false">
      <c r="A139" s="350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1" collapsed="false">
      <c r="A140" s="350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1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131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216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</row>
    <row r="144" customFormat="false" ht="12.75" hidden="false" customHeight="false" outlineLevel="1" collapsed="false">
      <c r="A144" s="409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0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297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14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14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297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297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4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8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0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0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14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14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9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06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408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08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0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409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09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09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131"/>
      <c r="B186" s="297"/>
      <c r="C186" s="297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297"/>
      <c r="O186" s="297"/>
      <c r="P186" s="297"/>
      <c r="Q186" s="297"/>
      <c r="R186" s="297"/>
      <c r="S186" s="297"/>
      <c r="T186" s="297"/>
      <c r="U186" s="297"/>
    </row>
    <row r="187" customFormat="false" ht="12.75" hidden="false" customHeight="false" outlineLevel="1" collapsed="false">
      <c r="A187" s="131"/>
      <c r="B187" s="297"/>
      <c r="C187" s="297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297"/>
      <c r="O187" s="297"/>
      <c r="P187" s="297"/>
      <c r="Q187" s="297"/>
      <c r="R187" s="297"/>
      <c r="S187" s="297"/>
      <c r="T187" s="297"/>
      <c r="U187" s="297"/>
    </row>
    <row r="188" customFormat="false" ht="12.75" hidden="false" customHeight="false" outlineLevel="1" collapsed="false">
      <c r="A188" s="131"/>
      <c r="B188" s="131"/>
      <c r="C188" s="131"/>
      <c r="D188" s="297"/>
      <c r="E188" s="297"/>
      <c r="F188" s="297"/>
      <c r="G188" s="297"/>
      <c r="H188" s="297"/>
      <c r="I188" s="297"/>
      <c r="J188" s="297"/>
      <c r="K188" s="297"/>
      <c r="L188" s="297"/>
      <c r="M188" s="297"/>
      <c r="N188" s="297"/>
      <c r="O188" s="297"/>
      <c r="P188" s="297"/>
      <c r="Q188" s="297"/>
      <c r="R188" s="297"/>
      <c r="S188" s="297"/>
      <c r="T188" s="297"/>
      <c r="U188" s="297"/>
    </row>
    <row r="189" customFormat="false" ht="18.75" hidden="false" customHeight="false" outlineLevel="1" collapsed="false">
      <c r="A189" s="41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350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216"/>
      <c r="B193" s="213"/>
      <c r="C193" s="213"/>
      <c r="D193" s="213"/>
      <c r="E193" s="213"/>
      <c r="F193" s="213"/>
      <c r="G193" s="213"/>
      <c r="H193" s="213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350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77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350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31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350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350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350"/>
      <c r="B239" s="131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26"/>
      <c r="D240" s="26"/>
      <c r="E240" s="26"/>
      <c r="F240" s="26"/>
      <c r="G240" s="26"/>
      <c r="H240" s="2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8.75" hidden="false" customHeight="false" outlineLevel="1" collapsed="false">
      <c r="A242" s="410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4"/>
      <c r="O246" s="414"/>
      <c r="P246" s="414"/>
      <c r="Q246" s="414"/>
      <c r="R246" s="414"/>
      <c r="S246" s="414"/>
      <c r="T246" s="414"/>
      <c r="U246" s="414"/>
      <c r="V246" s="414"/>
      <c r="W246" s="414"/>
      <c r="X246" s="414"/>
      <c r="Y246" s="414"/>
      <c r="Z246" s="414"/>
      <c r="AA246" s="414"/>
      <c r="AB246" s="414"/>
      <c r="AC246" s="414"/>
      <c r="AD246" s="414"/>
      <c r="AE246" s="414"/>
      <c r="AF246" s="414"/>
      <c r="AG246" s="414"/>
      <c r="AH246" s="414"/>
      <c r="AI246" s="414"/>
      <c r="AJ246" s="414"/>
      <c r="AK246" s="414"/>
      <c r="AL246" s="414"/>
      <c r="AM246" s="414"/>
      <c r="AN246" s="414"/>
      <c r="AO246" s="414"/>
      <c r="AP246" s="414"/>
      <c r="AQ246" s="414"/>
      <c r="AR246" s="414"/>
      <c r="AS246" s="414"/>
      <c r="AT246" s="414"/>
      <c r="AU246" s="414"/>
      <c r="AV246" s="414"/>
      <c r="AW246" s="414"/>
      <c r="AX246" s="414"/>
      <c r="AY246" s="414"/>
      <c r="AZ246" s="414"/>
      <c r="BA246" s="414"/>
      <c r="BB246" s="414"/>
      <c r="BC246" s="414"/>
      <c r="BD246" s="414"/>
      <c r="BE246" s="414"/>
      <c r="BF246" s="414"/>
      <c r="BG246" s="414"/>
      <c r="BH246" s="414"/>
      <c r="BI246" s="414"/>
      <c r="BJ246" s="414"/>
      <c r="BK246" s="414"/>
      <c r="BL246" s="414"/>
      <c r="BM246" s="414"/>
      <c r="BN246" s="414"/>
      <c r="BO246" s="414"/>
      <c r="BP246" s="414"/>
      <c r="BQ246" s="414"/>
      <c r="BR246" s="414"/>
      <c r="BS246" s="414"/>
      <c r="BT246" s="414"/>
      <c r="BU246" s="414"/>
      <c r="BV246" s="414"/>
      <c r="BW246" s="414"/>
      <c r="BX246" s="414"/>
      <c r="BY246" s="414"/>
      <c r="BZ246" s="414"/>
      <c r="CA246" s="414"/>
      <c r="CB246" s="414"/>
      <c r="CC246" s="414"/>
      <c r="CD246" s="414"/>
      <c r="CE246" s="414"/>
      <c r="CF246" s="414"/>
      <c r="CG246" s="414"/>
      <c r="CH246" s="414"/>
      <c r="CI246" s="414"/>
      <c r="CJ246" s="414"/>
      <c r="CK246" s="414"/>
      <c r="CL246" s="414"/>
      <c r="CM246" s="414"/>
      <c r="CN246" s="414"/>
      <c r="CO246" s="414"/>
      <c r="CP246" s="414"/>
      <c r="CQ246" s="414"/>
      <c r="CR246" s="414"/>
      <c r="CS246" s="414"/>
      <c r="CT246" s="414"/>
      <c r="CU246" s="414"/>
      <c r="CV246" s="414"/>
      <c r="CW246" s="414"/>
      <c r="CX246" s="414"/>
      <c r="CY246" s="414"/>
      <c r="CZ246" s="414"/>
      <c r="DA246" s="414"/>
      <c r="DB246" s="414"/>
      <c r="DC246" s="414"/>
      <c r="DD246" s="414"/>
      <c r="DE246" s="414"/>
      <c r="DF246" s="414"/>
      <c r="DG246" s="414"/>
      <c r="DH246" s="414"/>
      <c r="DI246" s="414"/>
      <c r="DJ246" s="414"/>
      <c r="DK246" s="414"/>
      <c r="DL246" s="414"/>
      <c r="DM246" s="414"/>
      <c r="DN246" s="414"/>
      <c r="DO246" s="414"/>
      <c r="DP246" s="414"/>
      <c r="DQ246" s="414"/>
      <c r="DR246" s="414"/>
      <c r="DS246" s="414"/>
      <c r="DT246" s="414"/>
      <c r="DU246" s="414"/>
      <c r="DV246" s="414"/>
      <c r="DW246" s="414"/>
      <c r="DX246" s="414"/>
      <c r="DY246" s="414"/>
      <c r="DZ246" s="414"/>
      <c r="EA246" s="414"/>
      <c r="EB246" s="414"/>
      <c r="EC246" s="414"/>
      <c r="ED246" s="414"/>
      <c r="EE246" s="414"/>
      <c r="EF246" s="414"/>
      <c r="EG246" s="414"/>
      <c r="EH246" s="414"/>
      <c r="EI246" s="414"/>
      <c r="EJ246" s="414"/>
      <c r="EK246" s="414"/>
      <c r="EL246" s="414"/>
      <c r="EM246" s="414"/>
      <c r="EN246" s="414"/>
      <c r="EO246" s="414"/>
      <c r="EP246" s="414"/>
      <c r="EQ246" s="414"/>
      <c r="ER246" s="414"/>
      <c r="ES246" s="414"/>
      <c r="ET246" s="414"/>
      <c r="EU246" s="414"/>
      <c r="EV246" s="414"/>
      <c r="EW246" s="414"/>
      <c r="EX246" s="414"/>
      <c r="EY246" s="414"/>
      <c r="EZ246" s="414"/>
      <c r="FA246" s="414"/>
      <c r="FB246" s="414"/>
      <c r="FC246" s="414"/>
      <c r="FD246" s="414"/>
      <c r="FE246" s="414"/>
      <c r="FF246" s="414"/>
      <c r="FG246" s="414"/>
      <c r="FH246" s="414"/>
      <c r="FI246" s="414"/>
      <c r="FJ246" s="414"/>
      <c r="FK246" s="414"/>
      <c r="FL246" s="414"/>
      <c r="FM246" s="414"/>
      <c r="FN246" s="414"/>
      <c r="FO246" s="414"/>
      <c r="FP246" s="414"/>
      <c r="FQ246" s="414"/>
      <c r="FR246" s="414"/>
      <c r="FS246" s="414"/>
      <c r="FT246" s="414"/>
      <c r="FU246" s="414"/>
      <c r="FV246" s="414"/>
      <c r="FW246" s="414"/>
      <c r="FX246" s="414"/>
      <c r="FY246" s="414"/>
      <c r="FZ246" s="414"/>
      <c r="GA246" s="414"/>
      <c r="GB246" s="414"/>
      <c r="GC246" s="414"/>
      <c r="GD246" s="414"/>
      <c r="GE246" s="414"/>
      <c r="GF246" s="414"/>
      <c r="GG246" s="414"/>
      <c r="GH246" s="414"/>
      <c r="GI246" s="414"/>
      <c r="GJ246" s="414"/>
      <c r="GK246" s="414"/>
      <c r="GL246" s="414"/>
      <c r="GM246" s="414"/>
      <c r="GN246" s="414"/>
      <c r="GO246" s="414"/>
      <c r="GP246" s="414"/>
      <c r="GQ246" s="414"/>
      <c r="GR246" s="414"/>
      <c r="GS246" s="414"/>
      <c r="GT246" s="414"/>
      <c r="GU246" s="414"/>
      <c r="GV246" s="414"/>
      <c r="GW246" s="414"/>
      <c r="GX246" s="414"/>
      <c r="GY246" s="414"/>
      <c r="GZ246" s="414"/>
      <c r="HA246" s="414"/>
      <c r="HB246" s="414"/>
      <c r="HC246" s="414"/>
      <c r="HD246" s="414"/>
      <c r="HE246" s="414"/>
      <c r="HF246" s="414"/>
      <c r="HG246" s="414"/>
      <c r="HH246" s="414"/>
      <c r="HI246" s="414"/>
      <c r="HJ246" s="414"/>
      <c r="HK246" s="414"/>
      <c r="HL246" s="414"/>
      <c r="HM246" s="414"/>
      <c r="HN246" s="414"/>
      <c r="HO246" s="414"/>
      <c r="HP246" s="414"/>
      <c r="HQ246" s="414"/>
      <c r="HR246" s="414"/>
      <c r="HS246" s="414"/>
      <c r="HT246" s="414"/>
      <c r="HU246" s="414"/>
      <c r="HV246" s="414"/>
      <c r="HW246" s="414"/>
      <c r="HX246" s="414"/>
      <c r="HY246" s="414"/>
      <c r="HZ246" s="414"/>
      <c r="IA246" s="414"/>
      <c r="IB246" s="414"/>
      <c r="IC246" s="414"/>
      <c r="ID246" s="414"/>
      <c r="IE246" s="414"/>
      <c r="IF246" s="414"/>
      <c r="IG246" s="414"/>
      <c r="IH246" s="414"/>
      <c r="II246" s="414"/>
      <c r="IJ246" s="414"/>
      <c r="IK246" s="414"/>
      <c r="IL246" s="414"/>
      <c r="IM246" s="414"/>
      <c r="IN246" s="414"/>
      <c r="IO246" s="414"/>
      <c r="IP246" s="414"/>
      <c r="IQ246" s="414"/>
      <c r="IR246" s="414"/>
      <c r="IS246" s="414"/>
      <c r="IT246" s="414"/>
      <c r="IU246" s="414"/>
      <c r="IV246" s="414"/>
      <c r="IW246" s="414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415"/>
      <c r="D250" s="415"/>
      <c r="E250" s="415"/>
      <c r="F250" s="415"/>
      <c r="G250" s="415"/>
      <c r="H250" s="415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3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16"/>
      <c r="B253" s="131"/>
      <c r="C253" s="26"/>
      <c r="D253" s="26"/>
      <c r="E253" s="26"/>
      <c r="F253" s="26"/>
      <c r="G253" s="26"/>
      <c r="H253" s="26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16"/>
      <c r="B254" s="131"/>
      <c r="C254" s="26"/>
      <c r="D254" s="26"/>
      <c r="E254" s="26"/>
      <c r="F254" s="26"/>
      <c r="G254" s="26"/>
      <c r="H254" s="26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131"/>
      <c r="C255" s="26"/>
      <c r="D255" s="26"/>
      <c r="E255" s="26"/>
      <c r="F255" s="26"/>
      <c r="G255" s="26"/>
      <c r="H255" s="26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16"/>
      <c r="B256" s="131"/>
      <c r="C256" s="26"/>
      <c r="D256" s="26"/>
      <c r="E256" s="26"/>
      <c r="F256" s="26"/>
      <c r="G256" s="26"/>
      <c r="H256" s="26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6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417"/>
      <c r="D258" s="417"/>
      <c r="E258" s="417"/>
      <c r="F258" s="417"/>
      <c r="G258" s="417"/>
      <c r="H258" s="417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6"/>
      <c r="B259" s="131"/>
      <c r="C259" s="418"/>
      <c r="D259" s="418"/>
      <c r="E259" s="418"/>
      <c r="F259" s="418"/>
      <c r="G259" s="418"/>
      <c r="H259" s="418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131"/>
      <c r="C260" s="418"/>
      <c r="D260" s="418"/>
      <c r="E260" s="418"/>
      <c r="F260" s="418"/>
      <c r="G260" s="418"/>
      <c r="H260" s="418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131"/>
      <c r="C261" s="418"/>
      <c r="D261" s="418"/>
      <c r="E261" s="418"/>
      <c r="F261" s="418"/>
      <c r="G261" s="418"/>
      <c r="H261" s="418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16"/>
      <c r="B262" s="131"/>
      <c r="C262" s="418"/>
      <c r="D262" s="418"/>
      <c r="E262" s="418"/>
      <c r="F262" s="418"/>
      <c r="G262" s="418"/>
      <c r="H262" s="418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417"/>
      <c r="D263" s="417"/>
      <c r="E263" s="417"/>
      <c r="F263" s="417"/>
      <c r="G263" s="417"/>
      <c r="H263" s="417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40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350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221"/>
      <c r="D271" s="221"/>
      <c r="E271" s="221"/>
      <c r="F271" s="221"/>
      <c r="G271" s="221"/>
      <c r="H271" s="22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221"/>
      <c r="D272" s="221"/>
      <c r="E272" s="221"/>
      <c r="F272" s="221"/>
      <c r="G272" s="221"/>
      <c r="H272" s="2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221"/>
      <c r="D273" s="221"/>
      <c r="E273" s="221"/>
      <c r="F273" s="221"/>
      <c r="G273" s="221"/>
      <c r="H273" s="2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401"/>
      <c r="C274" s="221"/>
      <c r="D274" s="221"/>
      <c r="E274" s="221"/>
      <c r="F274" s="221"/>
      <c r="G274" s="221"/>
      <c r="H274" s="2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350"/>
      <c r="B282" s="419"/>
      <c r="C282" s="419"/>
      <c r="D282" s="419"/>
      <c r="E282" s="419"/>
      <c r="F282" s="419"/>
      <c r="G282" s="419"/>
      <c r="H282" s="419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350"/>
      <c r="B283" s="401"/>
      <c r="C283" s="419"/>
      <c r="D283" s="419"/>
      <c r="E283" s="419"/>
      <c r="F283" s="419"/>
      <c r="G283" s="419"/>
      <c r="H283" s="419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350"/>
      <c r="B284" s="419"/>
      <c r="C284" s="419"/>
      <c r="D284" s="419"/>
      <c r="E284" s="419"/>
      <c r="F284" s="419"/>
      <c r="G284" s="419"/>
      <c r="H284" s="419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350"/>
      <c r="B285" s="131"/>
      <c r="C285" s="419"/>
      <c r="D285" s="419"/>
      <c r="E285" s="419"/>
      <c r="F285" s="419"/>
      <c r="G285" s="419"/>
      <c r="H285" s="419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350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350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412"/>
      <c r="D290" s="412"/>
      <c r="E290" s="412"/>
      <c r="F290" s="412"/>
      <c r="G290" s="412"/>
      <c r="H290" s="412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419"/>
      <c r="D291" s="419"/>
      <c r="E291" s="419"/>
      <c r="F291" s="419"/>
      <c r="G291" s="419"/>
      <c r="H291" s="419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420"/>
      <c r="D292" s="420"/>
      <c r="E292" s="420"/>
      <c r="F292" s="420"/>
      <c r="G292" s="420"/>
      <c r="H292" s="420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412"/>
      <c r="D293" s="412"/>
      <c r="E293" s="412"/>
      <c r="F293" s="412"/>
      <c r="G293" s="412"/>
      <c r="H293" s="412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420"/>
      <c r="D294" s="420"/>
      <c r="E294" s="420"/>
      <c r="F294" s="420"/>
      <c r="G294" s="420"/>
      <c r="H294" s="420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421"/>
      <c r="D295" s="421"/>
      <c r="E295" s="421"/>
      <c r="F295" s="421"/>
      <c r="G295" s="421"/>
      <c r="H295" s="42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131"/>
      <c r="B296" s="131"/>
      <c r="C296" s="421"/>
      <c r="D296" s="421"/>
      <c r="E296" s="421"/>
      <c r="F296" s="421"/>
      <c r="G296" s="421"/>
      <c r="H296" s="42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8.75" hidden="true" customHeight="false" outlineLevel="2" collapsed="false">
      <c r="A297" s="410"/>
      <c r="B297" s="131"/>
      <c r="C297" s="421"/>
      <c r="D297" s="421"/>
      <c r="E297" s="421"/>
      <c r="F297" s="421"/>
      <c r="G297" s="421"/>
      <c r="H297" s="42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true" customHeight="false" outlineLevel="2" collapsed="false">
      <c r="A298" s="350"/>
      <c r="B298" s="131"/>
      <c r="C298" s="421"/>
      <c r="D298" s="421"/>
      <c r="E298" s="421"/>
      <c r="F298" s="421"/>
      <c r="G298" s="421"/>
      <c r="H298" s="42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true" customHeight="false" outlineLevel="2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true" customHeight="false" outlineLevel="2" collapsed="false">
      <c r="A300" s="350"/>
      <c r="B300" s="153"/>
      <c r="C300" s="153"/>
      <c r="D300" s="213"/>
      <c r="E300" s="213"/>
      <c r="F300" s="153"/>
      <c r="G300" s="153"/>
      <c r="H300" s="213"/>
      <c r="I300" s="153"/>
      <c r="J300" s="153"/>
      <c r="K300" s="153"/>
      <c r="L300" s="213"/>
      <c r="M300" s="153"/>
      <c r="N300" s="153"/>
      <c r="O300" s="131"/>
      <c r="P300" s="131"/>
      <c r="Q300" s="131"/>
      <c r="R300" s="131"/>
      <c r="S300" s="131"/>
      <c r="T300" s="153"/>
      <c r="U300" s="131"/>
    </row>
    <row r="301" customFormat="false" ht="12.75" hidden="true" customHeight="false" outlineLevel="2" collapsed="false">
      <c r="A301" s="350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2" collapsed="false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2" collapsed="false">
      <c r="A303" s="131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131"/>
      <c r="P303" s="131"/>
      <c r="Q303" s="131"/>
      <c r="R303" s="131"/>
      <c r="S303" s="131"/>
      <c r="T303" s="412"/>
      <c r="U303" s="131"/>
    </row>
    <row r="304" customFormat="false" ht="12.75" hidden="true" customHeight="false" outlineLevel="2" collapsed="false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true" customHeight="false" outlineLevel="2" collapsed="false">
      <c r="A305" s="131"/>
      <c r="B305" s="419"/>
      <c r="C305" s="419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131"/>
      <c r="P305" s="131"/>
      <c r="Q305" s="131"/>
      <c r="R305" s="131"/>
      <c r="S305" s="131"/>
      <c r="T305" s="412"/>
      <c r="U305" s="131"/>
    </row>
    <row r="306" customFormat="false" ht="12.75" hidden="true" customHeight="false" outlineLevel="2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2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412"/>
      <c r="V307" s="412"/>
      <c r="W307" s="412"/>
      <c r="X307" s="412"/>
      <c r="Y307" s="412"/>
      <c r="Z307" s="412"/>
    </row>
    <row r="308" customFormat="false" ht="12.75" hidden="true" customHeight="false" outlineLevel="2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131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2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</row>
    <row r="312" customFormat="false" ht="12.75" hidden="true" customHeight="false" outlineLevel="2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412"/>
    </row>
    <row r="314" customFormat="false" ht="12.75" hidden="tru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false" customHeight="false" outlineLevel="1" collapsed="tru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8.75" hidden="false" customHeight="false" outlineLevel="1" collapsed="false">
      <c r="A318" s="41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1" collapsed="false">
      <c r="A319" s="350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1" collapsed="false">
      <c r="A320" s="350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1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1" collapsed="false">
      <c r="A322" s="216"/>
      <c r="B322" s="213"/>
      <c r="C322" s="213"/>
      <c r="D322" s="213"/>
      <c r="E322" s="213"/>
      <c r="F322" s="213"/>
      <c r="G322" s="213"/>
      <c r="H322" s="213"/>
      <c r="I322" s="213"/>
      <c r="J322" s="213"/>
      <c r="K322" s="213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</row>
    <row r="323" customFormat="false" ht="12.75" hidden="false" customHeight="false" outlineLevel="1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1" collapsed="false">
      <c r="A324" s="177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31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350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31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350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177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77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216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350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31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350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</row>
    <row r="368" customFormat="false" ht="18.75" hidden="false" customHeight="false" outlineLevel="1" collapsed="false">
      <c r="A368" s="41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216"/>
      <c r="B372" s="213"/>
      <c r="C372" s="213"/>
      <c r="D372" s="213"/>
      <c r="E372" s="213"/>
      <c r="F372" s="213"/>
      <c r="G372" s="213"/>
      <c r="H372" s="213"/>
      <c r="I372" s="213"/>
      <c r="J372" s="213"/>
      <c r="K372" s="213"/>
      <c r="L372" s="213"/>
      <c r="M372" s="213"/>
      <c r="N372" s="213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77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77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77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350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422"/>
      <c r="P406" s="422"/>
      <c r="Q406" s="422"/>
      <c r="R406" s="422"/>
      <c r="S406" s="422"/>
      <c r="T406" s="422"/>
      <c r="U406" s="422"/>
    </row>
    <row r="407" customFormat="false" ht="12.75" hidden="false" customHeight="false" outlineLevel="1" collapsed="false">
      <c r="A407" s="131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422"/>
      <c r="P407" s="422"/>
      <c r="Q407" s="422"/>
      <c r="R407" s="422"/>
      <c r="S407" s="422"/>
      <c r="T407" s="422"/>
      <c r="U407" s="422"/>
    </row>
    <row r="408" customFormat="false" ht="12.75" hidden="false" customHeight="false" outlineLevel="1" collapsed="false">
      <c r="A408" s="131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422"/>
      <c r="P408" s="422"/>
      <c r="Q408" s="422"/>
      <c r="R408" s="422"/>
      <c r="S408" s="422"/>
      <c r="T408" s="422"/>
      <c r="U408" s="422"/>
    </row>
    <row r="409" customFormat="false" ht="12.75" hidden="false" customHeight="false" outlineLevel="1" collapsed="false">
      <c r="A409" s="131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422"/>
      <c r="P409" s="422"/>
      <c r="Q409" s="422"/>
      <c r="R409" s="422"/>
      <c r="S409" s="422"/>
      <c r="T409" s="422"/>
      <c r="U409" s="422"/>
    </row>
    <row r="410" customFormat="false" ht="12.75" hidden="false" customHeight="false" outlineLevel="1" collapsed="false">
      <c r="A410" s="131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1" collapsed="false">
      <c r="A411" s="131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1" collapsed="false">
      <c r="A413" s="131"/>
      <c r="B413" s="422"/>
      <c r="C413" s="422"/>
      <c r="D413" s="422"/>
      <c r="E413" s="422"/>
      <c r="F413" s="422"/>
      <c r="G413" s="422"/>
      <c r="H413" s="422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1" collapsed="false">
      <c r="A414" s="131"/>
      <c r="B414" s="422"/>
      <c r="C414" s="422"/>
      <c r="D414" s="422"/>
      <c r="E414" s="422"/>
      <c r="F414" s="422"/>
      <c r="G414" s="422"/>
      <c r="H414" s="422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1" collapsed="false">
      <c r="A415" s="350"/>
      <c r="B415" s="422"/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1" collapsed="false">
      <c r="A416" s="350"/>
      <c r="B416" s="422"/>
      <c r="C416" s="422"/>
      <c r="D416" s="422"/>
      <c r="E416" s="422"/>
      <c r="F416" s="422"/>
      <c r="G416" s="422"/>
      <c r="H416" s="422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1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350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350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350"/>
      <c r="B429" s="423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1" collapsed="false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</row>
    <row r="431" customFormat="false" ht="18.75" hidden="false" customHeight="false" outlineLevel="1" collapsed="false">
      <c r="A431" s="410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1" collapsed="false">
      <c r="A432" s="350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1" collapsed="false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1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1" collapsed="false">
      <c r="A435" s="216"/>
      <c r="B435" s="213"/>
      <c r="C435" s="213"/>
      <c r="D435" s="213"/>
      <c r="E435" s="213"/>
      <c r="F435" s="213"/>
      <c r="G435" s="213"/>
      <c r="H435" s="213"/>
      <c r="I435" s="213"/>
      <c r="J435" s="213"/>
      <c r="K435" s="213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</row>
    <row r="436" customFormat="false" ht="12.75" hidden="false" customHeight="false" outlineLevel="1" collapsed="false">
      <c r="A436" s="131"/>
      <c r="B436" s="131"/>
      <c r="C436" s="424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131"/>
      <c r="C437" s="424"/>
      <c r="D437" s="412"/>
      <c r="E437" s="412"/>
      <c r="F437" s="412"/>
      <c r="G437" s="412"/>
      <c r="H437" s="412"/>
      <c r="I437" s="412"/>
      <c r="J437" s="412"/>
      <c r="K437" s="412"/>
      <c r="L437" s="412"/>
      <c r="M437" s="412"/>
      <c r="N437" s="41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131"/>
      <c r="B438" s="131"/>
      <c r="C438" s="424"/>
      <c r="D438" s="424"/>
      <c r="E438" s="424"/>
      <c r="F438" s="424"/>
      <c r="G438" s="424"/>
      <c r="H438" s="424"/>
      <c r="I438" s="424"/>
      <c r="J438" s="424"/>
      <c r="K438" s="424"/>
      <c r="L438" s="424"/>
      <c r="M438" s="424"/>
      <c r="N438" s="424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131"/>
      <c r="B439" s="131"/>
      <c r="C439" s="424"/>
      <c r="D439" s="412"/>
      <c r="E439" s="412"/>
      <c r="F439" s="412"/>
      <c r="G439" s="412"/>
      <c r="H439" s="412"/>
      <c r="I439" s="412"/>
      <c r="J439" s="412"/>
      <c r="K439" s="412"/>
      <c r="L439" s="412"/>
      <c r="M439" s="412"/>
      <c r="N439" s="41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131"/>
      <c r="B440" s="131"/>
      <c r="C440" s="424"/>
      <c r="D440" s="424"/>
      <c r="E440" s="424"/>
      <c r="F440" s="424"/>
      <c r="G440" s="424"/>
      <c r="H440" s="424"/>
      <c r="I440" s="424"/>
      <c r="J440" s="424"/>
      <c r="K440" s="424"/>
      <c r="L440" s="424"/>
      <c r="M440" s="424"/>
      <c r="N440" s="424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424"/>
      <c r="D441" s="424"/>
      <c r="E441" s="424"/>
      <c r="F441" s="424"/>
      <c r="G441" s="424"/>
      <c r="H441" s="424"/>
      <c r="I441" s="424"/>
      <c r="J441" s="424"/>
      <c r="K441" s="424"/>
      <c r="L441" s="424"/>
      <c r="M441" s="424"/>
      <c r="N441" s="424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416"/>
      <c r="B442" s="131"/>
      <c r="C442" s="424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416"/>
      <c r="B443" s="131"/>
      <c r="C443" s="424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350"/>
      <c r="B444" s="131"/>
      <c r="C444" s="424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423"/>
      <c r="C445" s="425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25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424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350"/>
      <c r="B447" s="131"/>
      <c r="C447" s="424"/>
      <c r="D447" s="419"/>
      <c r="E447" s="419"/>
      <c r="F447" s="419"/>
      <c r="G447" s="419"/>
      <c r="H447" s="419"/>
      <c r="I447" s="419"/>
      <c r="J447" s="419"/>
      <c r="K447" s="419"/>
      <c r="L447" s="419"/>
      <c r="M447" s="419"/>
      <c r="N447" s="419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131"/>
      <c r="B448" s="131"/>
      <c r="C448" s="424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350"/>
      <c r="B449" s="131"/>
      <c r="C449" s="424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8.75" hidden="false" customHeight="false" outlineLevel="1" collapsed="false">
      <c r="A452" s="426"/>
      <c r="B452" s="427"/>
      <c r="C452" s="427"/>
      <c r="D452" s="428"/>
      <c r="E452" s="428"/>
      <c r="F452" s="428"/>
      <c r="G452" s="428"/>
      <c r="H452" s="428"/>
      <c r="I452" s="428"/>
      <c r="J452" s="428"/>
      <c r="K452" s="428"/>
      <c r="L452" s="428"/>
      <c r="M452" s="428"/>
      <c r="N452" s="428"/>
      <c r="O452" s="428"/>
      <c r="P452" s="428"/>
      <c r="Q452" s="428"/>
      <c r="R452" s="428"/>
      <c r="S452" s="428"/>
      <c r="T452" s="428"/>
      <c r="U452" s="428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27"/>
      <c r="B453" s="429"/>
      <c r="C453" s="430"/>
      <c r="D453" s="427"/>
      <c r="E453" s="431"/>
      <c r="F453" s="428"/>
      <c r="G453" s="428"/>
      <c r="H453" s="428"/>
      <c r="I453" s="428"/>
      <c r="J453" s="428"/>
      <c r="K453" s="428"/>
      <c r="L453" s="428"/>
      <c r="M453" s="428"/>
      <c r="N453" s="428"/>
      <c r="O453" s="428"/>
      <c r="P453" s="428"/>
      <c r="Q453" s="428"/>
      <c r="R453" s="428"/>
      <c r="S453" s="428"/>
      <c r="T453" s="428"/>
      <c r="U453" s="428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27"/>
      <c r="B454" s="432"/>
      <c r="C454" s="433"/>
      <c r="D454" s="433"/>
      <c r="E454" s="431"/>
      <c r="F454" s="428"/>
      <c r="G454" s="428"/>
      <c r="H454" s="428"/>
      <c r="I454" s="428"/>
      <c r="J454" s="428"/>
      <c r="K454" s="428"/>
      <c r="L454" s="428"/>
      <c r="M454" s="428"/>
      <c r="N454" s="428"/>
      <c r="O454" s="428"/>
      <c r="P454" s="428"/>
      <c r="Q454" s="428"/>
      <c r="R454" s="428"/>
      <c r="S454" s="428"/>
      <c r="T454" s="428"/>
      <c r="U454" s="428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27"/>
      <c r="B455" s="433"/>
      <c r="C455" s="431"/>
      <c r="D455" s="433"/>
      <c r="E455" s="432"/>
      <c r="F455" s="428"/>
      <c r="G455" s="428"/>
      <c r="H455" s="428"/>
      <c r="I455" s="428"/>
      <c r="J455" s="428"/>
      <c r="K455" s="428"/>
      <c r="L455" s="428"/>
      <c r="M455" s="428"/>
      <c r="N455" s="428"/>
      <c r="O455" s="428"/>
      <c r="P455" s="428"/>
      <c r="Q455" s="428"/>
      <c r="R455" s="428"/>
      <c r="S455" s="428"/>
      <c r="T455" s="428"/>
      <c r="U455" s="428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434"/>
      <c r="B456" s="429"/>
      <c r="C456" s="429"/>
      <c r="D456" s="429"/>
      <c r="E456" s="429"/>
      <c r="F456" s="429"/>
      <c r="G456" s="429"/>
      <c r="H456" s="429"/>
      <c r="I456" s="429"/>
      <c r="J456" s="429"/>
      <c r="K456" s="429"/>
      <c r="L456" s="429"/>
      <c r="M456" s="429"/>
      <c r="N456" s="429"/>
      <c r="O456" s="429"/>
      <c r="P456" s="429"/>
      <c r="Q456" s="429"/>
      <c r="R456" s="429"/>
      <c r="S456" s="429"/>
      <c r="T456" s="429"/>
      <c r="U456" s="429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409"/>
      <c r="B457" s="427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297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1" collapsed="false">
      <c r="A463" s="409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36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36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36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6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9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36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09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09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9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09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314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14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08"/>
      <c r="B482" s="437"/>
      <c r="C482" s="437"/>
      <c r="D482" s="437"/>
      <c r="E482" s="437"/>
      <c r="F482" s="437"/>
      <c r="G482" s="437"/>
      <c r="H482" s="437"/>
      <c r="I482" s="437"/>
      <c r="J482" s="437"/>
      <c r="K482" s="437"/>
      <c r="L482" s="437"/>
      <c r="M482" s="437"/>
      <c r="N482" s="437"/>
      <c r="O482" s="437"/>
      <c r="P482" s="437"/>
      <c r="Q482" s="437"/>
      <c r="R482" s="437"/>
      <c r="S482" s="437"/>
      <c r="T482" s="437"/>
      <c r="U482" s="437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3.9" hidden="false" customHeight="true" outlineLevel="1" collapsed="false">
      <c r="A484" s="310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8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9"/>
      <c r="W485" s="439"/>
      <c r="X485" s="439"/>
      <c r="Y485" s="439"/>
      <c r="Z485" s="439"/>
      <c r="AA485" s="439"/>
      <c r="AB485" s="439"/>
      <c r="AC485" s="439"/>
      <c r="AD485" s="439"/>
      <c r="AE485" s="439"/>
      <c r="AF485" s="439"/>
      <c r="AG485" s="439"/>
      <c r="AH485" s="439"/>
      <c r="AI485" s="439"/>
      <c r="AJ485" s="439"/>
      <c r="AK485" s="439"/>
      <c r="AL485" s="439"/>
      <c r="AM485" s="439"/>
      <c r="AN485" s="439"/>
      <c r="AO485" s="439"/>
      <c r="AP485" s="439"/>
      <c r="AQ485" s="439"/>
      <c r="AR485" s="439"/>
      <c r="AS485" s="439"/>
      <c r="AT485" s="439"/>
      <c r="AU485" s="439"/>
      <c r="AV485" s="439"/>
      <c r="AW485" s="439"/>
      <c r="AX485" s="439"/>
      <c r="AY485" s="439"/>
      <c r="AZ485" s="439"/>
      <c r="BA485" s="439"/>
      <c r="BB485" s="439"/>
      <c r="BC485" s="439"/>
      <c r="BD485" s="439"/>
      <c r="BE485" s="439"/>
      <c r="BF485" s="439"/>
      <c r="BG485" s="439"/>
      <c r="BH485" s="439"/>
      <c r="BI485" s="439"/>
      <c r="BJ485" s="439"/>
      <c r="BK485" s="439"/>
      <c r="BL485" s="439"/>
      <c r="BM485" s="439"/>
      <c r="BN485" s="439"/>
      <c r="BO485" s="439"/>
      <c r="BP485" s="439"/>
      <c r="BQ485" s="439"/>
      <c r="BR485" s="439"/>
      <c r="BS485" s="439"/>
      <c r="BT485" s="439"/>
      <c r="BU485" s="439"/>
      <c r="BV485" s="439"/>
      <c r="BW485" s="439"/>
      <c r="BX485" s="439"/>
      <c r="BY485" s="439"/>
      <c r="BZ485" s="439"/>
      <c r="CA485" s="439"/>
      <c r="CB485" s="439"/>
      <c r="CC485" s="439"/>
      <c r="CD485" s="439"/>
      <c r="CE485" s="439"/>
      <c r="CF485" s="439"/>
      <c r="CG485" s="439"/>
      <c r="CH485" s="439"/>
      <c r="CI485" s="439"/>
      <c r="CJ485" s="439"/>
      <c r="CK485" s="439"/>
      <c r="CL485" s="439"/>
      <c r="CM485" s="439"/>
      <c r="CN485" s="439"/>
      <c r="CO485" s="439"/>
      <c r="CP485" s="439"/>
      <c r="CQ485" s="439"/>
      <c r="CR485" s="439"/>
      <c r="CS485" s="439"/>
      <c r="CT485" s="439"/>
      <c r="CU485" s="439"/>
      <c r="CV485" s="439"/>
      <c r="CW485" s="439"/>
      <c r="CX485" s="439"/>
      <c r="CY485" s="439"/>
      <c r="CZ485" s="439"/>
      <c r="DA485" s="439"/>
      <c r="DB485" s="439"/>
      <c r="DC485" s="439"/>
      <c r="DD485" s="439"/>
      <c r="DE485" s="439"/>
      <c r="DF485" s="439"/>
      <c r="DG485" s="439"/>
      <c r="DH485" s="439"/>
      <c r="DI485" s="439"/>
      <c r="DJ485" s="439"/>
      <c r="DK485" s="439"/>
      <c r="DL485" s="439"/>
      <c r="DM485" s="439"/>
      <c r="DN485" s="439"/>
      <c r="DO485" s="439"/>
      <c r="DP485" s="439"/>
      <c r="DQ485" s="439"/>
      <c r="DR485" s="439"/>
      <c r="DS485" s="439"/>
      <c r="DT485" s="439"/>
      <c r="DU485" s="439"/>
      <c r="DV485" s="439"/>
      <c r="DW485" s="439"/>
      <c r="DX485" s="439"/>
      <c r="DY485" s="439"/>
      <c r="DZ485" s="439"/>
      <c r="EA485" s="439"/>
      <c r="EB485" s="439"/>
      <c r="EC485" s="439"/>
      <c r="ED485" s="439"/>
      <c r="EE485" s="439"/>
      <c r="EF485" s="439"/>
      <c r="EG485" s="439"/>
      <c r="EH485" s="439"/>
      <c r="EI485" s="439"/>
      <c r="EJ485" s="439"/>
      <c r="EK485" s="439"/>
      <c r="EL485" s="439"/>
      <c r="EM485" s="439"/>
      <c r="EN485" s="439"/>
      <c r="EO485" s="439"/>
      <c r="EP485" s="439"/>
      <c r="EQ485" s="439"/>
      <c r="ER485" s="439"/>
      <c r="ES485" s="439"/>
      <c r="ET485" s="439"/>
      <c r="EU485" s="439"/>
      <c r="EV485" s="439"/>
      <c r="EW485" s="439"/>
      <c r="EX485" s="439"/>
      <c r="EY485" s="439"/>
      <c r="EZ485" s="439"/>
      <c r="FA485" s="439"/>
      <c r="FB485" s="439"/>
      <c r="FC485" s="439"/>
      <c r="FD485" s="439"/>
      <c r="FE485" s="439"/>
      <c r="FF485" s="439"/>
      <c r="FG485" s="439"/>
      <c r="FH485" s="439"/>
      <c r="FI485" s="439"/>
      <c r="FJ485" s="439"/>
      <c r="FK485" s="439"/>
      <c r="FL485" s="439"/>
      <c r="FM485" s="439"/>
      <c r="FN485" s="439"/>
      <c r="FO485" s="439"/>
      <c r="FP485" s="439"/>
      <c r="FQ485" s="439"/>
      <c r="FR485" s="439"/>
      <c r="FS485" s="439"/>
      <c r="FT485" s="439"/>
      <c r="FU485" s="439"/>
      <c r="FV485" s="439"/>
      <c r="FW485" s="439"/>
      <c r="FX485" s="439"/>
      <c r="FY485" s="439"/>
      <c r="FZ485" s="439"/>
      <c r="GA485" s="439"/>
      <c r="GB485" s="439"/>
      <c r="GC485" s="439"/>
      <c r="GD485" s="439"/>
      <c r="GE485" s="439"/>
      <c r="GF485" s="439"/>
      <c r="GG485" s="439"/>
      <c r="GH485" s="439"/>
      <c r="GI485" s="439"/>
      <c r="GJ485" s="439"/>
      <c r="GK485" s="439"/>
      <c r="GL485" s="439"/>
      <c r="GM485" s="439"/>
      <c r="GN485" s="439"/>
      <c r="GO485" s="439"/>
      <c r="GP485" s="439"/>
      <c r="GQ485" s="439"/>
      <c r="GR485" s="439"/>
      <c r="GS485" s="439"/>
      <c r="GT485" s="439"/>
      <c r="GU485" s="439"/>
      <c r="GV485" s="439"/>
      <c r="GW485" s="439"/>
      <c r="GX485" s="439"/>
      <c r="GY485" s="439"/>
      <c r="GZ485" s="439"/>
      <c r="HA485" s="439"/>
      <c r="HB485" s="439"/>
      <c r="HC485" s="439"/>
      <c r="HD485" s="439"/>
      <c r="HE485" s="439"/>
      <c r="HF485" s="439"/>
      <c r="HG485" s="439"/>
      <c r="HH485" s="439"/>
      <c r="HI485" s="439"/>
      <c r="HJ485" s="439"/>
      <c r="HK485" s="439"/>
      <c r="HL485" s="439"/>
      <c r="HM485" s="439"/>
      <c r="HN485" s="439"/>
      <c r="HO485" s="439"/>
      <c r="HP485" s="439"/>
      <c r="HQ485" s="439"/>
      <c r="HR485" s="439"/>
      <c r="HS485" s="439"/>
      <c r="HT485" s="439"/>
      <c r="HU485" s="439"/>
      <c r="HV485" s="439"/>
      <c r="HW485" s="439"/>
      <c r="HX485" s="439"/>
      <c r="HY485" s="439"/>
      <c r="HZ485" s="439"/>
      <c r="IA485" s="439"/>
      <c r="IB485" s="439"/>
      <c r="IC485" s="439"/>
      <c r="ID485" s="439"/>
      <c r="IE485" s="439"/>
      <c r="IF485" s="439"/>
      <c r="IG485" s="439"/>
      <c r="IH485" s="439"/>
      <c r="II485" s="439"/>
      <c r="IJ485" s="439"/>
      <c r="IK485" s="439"/>
      <c r="IL485" s="439"/>
      <c r="IM485" s="439"/>
      <c r="IN485" s="439"/>
      <c r="IO485" s="439"/>
      <c r="IP485" s="439"/>
      <c r="IQ485" s="439"/>
      <c r="IR485" s="439"/>
      <c r="IS485" s="439"/>
      <c r="IT485" s="439"/>
      <c r="IU485" s="439"/>
      <c r="IV485" s="439"/>
      <c r="IW485" s="439"/>
    </row>
    <row r="486" customFormat="false" ht="12.75" hidden="false" customHeight="false" outlineLevel="1" collapsed="false">
      <c r="A486" s="310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314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314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409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40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9"/>
      <c r="W492" s="439"/>
      <c r="X492" s="439"/>
      <c r="Y492" s="439"/>
      <c r="Z492" s="439"/>
      <c r="AA492" s="439"/>
      <c r="AB492" s="439"/>
      <c r="AC492" s="439"/>
      <c r="AD492" s="439"/>
      <c r="AE492" s="439"/>
      <c r="AF492" s="439"/>
      <c r="AG492" s="439"/>
      <c r="AH492" s="439"/>
      <c r="AI492" s="439"/>
      <c r="AJ492" s="439"/>
      <c r="AK492" s="439"/>
      <c r="AL492" s="439"/>
      <c r="AM492" s="439"/>
      <c r="AN492" s="439"/>
      <c r="AO492" s="439"/>
      <c r="AP492" s="439"/>
      <c r="AQ492" s="439"/>
      <c r="AR492" s="439"/>
      <c r="AS492" s="439"/>
      <c r="AT492" s="439"/>
      <c r="AU492" s="439"/>
      <c r="AV492" s="439"/>
      <c r="AW492" s="439"/>
      <c r="AX492" s="439"/>
      <c r="AY492" s="439"/>
      <c r="AZ492" s="439"/>
      <c r="BA492" s="439"/>
      <c r="BB492" s="439"/>
      <c r="BC492" s="439"/>
      <c r="BD492" s="439"/>
      <c r="BE492" s="439"/>
      <c r="BF492" s="439"/>
      <c r="BG492" s="439"/>
      <c r="BH492" s="439"/>
      <c r="BI492" s="439"/>
      <c r="BJ492" s="439"/>
      <c r="BK492" s="439"/>
      <c r="BL492" s="439"/>
      <c r="BM492" s="439"/>
      <c r="BN492" s="439"/>
      <c r="BO492" s="439"/>
      <c r="BP492" s="439"/>
      <c r="BQ492" s="439"/>
      <c r="BR492" s="439"/>
      <c r="BS492" s="439"/>
      <c r="BT492" s="439"/>
      <c r="BU492" s="439"/>
      <c r="BV492" s="439"/>
      <c r="BW492" s="439"/>
      <c r="BX492" s="439"/>
      <c r="BY492" s="439"/>
      <c r="BZ492" s="439"/>
      <c r="CA492" s="439"/>
      <c r="CB492" s="439"/>
      <c r="CC492" s="439"/>
      <c r="CD492" s="439"/>
      <c r="CE492" s="439"/>
      <c r="CF492" s="439"/>
      <c r="CG492" s="439"/>
      <c r="CH492" s="439"/>
      <c r="CI492" s="439"/>
      <c r="CJ492" s="439"/>
      <c r="CK492" s="439"/>
      <c r="CL492" s="439"/>
      <c r="CM492" s="439"/>
      <c r="CN492" s="439"/>
      <c r="CO492" s="439"/>
      <c r="CP492" s="439"/>
      <c r="CQ492" s="439"/>
      <c r="CR492" s="439"/>
      <c r="CS492" s="439"/>
      <c r="CT492" s="439"/>
      <c r="CU492" s="439"/>
      <c r="CV492" s="439"/>
      <c r="CW492" s="439"/>
      <c r="CX492" s="439"/>
      <c r="CY492" s="439"/>
      <c r="CZ492" s="439"/>
      <c r="DA492" s="439"/>
      <c r="DB492" s="439"/>
      <c r="DC492" s="439"/>
      <c r="DD492" s="439"/>
      <c r="DE492" s="439"/>
      <c r="DF492" s="439"/>
      <c r="DG492" s="439"/>
      <c r="DH492" s="439"/>
      <c r="DI492" s="439"/>
      <c r="DJ492" s="439"/>
      <c r="DK492" s="439"/>
      <c r="DL492" s="439"/>
      <c r="DM492" s="439"/>
      <c r="DN492" s="439"/>
      <c r="DO492" s="439"/>
      <c r="DP492" s="439"/>
      <c r="DQ492" s="439"/>
      <c r="DR492" s="439"/>
      <c r="DS492" s="439"/>
      <c r="DT492" s="439"/>
      <c r="DU492" s="439"/>
      <c r="DV492" s="439"/>
      <c r="DW492" s="439"/>
      <c r="DX492" s="439"/>
      <c r="DY492" s="439"/>
      <c r="DZ492" s="439"/>
      <c r="EA492" s="439"/>
      <c r="EB492" s="439"/>
      <c r="EC492" s="439"/>
      <c r="ED492" s="439"/>
      <c r="EE492" s="439"/>
      <c r="EF492" s="439"/>
      <c r="EG492" s="439"/>
      <c r="EH492" s="439"/>
      <c r="EI492" s="439"/>
      <c r="EJ492" s="439"/>
      <c r="EK492" s="439"/>
      <c r="EL492" s="439"/>
      <c r="EM492" s="439"/>
      <c r="EN492" s="439"/>
      <c r="EO492" s="439"/>
      <c r="EP492" s="439"/>
      <c r="EQ492" s="439"/>
      <c r="ER492" s="439"/>
      <c r="ES492" s="439"/>
      <c r="ET492" s="439"/>
      <c r="EU492" s="439"/>
      <c r="EV492" s="439"/>
      <c r="EW492" s="439"/>
      <c r="EX492" s="439"/>
      <c r="EY492" s="439"/>
      <c r="EZ492" s="439"/>
      <c r="FA492" s="439"/>
      <c r="FB492" s="439"/>
      <c r="FC492" s="439"/>
      <c r="FD492" s="439"/>
      <c r="FE492" s="439"/>
      <c r="FF492" s="439"/>
      <c r="FG492" s="439"/>
      <c r="FH492" s="439"/>
      <c r="FI492" s="439"/>
      <c r="FJ492" s="439"/>
      <c r="FK492" s="439"/>
      <c r="FL492" s="439"/>
      <c r="FM492" s="439"/>
      <c r="FN492" s="439"/>
      <c r="FO492" s="439"/>
      <c r="FP492" s="439"/>
      <c r="FQ492" s="439"/>
      <c r="FR492" s="439"/>
      <c r="FS492" s="439"/>
      <c r="FT492" s="439"/>
      <c r="FU492" s="439"/>
      <c r="FV492" s="439"/>
      <c r="FW492" s="439"/>
      <c r="FX492" s="439"/>
      <c r="FY492" s="439"/>
      <c r="FZ492" s="439"/>
      <c r="GA492" s="439"/>
      <c r="GB492" s="439"/>
      <c r="GC492" s="439"/>
      <c r="GD492" s="439"/>
      <c r="GE492" s="439"/>
      <c r="GF492" s="439"/>
      <c r="GG492" s="439"/>
      <c r="GH492" s="439"/>
      <c r="GI492" s="439"/>
      <c r="GJ492" s="439"/>
      <c r="GK492" s="439"/>
      <c r="GL492" s="439"/>
      <c r="GM492" s="439"/>
      <c r="GN492" s="439"/>
      <c r="GO492" s="439"/>
      <c r="GP492" s="439"/>
      <c r="GQ492" s="439"/>
      <c r="GR492" s="439"/>
      <c r="GS492" s="439"/>
      <c r="GT492" s="439"/>
      <c r="GU492" s="439"/>
      <c r="GV492" s="439"/>
      <c r="GW492" s="439"/>
      <c r="GX492" s="439"/>
      <c r="GY492" s="439"/>
      <c r="GZ492" s="439"/>
      <c r="HA492" s="439"/>
      <c r="HB492" s="439"/>
      <c r="HC492" s="439"/>
      <c r="HD492" s="439"/>
      <c r="HE492" s="439"/>
      <c r="HF492" s="439"/>
      <c r="HG492" s="439"/>
      <c r="HH492" s="439"/>
      <c r="HI492" s="439"/>
      <c r="HJ492" s="439"/>
      <c r="HK492" s="439"/>
      <c r="HL492" s="439"/>
      <c r="HM492" s="439"/>
      <c r="HN492" s="439"/>
      <c r="HO492" s="439"/>
      <c r="HP492" s="439"/>
      <c r="HQ492" s="439"/>
      <c r="HR492" s="439"/>
      <c r="HS492" s="439"/>
      <c r="HT492" s="439"/>
      <c r="HU492" s="439"/>
      <c r="HV492" s="439"/>
      <c r="HW492" s="439"/>
      <c r="HX492" s="439"/>
      <c r="HY492" s="439"/>
      <c r="HZ492" s="439"/>
      <c r="IA492" s="439"/>
      <c r="IB492" s="439"/>
      <c r="IC492" s="439"/>
      <c r="ID492" s="439"/>
      <c r="IE492" s="439"/>
      <c r="IF492" s="439"/>
      <c r="IG492" s="439"/>
      <c r="IH492" s="439"/>
      <c r="II492" s="439"/>
      <c r="IJ492" s="439"/>
      <c r="IK492" s="439"/>
      <c r="IL492" s="439"/>
      <c r="IM492" s="439"/>
      <c r="IN492" s="439"/>
      <c r="IO492" s="439"/>
      <c r="IP492" s="439"/>
      <c r="IQ492" s="439"/>
      <c r="IR492" s="439"/>
      <c r="IS492" s="439"/>
      <c r="IT492" s="439"/>
      <c r="IU492" s="439"/>
      <c r="IV492" s="439"/>
      <c r="IW492" s="439"/>
    </row>
    <row r="493" customFormat="false" ht="12.75" hidden="false" customHeight="false" outlineLevel="1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408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1" collapsed="false">
      <c r="A495" s="408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0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28"/>
      <c r="W496" s="428"/>
      <c r="X496" s="428"/>
      <c r="Y496" s="428"/>
      <c r="Z496" s="428"/>
      <c r="AA496" s="428"/>
      <c r="AB496" s="428"/>
      <c r="AC496" s="428"/>
      <c r="AD496" s="428"/>
      <c r="AE496" s="428"/>
      <c r="AF496" s="428"/>
      <c r="AG496" s="428"/>
      <c r="AH496" s="428"/>
      <c r="AI496" s="428"/>
      <c r="AJ496" s="428"/>
      <c r="AK496" s="428"/>
      <c r="AL496" s="428"/>
      <c r="AM496" s="428"/>
      <c r="AN496" s="428"/>
      <c r="AO496" s="428"/>
      <c r="AP496" s="428"/>
      <c r="AQ496" s="428"/>
      <c r="AR496" s="428"/>
      <c r="AS496" s="428"/>
      <c r="AT496" s="428"/>
      <c r="AU496" s="428"/>
      <c r="AV496" s="428"/>
      <c r="AW496" s="428"/>
      <c r="AX496" s="428"/>
      <c r="AY496" s="428"/>
      <c r="AZ496" s="428"/>
      <c r="BA496" s="428"/>
      <c r="BB496" s="428"/>
      <c r="BC496" s="428"/>
      <c r="BD496" s="428"/>
      <c r="BE496" s="428"/>
      <c r="BF496" s="428"/>
      <c r="BG496" s="428"/>
      <c r="BH496" s="428"/>
      <c r="BI496" s="428"/>
      <c r="BJ496" s="428"/>
      <c r="BK496" s="428"/>
      <c r="BL496" s="428"/>
      <c r="BM496" s="428"/>
      <c r="BN496" s="428"/>
      <c r="BO496" s="428"/>
      <c r="BP496" s="428"/>
      <c r="BQ496" s="428"/>
      <c r="BR496" s="428"/>
      <c r="BS496" s="428"/>
      <c r="BT496" s="428"/>
      <c r="BU496" s="428"/>
      <c r="BV496" s="428"/>
      <c r="BW496" s="428"/>
      <c r="BX496" s="428"/>
      <c r="BY496" s="428"/>
      <c r="BZ496" s="428"/>
      <c r="CA496" s="428"/>
      <c r="CB496" s="428"/>
      <c r="CC496" s="428"/>
      <c r="CD496" s="428"/>
      <c r="CE496" s="428"/>
      <c r="CF496" s="428"/>
      <c r="CG496" s="428"/>
      <c r="CH496" s="428"/>
      <c r="CI496" s="428"/>
      <c r="CJ496" s="428"/>
      <c r="CK496" s="428"/>
      <c r="CL496" s="428"/>
      <c r="CM496" s="428"/>
      <c r="CN496" s="428"/>
      <c r="CO496" s="428"/>
      <c r="CP496" s="428"/>
      <c r="CQ496" s="428"/>
      <c r="CR496" s="428"/>
      <c r="CS496" s="428"/>
      <c r="CT496" s="428"/>
      <c r="CU496" s="428"/>
      <c r="CV496" s="428"/>
      <c r="CW496" s="428"/>
      <c r="CX496" s="428"/>
      <c r="CY496" s="428"/>
      <c r="CZ496" s="428"/>
      <c r="DA496" s="428"/>
      <c r="DB496" s="428"/>
      <c r="DC496" s="428"/>
      <c r="DD496" s="428"/>
      <c r="DE496" s="428"/>
      <c r="DF496" s="428"/>
      <c r="DG496" s="428"/>
      <c r="DH496" s="428"/>
      <c r="DI496" s="428"/>
      <c r="DJ496" s="428"/>
      <c r="DK496" s="428"/>
      <c r="DL496" s="428"/>
      <c r="DM496" s="428"/>
      <c r="DN496" s="428"/>
      <c r="DO496" s="428"/>
      <c r="DP496" s="428"/>
      <c r="DQ496" s="428"/>
      <c r="DR496" s="428"/>
      <c r="DS496" s="428"/>
      <c r="DT496" s="428"/>
      <c r="DU496" s="428"/>
      <c r="DV496" s="428"/>
      <c r="DW496" s="428"/>
      <c r="DX496" s="428"/>
      <c r="DY496" s="428"/>
      <c r="DZ496" s="428"/>
      <c r="EA496" s="428"/>
      <c r="EB496" s="428"/>
      <c r="EC496" s="428"/>
      <c r="ED496" s="428"/>
      <c r="EE496" s="428"/>
      <c r="EF496" s="428"/>
      <c r="EG496" s="428"/>
      <c r="EH496" s="428"/>
      <c r="EI496" s="428"/>
      <c r="EJ496" s="428"/>
      <c r="EK496" s="428"/>
      <c r="EL496" s="428"/>
      <c r="EM496" s="428"/>
      <c r="EN496" s="428"/>
      <c r="EO496" s="428"/>
      <c r="EP496" s="428"/>
      <c r="EQ496" s="428"/>
      <c r="ER496" s="428"/>
      <c r="ES496" s="428"/>
      <c r="ET496" s="428"/>
      <c r="EU496" s="428"/>
      <c r="EV496" s="428"/>
      <c r="EW496" s="428"/>
      <c r="EX496" s="428"/>
      <c r="EY496" s="428"/>
      <c r="EZ496" s="428"/>
      <c r="FA496" s="428"/>
      <c r="FB496" s="428"/>
      <c r="FC496" s="428"/>
      <c r="FD496" s="428"/>
      <c r="FE496" s="428"/>
      <c r="FF496" s="428"/>
      <c r="FG496" s="428"/>
      <c r="FH496" s="428"/>
      <c r="FI496" s="428"/>
      <c r="FJ496" s="428"/>
      <c r="FK496" s="428"/>
      <c r="FL496" s="428"/>
      <c r="FM496" s="428"/>
      <c r="FN496" s="428"/>
      <c r="FO496" s="428"/>
      <c r="FP496" s="428"/>
      <c r="FQ496" s="428"/>
      <c r="FR496" s="428"/>
      <c r="FS496" s="428"/>
      <c r="FT496" s="428"/>
      <c r="FU496" s="428"/>
      <c r="FV496" s="428"/>
      <c r="FW496" s="428"/>
      <c r="FX496" s="428"/>
      <c r="FY496" s="428"/>
      <c r="FZ496" s="428"/>
      <c r="GA496" s="428"/>
      <c r="GB496" s="428"/>
      <c r="GC496" s="428"/>
      <c r="GD496" s="428"/>
      <c r="GE496" s="428"/>
      <c r="GF496" s="428"/>
      <c r="GG496" s="428"/>
      <c r="GH496" s="428"/>
      <c r="GI496" s="428"/>
      <c r="GJ496" s="428"/>
      <c r="GK496" s="428"/>
      <c r="GL496" s="428"/>
      <c r="GM496" s="428"/>
      <c r="GN496" s="428"/>
      <c r="GO496" s="428"/>
      <c r="GP496" s="428"/>
      <c r="GQ496" s="428"/>
      <c r="GR496" s="428"/>
      <c r="GS496" s="428"/>
      <c r="GT496" s="428"/>
      <c r="GU496" s="428"/>
      <c r="GV496" s="428"/>
      <c r="GW496" s="428"/>
      <c r="GX496" s="428"/>
      <c r="GY496" s="428"/>
      <c r="GZ496" s="428"/>
      <c r="HA496" s="428"/>
      <c r="HB496" s="428"/>
      <c r="HC496" s="428"/>
      <c r="HD496" s="428"/>
      <c r="HE496" s="428"/>
      <c r="HF496" s="428"/>
      <c r="HG496" s="428"/>
      <c r="HH496" s="428"/>
      <c r="HI496" s="428"/>
      <c r="HJ496" s="428"/>
      <c r="HK496" s="428"/>
      <c r="HL496" s="428"/>
      <c r="HM496" s="428"/>
      <c r="HN496" s="428"/>
      <c r="HO496" s="428"/>
      <c r="HP496" s="428"/>
      <c r="HQ496" s="428"/>
      <c r="HR496" s="428"/>
      <c r="HS496" s="428"/>
      <c r="HT496" s="428"/>
      <c r="HU496" s="428"/>
      <c r="HV496" s="428"/>
      <c r="HW496" s="428"/>
      <c r="HX496" s="428"/>
      <c r="HY496" s="428"/>
      <c r="HZ496" s="428"/>
      <c r="IA496" s="428"/>
      <c r="IB496" s="428"/>
      <c r="IC496" s="428"/>
      <c r="ID496" s="428"/>
      <c r="IE496" s="428"/>
      <c r="IF496" s="428"/>
      <c r="IG496" s="428"/>
      <c r="IH496" s="428"/>
      <c r="II496" s="428"/>
      <c r="IJ496" s="428"/>
      <c r="IK496" s="428"/>
      <c r="IL496" s="428"/>
      <c r="IM496" s="428"/>
      <c r="IN496" s="428"/>
      <c r="IO496" s="428"/>
      <c r="IP496" s="428"/>
      <c r="IQ496" s="428"/>
      <c r="IR496" s="428"/>
      <c r="IS496" s="428"/>
      <c r="IT496" s="428"/>
      <c r="IU496" s="428"/>
      <c r="IV496" s="428"/>
      <c r="IW496" s="428"/>
    </row>
    <row r="497" customFormat="false" ht="12.75" hidden="false" customHeight="false" outlineLevel="1" collapsed="false">
      <c r="A497" s="314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438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9"/>
      <c r="W498" s="439"/>
      <c r="X498" s="439"/>
      <c r="Y498" s="439"/>
      <c r="Z498" s="439"/>
      <c r="AA498" s="439"/>
      <c r="AB498" s="439"/>
      <c r="AC498" s="439"/>
      <c r="AD498" s="439"/>
      <c r="AE498" s="439"/>
      <c r="AF498" s="439"/>
      <c r="AG498" s="439"/>
      <c r="AH498" s="439"/>
      <c r="AI498" s="439"/>
      <c r="AJ498" s="439"/>
      <c r="AK498" s="439"/>
      <c r="AL498" s="439"/>
      <c r="AM498" s="439"/>
      <c r="AN498" s="439"/>
      <c r="AO498" s="439"/>
      <c r="AP498" s="439"/>
      <c r="AQ498" s="439"/>
      <c r="AR498" s="439"/>
      <c r="AS498" s="439"/>
      <c r="AT498" s="439"/>
      <c r="AU498" s="439"/>
      <c r="AV498" s="439"/>
      <c r="AW498" s="439"/>
      <c r="AX498" s="439"/>
      <c r="AY498" s="439"/>
      <c r="AZ498" s="439"/>
      <c r="BA498" s="439"/>
      <c r="BB498" s="439"/>
      <c r="BC498" s="439"/>
      <c r="BD498" s="439"/>
      <c r="BE498" s="439"/>
      <c r="BF498" s="439"/>
      <c r="BG498" s="439"/>
      <c r="BH498" s="439"/>
      <c r="BI498" s="439"/>
      <c r="BJ498" s="439"/>
      <c r="BK498" s="439"/>
      <c r="BL498" s="439"/>
      <c r="BM498" s="439"/>
      <c r="BN498" s="439"/>
      <c r="BO498" s="439"/>
      <c r="BP498" s="439"/>
      <c r="BQ498" s="439"/>
      <c r="BR498" s="439"/>
      <c r="BS498" s="439"/>
      <c r="BT498" s="439"/>
      <c r="BU498" s="439"/>
      <c r="BV498" s="439"/>
      <c r="BW498" s="439"/>
      <c r="BX498" s="439"/>
      <c r="BY498" s="439"/>
      <c r="BZ498" s="439"/>
      <c r="CA498" s="439"/>
      <c r="CB498" s="439"/>
      <c r="CC498" s="439"/>
      <c r="CD498" s="439"/>
      <c r="CE498" s="439"/>
      <c r="CF498" s="439"/>
      <c r="CG498" s="439"/>
      <c r="CH498" s="439"/>
      <c r="CI498" s="439"/>
      <c r="CJ498" s="439"/>
      <c r="CK498" s="439"/>
      <c r="CL498" s="439"/>
      <c r="CM498" s="439"/>
      <c r="CN498" s="439"/>
      <c r="CO498" s="439"/>
      <c r="CP498" s="439"/>
      <c r="CQ498" s="439"/>
      <c r="CR498" s="439"/>
      <c r="CS498" s="439"/>
      <c r="CT498" s="439"/>
      <c r="CU498" s="439"/>
      <c r="CV498" s="439"/>
      <c r="CW498" s="439"/>
      <c r="CX498" s="439"/>
      <c r="CY498" s="439"/>
      <c r="CZ498" s="439"/>
      <c r="DA498" s="439"/>
      <c r="DB498" s="439"/>
      <c r="DC498" s="439"/>
      <c r="DD498" s="439"/>
      <c r="DE498" s="439"/>
      <c r="DF498" s="439"/>
      <c r="DG498" s="439"/>
      <c r="DH498" s="439"/>
      <c r="DI498" s="439"/>
      <c r="DJ498" s="439"/>
      <c r="DK498" s="439"/>
      <c r="DL498" s="439"/>
      <c r="DM498" s="439"/>
      <c r="DN498" s="439"/>
      <c r="DO498" s="439"/>
      <c r="DP498" s="439"/>
      <c r="DQ498" s="439"/>
      <c r="DR498" s="439"/>
      <c r="DS498" s="439"/>
      <c r="DT498" s="439"/>
      <c r="DU498" s="439"/>
      <c r="DV498" s="439"/>
      <c r="DW498" s="439"/>
      <c r="DX498" s="439"/>
      <c r="DY498" s="439"/>
      <c r="DZ498" s="439"/>
      <c r="EA498" s="439"/>
      <c r="EB498" s="439"/>
      <c r="EC498" s="439"/>
      <c r="ED498" s="439"/>
      <c r="EE498" s="439"/>
      <c r="EF498" s="439"/>
      <c r="EG498" s="439"/>
      <c r="EH498" s="439"/>
      <c r="EI498" s="439"/>
      <c r="EJ498" s="439"/>
      <c r="EK498" s="439"/>
      <c r="EL498" s="439"/>
      <c r="EM498" s="439"/>
      <c r="EN498" s="439"/>
      <c r="EO498" s="439"/>
      <c r="EP498" s="439"/>
      <c r="EQ498" s="439"/>
      <c r="ER498" s="439"/>
      <c r="ES498" s="439"/>
      <c r="ET498" s="439"/>
      <c r="EU498" s="439"/>
      <c r="EV498" s="439"/>
      <c r="EW498" s="439"/>
      <c r="EX498" s="439"/>
      <c r="EY498" s="439"/>
      <c r="EZ498" s="439"/>
      <c r="FA498" s="439"/>
      <c r="FB498" s="439"/>
      <c r="FC498" s="439"/>
      <c r="FD498" s="439"/>
      <c r="FE498" s="439"/>
      <c r="FF498" s="439"/>
      <c r="FG498" s="439"/>
      <c r="FH498" s="439"/>
      <c r="FI498" s="439"/>
      <c r="FJ498" s="439"/>
      <c r="FK498" s="439"/>
      <c r="FL498" s="439"/>
      <c r="FM498" s="439"/>
      <c r="FN498" s="439"/>
      <c r="FO498" s="439"/>
      <c r="FP498" s="439"/>
      <c r="FQ498" s="439"/>
      <c r="FR498" s="439"/>
      <c r="FS498" s="439"/>
      <c r="FT498" s="439"/>
      <c r="FU498" s="439"/>
      <c r="FV498" s="439"/>
      <c r="FW498" s="439"/>
      <c r="FX498" s="439"/>
      <c r="FY498" s="439"/>
      <c r="FZ498" s="439"/>
      <c r="GA498" s="439"/>
      <c r="GB498" s="439"/>
      <c r="GC498" s="439"/>
      <c r="GD498" s="439"/>
      <c r="GE498" s="439"/>
      <c r="GF498" s="439"/>
      <c r="GG498" s="439"/>
      <c r="GH498" s="439"/>
      <c r="GI498" s="439"/>
      <c r="GJ498" s="439"/>
      <c r="GK498" s="439"/>
      <c r="GL498" s="439"/>
      <c r="GM498" s="439"/>
      <c r="GN498" s="439"/>
      <c r="GO498" s="439"/>
      <c r="GP498" s="439"/>
      <c r="GQ498" s="439"/>
      <c r="GR498" s="439"/>
      <c r="GS498" s="439"/>
      <c r="GT498" s="439"/>
      <c r="GU498" s="439"/>
      <c r="GV498" s="439"/>
      <c r="GW498" s="439"/>
      <c r="GX498" s="439"/>
      <c r="GY498" s="439"/>
      <c r="GZ498" s="439"/>
      <c r="HA498" s="439"/>
      <c r="HB498" s="439"/>
      <c r="HC498" s="439"/>
      <c r="HD498" s="439"/>
      <c r="HE498" s="439"/>
      <c r="HF498" s="439"/>
      <c r="HG498" s="439"/>
      <c r="HH498" s="439"/>
      <c r="HI498" s="439"/>
      <c r="HJ498" s="439"/>
      <c r="HK498" s="439"/>
      <c r="HL498" s="439"/>
      <c r="HM498" s="439"/>
      <c r="HN498" s="439"/>
      <c r="HO498" s="439"/>
      <c r="HP498" s="439"/>
      <c r="HQ498" s="439"/>
      <c r="HR498" s="439"/>
      <c r="HS498" s="439"/>
      <c r="HT498" s="439"/>
      <c r="HU498" s="439"/>
      <c r="HV498" s="439"/>
      <c r="HW498" s="439"/>
      <c r="HX498" s="439"/>
      <c r="HY498" s="439"/>
      <c r="HZ498" s="439"/>
      <c r="IA498" s="439"/>
      <c r="IB498" s="439"/>
      <c r="IC498" s="439"/>
      <c r="ID498" s="439"/>
      <c r="IE498" s="439"/>
      <c r="IF498" s="439"/>
      <c r="IG498" s="439"/>
      <c r="IH498" s="439"/>
      <c r="II498" s="439"/>
      <c r="IJ498" s="439"/>
      <c r="IK498" s="439"/>
      <c r="IL498" s="439"/>
      <c r="IM498" s="439"/>
      <c r="IN498" s="439"/>
      <c r="IO498" s="439"/>
      <c r="IP498" s="439"/>
      <c r="IQ498" s="439"/>
      <c r="IR498" s="439"/>
      <c r="IS498" s="439"/>
      <c r="IT498" s="439"/>
      <c r="IU498" s="439"/>
      <c r="IV498" s="439"/>
      <c r="IW498" s="439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408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0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40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1" collapsed="false">
      <c r="A503" s="409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1" collapsed="false">
      <c r="A504" s="440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9"/>
      <c r="W504" s="439"/>
      <c r="X504" s="439"/>
      <c r="Y504" s="439"/>
      <c r="Z504" s="439"/>
      <c r="AA504" s="439"/>
      <c r="AB504" s="439"/>
      <c r="AC504" s="439"/>
      <c r="AD504" s="439"/>
      <c r="AE504" s="439"/>
      <c r="AF504" s="439"/>
      <c r="AG504" s="439"/>
      <c r="AH504" s="439"/>
      <c r="AI504" s="439"/>
      <c r="AJ504" s="439"/>
      <c r="AK504" s="439"/>
      <c r="AL504" s="439"/>
      <c r="AM504" s="439"/>
      <c r="AN504" s="439"/>
      <c r="AO504" s="439"/>
      <c r="AP504" s="439"/>
      <c r="AQ504" s="439"/>
      <c r="AR504" s="439"/>
      <c r="AS504" s="439"/>
      <c r="AT504" s="439"/>
      <c r="AU504" s="439"/>
      <c r="AV504" s="439"/>
      <c r="AW504" s="439"/>
      <c r="AX504" s="439"/>
      <c r="AY504" s="439"/>
      <c r="AZ504" s="439"/>
      <c r="BA504" s="439"/>
      <c r="BB504" s="439"/>
      <c r="BC504" s="439"/>
      <c r="BD504" s="439"/>
      <c r="BE504" s="439"/>
      <c r="BF504" s="439"/>
      <c r="BG504" s="439"/>
      <c r="BH504" s="439"/>
      <c r="BI504" s="439"/>
      <c r="BJ504" s="439"/>
      <c r="BK504" s="439"/>
      <c r="BL504" s="439"/>
      <c r="BM504" s="439"/>
      <c r="BN504" s="439"/>
      <c r="BO504" s="439"/>
      <c r="BP504" s="439"/>
      <c r="BQ504" s="439"/>
      <c r="BR504" s="439"/>
      <c r="BS504" s="439"/>
      <c r="BT504" s="439"/>
      <c r="BU504" s="439"/>
      <c r="BV504" s="439"/>
      <c r="BW504" s="439"/>
      <c r="BX504" s="439"/>
      <c r="BY504" s="439"/>
      <c r="BZ504" s="439"/>
      <c r="CA504" s="439"/>
      <c r="CB504" s="439"/>
      <c r="CC504" s="439"/>
      <c r="CD504" s="439"/>
      <c r="CE504" s="439"/>
      <c r="CF504" s="439"/>
      <c r="CG504" s="439"/>
      <c r="CH504" s="439"/>
      <c r="CI504" s="439"/>
      <c r="CJ504" s="439"/>
      <c r="CK504" s="439"/>
      <c r="CL504" s="439"/>
      <c r="CM504" s="439"/>
      <c r="CN504" s="439"/>
      <c r="CO504" s="439"/>
      <c r="CP504" s="439"/>
      <c r="CQ504" s="439"/>
      <c r="CR504" s="439"/>
      <c r="CS504" s="439"/>
      <c r="CT504" s="439"/>
      <c r="CU504" s="439"/>
      <c r="CV504" s="439"/>
      <c r="CW504" s="439"/>
      <c r="CX504" s="439"/>
      <c r="CY504" s="439"/>
      <c r="CZ504" s="439"/>
      <c r="DA504" s="439"/>
      <c r="DB504" s="439"/>
      <c r="DC504" s="439"/>
      <c r="DD504" s="439"/>
      <c r="DE504" s="439"/>
      <c r="DF504" s="439"/>
      <c r="DG504" s="439"/>
      <c r="DH504" s="439"/>
      <c r="DI504" s="439"/>
      <c r="DJ504" s="439"/>
      <c r="DK504" s="439"/>
      <c r="DL504" s="439"/>
      <c r="DM504" s="439"/>
      <c r="DN504" s="439"/>
      <c r="DO504" s="439"/>
      <c r="DP504" s="439"/>
      <c r="DQ504" s="439"/>
      <c r="DR504" s="439"/>
      <c r="DS504" s="439"/>
      <c r="DT504" s="439"/>
      <c r="DU504" s="439"/>
      <c r="DV504" s="439"/>
      <c r="DW504" s="439"/>
      <c r="DX504" s="439"/>
      <c r="DY504" s="439"/>
      <c r="DZ504" s="439"/>
      <c r="EA504" s="439"/>
      <c r="EB504" s="439"/>
      <c r="EC504" s="439"/>
      <c r="ED504" s="439"/>
      <c r="EE504" s="439"/>
      <c r="EF504" s="439"/>
      <c r="EG504" s="439"/>
      <c r="EH504" s="439"/>
      <c r="EI504" s="439"/>
      <c r="EJ504" s="439"/>
      <c r="EK504" s="439"/>
      <c r="EL504" s="439"/>
      <c r="EM504" s="439"/>
      <c r="EN504" s="439"/>
      <c r="EO504" s="439"/>
      <c r="EP504" s="439"/>
      <c r="EQ504" s="439"/>
      <c r="ER504" s="439"/>
      <c r="ES504" s="439"/>
      <c r="ET504" s="439"/>
      <c r="EU504" s="439"/>
      <c r="EV504" s="439"/>
      <c r="EW504" s="439"/>
      <c r="EX504" s="439"/>
      <c r="EY504" s="439"/>
      <c r="EZ504" s="439"/>
      <c r="FA504" s="439"/>
      <c r="FB504" s="439"/>
      <c r="FC504" s="439"/>
      <c r="FD504" s="439"/>
      <c r="FE504" s="439"/>
      <c r="FF504" s="439"/>
      <c r="FG504" s="439"/>
      <c r="FH504" s="439"/>
      <c r="FI504" s="439"/>
      <c r="FJ504" s="439"/>
      <c r="FK504" s="439"/>
      <c r="FL504" s="439"/>
      <c r="FM504" s="439"/>
      <c r="FN504" s="439"/>
      <c r="FO504" s="439"/>
      <c r="FP504" s="439"/>
      <c r="FQ504" s="439"/>
      <c r="FR504" s="439"/>
      <c r="FS504" s="439"/>
      <c r="FT504" s="439"/>
      <c r="FU504" s="439"/>
      <c r="FV504" s="439"/>
      <c r="FW504" s="439"/>
      <c r="FX504" s="439"/>
      <c r="FY504" s="439"/>
      <c r="FZ504" s="439"/>
      <c r="GA504" s="439"/>
      <c r="GB504" s="439"/>
      <c r="GC504" s="439"/>
      <c r="GD504" s="439"/>
      <c r="GE504" s="439"/>
      <c r="GF504" s="439"/>
      <c r="GG504" s="439"/>
      <c r="GH504" s="439"/>
      <c r="GI504" s="439"/>
      <c r="GJ504" s="439"/>
      <c r="GK504" s="439"/>
      <c r="GL504" s="439"/>
      <c r="GM504" s="439"/>
      <c r="GN504" s="439"/>
      <c r="GO504" s="439"/>
      <c r="GP504" s="439"/>
      <c r="GQ504" s="439"/>
      <c r="GR504" s="439"/>
      <c r="GS504" s="439"/>
      <c r="GT504" s="439"/>
      <c r="GU504" s="439"/>
      <c r="GV504" s="439"/>
      <c r="GW504" s="439"/>
      <c r="GX504" s="439"/>
      <c r="GY504" s="439"/>
      <c r="GZ504" s="439"/>
      <c r="HA504" s="439"/>
      <c r="HB504" s="439"/>
      <c r="HC504" s="439"/>
      <c r="HD504" s="439"/>
      <c r="HE504" s="439"/>
      <c r="HF504" s="439"/>
      <c r="HG504" s="439"/>
      <c r="HH504" s="439"/>
      <c r="HI504" s="439"/>
      <c r="HJ504" s="439"/>
      <c r="HK504" s="439"/>
      <c r="HL504" s="439"/>
      <c r="HM504" s="439"/>
      <c r="HN504" s="439"/>
      <c r="HO504" s="439"/>
      <c r="HP504" s="439"/>
      <c r="HQ504" s="439"/>
      <c r="HR504" s="439"/>
      <c r="HS504" s="439"/>
      <c r="HT504" s="439"/>
      <c r="HU504" s="439"/>
      <c r="HV504" s="439"/>
      <c r="HW504" s="439"/>
      <c r="HX504" s="439"/>
      <c r="HY504" s="439"/>
      <c r="HZ504" s="439"/>
      <c r="IA504" s="439"/>
      <c r="IB504" s="439"/>
      <c r="IC504" s="439"/>
      <c r="ID504" s="439"/>
      <c r="IE504" s="439"/>
      <c r="IF504" s="439"/>
      <c r="IG504" s="439"/>
      <c r="IH504" s="439"/>
      <c r="II504" s="439"/>
      <c r="IJ504" s="439"/>
      <c r="IK504" s="439"/>
      <c r="IL504" s="439"/>
      <c r="IM504" s="439"/>
      <c r="IN504" s="439"/>
      <c r="IO504" s="439"/>
      <c r="IP504" s="439"/>
      <c r="IQ504" s="439"/>
      <c r="IR504" s="439"/>
      <c r="IS504" s="439"/>
      <c r="IT504" s="439"/>
      <c r="IU504" s="439"/>
      <c r="IV504" s="439"/>
      <c r="IW504" s="439"/>
    </row>
    <row r="505" customFormat="false" ht="12.75" hidden="false" customHeight="false" outlineLevel="1" collapsed="false">
      <c r="A505" s="409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409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false" customHeight="false" outlineLevel="1" collapsed="false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false" customHeight="false" outlineLevel="1" collapsed="false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8.75" hidden="false" customHeight="false" outlineLevel="1" collapsed="false">
      <c r="A511" s="41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41"/>
      <c r="B513" s="442"/>
      <c r="C513" s="442"/>
      <c r="D513" s="442"/>
      <c r="E513" s="442"/>
      <c r="F513" s="442"/>
      <c r="G513" s="442"/>
      <c r="H513" s="442"/>
      <c r="I513" s="442"/>
      <c r="J513" s="442"/>
      <c r="K513" s="442"/>
      <c r="L513" s="44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216"/>
      <c r="B515" s="213"/>
      <c r="C515" s="213"/>
      <c r="D515" s="213"/>
      <c r="E515" s="213"/>
      <c r="F515" s="213"/>
      <c r="G515" s="213"/>
      <c r="H515" s="213"/>
      <c r="I515" s="213"/>
      <c r="J515" s="213"/>
      <c r="K515" s="213"/>
      <c r="L515" s="213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true" customHeight="false" outlineLevel="2" collapsed="false">
      <c r="A519" s="443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2" collapsed="false">
      <c r="A520" s="177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2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2" collapsed="false">
      <c r="A522" s="350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2" collapsed="false">
      <c r="A523" s="177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2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2" collapsed="false">
      <c r="A525" s="177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2" collapsed="false">
      <c r="A526" s="177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31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31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31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350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1" collapsed="true">
      <c r="A541" s="350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1" collapsed="false">
      <c r="A542" s="350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1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1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1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1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1" collapsed="false">
      <c r="A548" s="350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1" collapsed="false">
      <c r="A549" s="350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" min="24" style="131" width="9.14"/>
    <col collapsed="false" customWidth="true" hidden="false" outlineLevel="0" max="26" min="26" style="131" width="7.85"/>
    <col collapsed="false" customWidth="false" hidden="false" outlineLevel="0" max="257" min="27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255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1888.95631053572</v>
      </c>
      <c r="AA7" s="215" t="n">
        <f aca="false">C10+C11</f>
        <v>1945.62499985179</v>
      </c>
      <c r="AB7" s="215" t="n">
        <f aca="false">D10+D11</f>
        <v>2003.99374984734</v>
      </c>
      <c r="AC7" s="215" t="n">
        <f aca="false">E16</f>
        <v>1726.46091934276</v>
      </c>
      <c r="AD7" s="215" t="n">
        <f aca="false">F16</f>
        <v>1778.25474692304</v>
      </c>
      <c r="AE7" s="215" t="n">
        <f aca="false">G16</f>
        <v>1831.60238933074</v>
      </c>
      <c r="AF7" s="215" t="n">
        <f aca="false">H16</f>
        <v>1886.55046101066</v>
      </c>
      <c r="AG7" s="215" t="n">
        <f aca="false">I16</f>
        <v>1943.14697484098</v>
      </c>
      <c r="AH7" s="215" t="n">
        <f aca="false">J16</f>
        <v>2001.44138408621</v>
      </c>
      <c r="AI7" s="215" t="n">
        <f aca="false">K16</f>
        <v>2061.48462560879</v>
      </c>
      <c r="AJ7" s="215" t="n">
        <f aca="false">L16</f>
        <v>2123.32916437706</v>
      </c>
      <c r="AK7" s="215" t="n">
        <f aca="false">M16</f>
        <v>2187.02903930837</v>
      </c>
      <c r="AL7" s="215" t="n">
        <f aca="false">N16</f>
        <v>2252.63991048762</v>
      </c>
      <c r="AM7" s="215" t="n">
        <f aca="false">O16</f>
        <v>2320.21910780225</v>
      </c>
      <c r="AN7" s="215" t="n">
        <f aca="false">P16</f>
        <v>2389.82568103632</v>
      </c>
      <c r="AO7" s="215" t="n">
        <f aca="false">Q16</f>
        <v>2461.52045146741</v>
      </c>
      <c r="AP7" s="215" t="n">
        <f aca="false">R16</f>
        <v>2535.36606501143</v>
      </c>
      <c r="AQ7" s="215" t="n">
        <f aca="false">S16</f>
        <v>2611.42704696177</v>
      </c>
      <c r="AR7" s="215" t="n">
        <f aca="false">T16</f>
        <v>2689.76985837062</v>
      </c>
      <c r="AS7" s="215" t="n">
        <f aca="false">U16</f>
        <v>2770.46295412174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1888.95631053572</v>
      </c>
      <c r="AA8" s="371" t="n">
        <f aca="false">C23+C24</f>
        <v>1945.62499985179</v>
      </c>
      <c r="AB8" s="371" t="n">
        <f aca="false">D23+D24</f>
        <v>2003.99374984734</v>
      </c>
      <c r="AC8" s="371" t="n">
        <f aca="false">E23+1/3*E24</f>
        <v>1726.46091934276</v>
      </c>
      <c r="AD8" s="371" t="n">
        <f aca="false">F23+1/3*F24</f>
        <v>1778.25474692304</v>
      </c>
      <c r="AE8" s="371" t="n">
        <f aca="false">G23+1/3*G24</f>
        <v>1831.60238933074</v>
      </c>
      <c r="AF8" s="371" t="n">
        <f aca="false">H23+1/3*H24</f>
        <v>1886.55046101066</v>
      </c>
      <c r="AG8" s="371" t="n">
        <f aca="false">I23+1/3*I24</f>
        <v>1943.14697484098</v>
      </c>
      <c r="AH8" s="371" t="n">
        <f aca="false">J23+1/3*J24</f>
        <v>2001.44138408621</v>
      </c>
      <c r="AI8" s="371" t="n">
        <f aca="false">K23+1/3*K24</f>
        <v>2061.48462560879</v>
      </c>
      <c r="AJ8" s="371" t="n">
        <f aca="false">L23+1/3*L24</f>
        <v>2123.32916437706</v>
      </c>
      <c r="AK8" s="371" t="n">
        <f aca="false">M23+1/3*M24</f>
        <v>2187.02903930837</v>
      </c>
      <c r="AL8" s="371" t="n">
        <f aca="false">N23+1/3*N24</f>
        <v>2252.63991048762</v>
      </c>
      <c r="AM8" s="371" t="n">
        <f aca="false">O23+1/3*O24</f>
        <v>2320.21910780225</v>
      </c>
      <c r="AN8" s="371" t="n">
        <f aca="false">P23+1/3*P24</f>
        <v>2389.82568103632</v>
      </c>
      <c r="AO8" s="371" t="n">
        <f aca="false">Q23+1/3*Q24</f>
        <v>2461.52045146741</v>
      </c>
      <c r="AP8" s="371" t="n">
        <f aca="false">R23+1/3*R24</f>
        <v>2535.36606501143</v>
      </c>
      <c r="AQ8" s="371" t="n">
        <f aca="false">S23+1/3*S24</f>
        <v>2611.42704696177</v>
      </c>
      <c r="AR8" s="371" t="n">
        <f aca="false">T23+1/3*T24</f>
        <v>2689.76985837062</v>
      </c>
      <c r="AS8" s="371" t="n">
        <f aca="false">U23+1/3*U24</f>
        <v>2770.46295412174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Assumption'!C40*12*Assumptions!$H$9</f>
        <v>22560</v>
      </c>
      <c r="C9" s="26" t="n">
        <f aca="false">'Power Price Assumption'!D40*12*Assumptions!$H$9</f>
        <v>22560</v>
      </c>
      <c r="D9" s="26" t="n">
        <f aca="false">'Power Price Assumption'!E40*12*Assumptions!$H$9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67680</v>
      </c>
      <c r="X9" s="1"/>
      <c r="Y9" s="214"/>
      <c r="Z9" s="450" t="n">
        <f aca="false">Z7-Z8</f>
        <v>0</v>
      </c>
      <c r="AA9" s="450" t="n">
        <f aca="false">AA7-AA8</f>
        <v>0</v>
      </c>
      <c r="AB9" s="450" t="n">
        <f aca="false">AB7-AB8</f>
        <v>0</v>
      </c>
      <c r="AC9" s="450" t="n">
        <f aca="false">AC7-AC8</f>
        <v>0</v>
      </c>
      <c r="AD9" s="450" t="n">
        <f aca="false">AD7-AD8</f>
        <v>0</v>
      </c>
      <c r="AE9" s="450" t="n">
        <f aca="false">AE7-AE8</f>
        <v>0</v>
      </c>
      <c r="AF9" s="450" t="n">
        <f aca="false">AF7-AF8</f>
        <v>0</v>
      </c>
      <c r="AG9" s="450" t="n">
        <f aca="false">AG7-AG8</f>
        <v>0</v>
      </c>
      <c r="AH9" s="450" t="n">
        <f aca="false">AH7-AH8</f>
        <v>0</v>
      </c>
      <c r="AI9" s="450" t="n">
        <f aca="false">AI7-AI8</f>
        <v>0</v>
      </c>
      <c r="AJ9" s="450" t="n">
        <f aca="false">AJ7-AJ8</f>
        <v>0</v>
      </c>
      <c r="AK9" s="450" t="n">
        <f aca="false">AK7-AK8</f>
        <v>0</v>
      </c>
      <c r="AL9" s="450" t="n">
        <f aca="false">AL7-AL8</f>
        <v>0</v>
      </c>
      <c r="AM9" s="450" t="n">
        <f aca="false">AM7-AM8</f>
        <v>0</v>
      </c>
      <c r="AN9" s="450" t="n">
        <f aca="false">AN7-AN8</f>
        <v>0</v>
      </c>
      <c r="AO9" s="450" t="n">
        <f aca="false">AO7-AO8</f>
        <v>0</v>
      </c>
      <c r="AP9" s="450" t="n">
        <f aca="false">AP7-AP8</f>
        <v>0</v>
      </c>
      <c r="AQ9" s="450" t="n">
        <f aca="false">AQ7-AQ8</f>
        <v>0</v>
      </c>
      <c r="AR9" s="450" t="n">
        <f aca="false">AR7-AR8</f>
        <v>0</v>
      </c>
      <c r="AS9" s="450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Assumptions!H19*Assumptions!H17/1000*(1+Assumptions!$H$25)</f>
        <v>1425.45631053572</v>
      </c>
      <c r="C10" s="26" t="n">
        <f aca="false">B10*(1+Assumptions!$H$25)</f>
        <v>1468.21999985179</v>
      </c>
      <c r="D10" s="26" t="n">
        <f aca="false">C10*(1+Assumptions!$H$25)</f>
        <v>1512.26659984734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4405.94291023484</v>
      </c>
      <c r="X10" s="1"/>
      <c r="Y10" s="1"/>
      <c r="Z10" s="1"/>
      <c r="AA10" s="1"/>
      <c r="AB10" s="33"/>
      <c r="AC10" s="33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Assumptions!$H$18*Assumptions!$H$11*Assumptions!$H$8/1000*(1+Assumptions!$H$25)</f>
        <v>463.5</v>
      </c>
      <c r="C11" s="221" t="n">
        <f aca="false">B11*(1+Assumptions!$H$25)</f>
        <v>477.405</v>
      </c>
      <c r="D11" s="221" t="n">
        <f aca="false">C11*(1+Assumptions!$H$25)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Contract'!$C$35/3</f>
        <v>#VALUE!</v>
      </c>
      <c r="C12" s="34" t="e">
        <f aca="false">'Amortization of Power Contract'!$C$35/3</f>
        <v>#VALUE!</v>
      </c>
      <c r="D12" s="34" t="e">
        <f aca="false">'Amortization of Power Contract'!$C$35/3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33"/>
      <c r="AC13" s="3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33"/>
      <c r="AC14" s="3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Assumption'!F40*Assumptions!$H$9*12</f>
        <v>38186.125205807</v>
      </c>
      <c r="F15" s="26" t="n">
        <f aca="false">'Power Price Assumption'!G40*Assumptions!$H$9*12</f>
        <v>40210.7260300661</v>
      </c>
      <c r="G15" s="26" t="n">
        <f aca="false">'Power Price Assumption'!H40*Assumptions!$H$9*12</f>
        <v>41027.4765488452</v>
      </c>
      <c r="H15" s="26" t="n">
        <f aca="false">'Power Price Assumption'!I40*Assumptions!$H$9*12</f>
        <v>41860.8167061558</v>
      </c>
      <c r="I15" s="26" t="n">
        <f aca="false">'Power Price Assumption'!J40*Assumptions!$H$9*12</f>
        <v>42711.0834667138</v>
      </c>
      <c r="J15" s="26" t="n">
        <f aca="false">'Power Price Assumption'!K40*Assumptions!$H$9*12</f>
        <v>43578.6206395809</v>
      </c>
      <c r="K15" s="26" t="n">
        <f aca="false">'Power Price Assumption'!L40*Assumptions!$H$9*12</f>
        <v>44463.779017185</v>
      </c>
      <c r="L15" s="26" t="n">
        <f aca="false">'Power Price Assumption'!M40*Assumptions!$H$9*12</f>
        <v>45033.9694589961</v>
      </c>
      <c r="M15" s="26" t="n">
        <f aca="false">'Power Price Assumption'!N40*Assumptions!$H$9*12</f>
        <v>45611.4718555515</v>
      </c>
      <c r="N15" s="26" t="n">
        <f aca="false">'Power Price Assumption'!O40*Assumptions!$H$9*12</f>
        <v>46196.3799732111</v>
      </c>
      <c r="O15" s="26" t="n">
        <f aca="false">'Power Price Assumption'!P40*Assumptions!$H$9*12</f>
        <v>46788.7887807671</v>
      </c>
      <c r="P15" s="26" t="n">
        <f aca="false">'Power Price Assumption'!Q40*Assumptions!$H$9*12</f>
        <v>47388.7944648634</v>
      </c>
      <c r="Q15" s="26" t="n">
        <f aca="false">'Power Price Assumption'!R40*Assumptions!$H$9*12</f>
        <v>48105.3178129975</v>
      </c>
      <c r="R15" s="26" t="n">
        <f aca="false">'Power Price Assumption'!S40*Assumptions!$H$9*12</f>
        <v>48832.6750663663</v>
      </c>
      <c r="S15" s="26" t="n">
        <f aca="false">'Power Price Assumption'!T40*Assumptions!$H$9*12</f>
        <v>49571.0300347088</v>
      </c>
      <c r="T15" s="26" t="n">
        <f aca="false">'Power Price Assumption'!U40*Assumptions!$H$9*12</f>
        <v>50320.5490045838</v>
      </c>
      <c r="U15" s="26" t="n">
        <f aca="false">'Power Price Assumption'!V40*Assumptions!$H$9*12</f>
        <v>51081.4007768196</v>
      </c>
      <c r="V15" s="372"/>
      <c r="W15" s="221" t="n">
        <f aca="false">SUM(B15:U15)</f>
        <v>770969.004843219</v>
      </c>
      <c r="X15" s="1"/>
      <c r="Y15" s="1"/>
      <c r="Z15" s="1"/>
      <c r="AA15" s="1"/>
      <c r="AB15" s="33"/>
      <c r="AC15" s="3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1/3*Assumptions!$H$18*Assumptions!$H$11*Assumptions!$H$8/1000*(1+Assumptions!$H$25)^(E5-2000)+Assumptions!$H$19*Assumptions!$H$17*(1+Assumptions!$H$25)^(E5-2000)/1000</f>
        <v>1726.46091934276</v>
      </c>
      <c r="F16" s="34" t="n">
        <f aca="false">1/3*Assumptions!$H$18*Assumptions!$H$11*Assumptions!$H$8/1000*(1+Assumptions!$H$25)^(F5-2000)+Assumptions!$H$19*Assumptions!$H$17*(1+Assumptions!$H$25)^(F5-2000)/1000</f>
        <v>1778.25474692304</v>
      </c>
      <c r="G16" s="34" t="n">
        <f aca="false">1/3*Assumptions!$H$18*Assumptions!$H$11*Assumptions!$H$8/1000*(1+Assumptions!$H$25)^(G5-2000)+Assumptions!$H$19*Assumptions!$H$17*(1+Assumptions!$H$25)^(G5-2000)/1000</f>
        <v>1831.60238933074</v>
      </c>
      <c r="H16" s="34" t="n">
        <f aca="false">1/3*Assumptions!$H$18*Assumptions!$H$11*Assumptions!$H$8/1000*(1+Assumptions!$H$25)^(H5-2000)+Assumptions!$H$19*Assumptions!$H$17*(1+Assumptions!$H$25)^(H5-2000)/1000</f>
        <v>1886.55046101066</v>
      </c>
      <c r="I16" s="34" t="n">
        <f aca="false">1/3*Assumptions!$H$18*Assumptions!$H$11*Assumptions!$H$8/1000*(1+Assumptions!$H$25)^(I5-2000)+Assumptions!$H$19*Assumptions!$H$17*(1+Assumptions!$H$25)^(I5-2000)/1000</f>
        <v>1943.14697484098</v>
      </c>
      <c r="J16" s="34" t="n">
        <f aca="false">1/3*Assumptions!$H$18*Assumptions!$H$11*Assumptions!$H$8/1000*(1+Assumptions!$H$25)^(J5-2000)+Assumptions!$H$19*Assumptions!$H$17*(1+Assumptions!$H$25)^(J5-2000)/1000</f>
        <v>2001.44138408621</v>
      </c>
      <c r="K16" s="34" t="n">
        <f aca="false">1/3*Assumptions!$H$18*Assumptions!$H$11*Assumptions!$H$8/1000*(1+Assumptions!$H$25)^(K5-2000)+Assumptions!$H$19*Assumptions!$H$17*(1+Assumptions!$H$25)^(K5-2000)/1000</f>
        <v>2061.48462560879</v>
      </c>
      <c r="L16" s="34" t="n">
        <f aca="false">1/3*Assumptions!$H$18*Assumptions!$H$11*Assumptions!$H$8/1000*(1+Assumptions!$H$25)^(L5-2000)+Assumptions!$H$19*Assumptions!$H$17*(1+Assumptions!$H$25)^(L5-2000)/1000</f>
        <v>2123.32916437706</v>
      </c>
      <c r="M16" s="34" t="n">
        <f aca="false">1/3*Assumptions!$H$18*Assumptions!$H$11*Assumptions!$H$8/1000*(1+Assumptions!$H$25)^(M5-2000)+Assumptions!$H$19*Assumptions!$H$17*(1+Assumptions!$H$25)^(M5-2000)/1000</f>
        <v>2187.02903930837</v>
      </c>
      <c r="N16" s="34" t="n">
        <f aca="false">1/3*Assumptions!$H$18*Assumptions!$H$11*Assumptions!$H$8/1000*(1+Assumptions!$H$25)^(N5-2000)+Assumptions!$H$19*Assumptions!$H$17*(1+Assumptions!$H$25)^(N5-2000)/1000</f>
        <v>2252.63991048762</v>
      </c>
      <c r="O16" s="34" t="n">
        <f aca="false">1/3*Assumptions!$H$18*Assumptions!$H$11*Assumptions!$H$8/1000*(1+Assumptions!$H$25)^(O5-2000)+Assumptions!$H$19*Assumptions!$H$17*(1+Assumptions!$H$25)^(O5-2000)/1000</f>
        <v>2320.21910780225</v>
      </c>
      <c r="P16" s="34" t="n">
        <f aca="false">1/3*Assumptions!$H$18*Assumptions!$H$11*Assumptions!$H$8/1000*(1+Assumptions!$H$25)^(P5-2000)+Assumptions!$H$19*Assumptions!$H$17*(1+Assumptions!$H$25)^(P5-2000)/1000</f>
        <v>2389.82568103632</v>
      </c>
      <c r="Q16" s="34" t="n">
        <f aca="false">1/3*Assumptions!$H$18*Assumptions!$H$11*Assumptions!$H$8/1000*(1+Assumptions!$H$25)^(Q5-2000)+Assumptions!$H$19*Assumptions!$H$17*(1+Assumptions!$H$25)^(Q5-2000)/1000</f>
        <v>2461.52045146741</v>
      </c>
      <c r="R16" s="34" t="n">
        <f aca="false">1/3*Assumptions!$H$18*Assumptions!$H$11*Assumptions!$H$8/1000*(1+Assumptions!$H$25)^(R5-2000)+Assumptions!$H$19*Assumptions!$H$17*(1+Assumptions!$H$25)^(R5-2000)/1000</f>
        <v>2535.36606501143</v>
      </c>
      <c r="S16" s="34" t="n">
        <f aca="false">1/3*Assumptions!$H$18*Assumptions!$H$11*Assumptions!$H$8/1000*(1+Assumptions!$H$25)^(S5-2000)+Assumptions!$H$19*Assumptions!$H$17*(1+Assumptions!$H$25)^(S5-2000)/1000</f>
        <v>2611.42704696177</v>
      </c>
      <c r="T16" s="34" t="n">
        <f aca="false">1/3*Assumptions!$H$18*Assumptions!$H$11*Assumptions!$H$8/1000*(1+Assumptions!$H$25)^(T5-2000)+Assumptions!$H$19*Assumptions!$H$17*(1+Assumptions!$H$25)^(T5-2000)/1000</f>
        <v>2689.76985837062</v>
      </c>
      <c r="U16" s="34" t="n">
        <f aca="false">1/3*Assumptions!$H$18*Assumptions!$H$11*Assumptions!$H$8/1000*(1+Assumptions!$H$25)^(U5-2000)+Assumptions!$H$19*Assumptions!$H$17*(1+Assumptions!$H$25)^(U5-2000)/1000</f>
        <v>2770.46295412174</v>
      </c>
      <c r="V16" s="372"/>
      <c r="W16" s="221" t="n">
        <f aca="false">SUM(B16:U16)</f>
        <v>37570.5307800878</v>
      </c>
      <c r="X16" s="1"/>
      <c r="Y16" s="1"/>
      <c r="Z16" s="1"/>
      <c r="AA16" s="1"/>
      <c r="AB16" s="33"/>
      <c r="AC16" s="33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33"/>
      <c r="AC17" s="33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258.54100325</v>
      </c>
      <c r="C18" s="316" t="n">
        <f aca="false">(SUM(C9:C11)-SUM(C22:C27))*'Summary Output'!$B$29/4</f>
        <v>256.3623958475</v>
      </c>
      <c r="D18" s="316" t="n">
        <f aca="false">(SUM(D9:D11)-SUM(D22:D27))*'Summary Output'!$B$29/4</f>
        <v>254.401812847925</v>
      </c>
      <c r="E18" s="316" t="n">
        <f aca="false">(SUM(E9:E16)-SUM(E22:E27))*'Summary Output'!$B$29/4</f>
        <v>443.77181539345</v>
      </c>
      <c r="F18" s="316" t="n">
        <f aca="false">(SUM(F9:F16)-SUM(F22:F27))*'Summary Output'!$B$29/4</f>
        <v>467.555352581315</v>
      </c>
      <c r="G18" s="316" t="n">
        <f aca="false">(SUM(G9:G16)-SUM(G22:G27))*'Summary Output'!$B$29/4</f>
        <v>475.312141507219</v>
      </c>
      <c r="H18" s="316" t="n">
        <f aca="false">(SUM(H9:H16)-SUM(H22:H27))*'Summary Output'!$B$29/4</f>
        <v>482.623675388</v>
      </c>
      <c r="I18" s="316" t="n">
        <f aca="false">(SUM(I9:I16)-SUM(I22:I27))*'Summary Output'!$B$29/4</f>
        <v>490.871148516807</v>
      </c>
      <c r="J18" s="316" t="n">
        <f aca="false">(SUM(J9:J16)-SUM(J22:J27))*'Summary Output'!$B$29/4</f>
        <v>500.556453333132</v>
      </c>
      <c r="K18" s="316" t="n">
        <f aca="false">(SUM(K9:K16)-SUM(K22:K27))*'Summary Output'!$B$29/4</f>
        <v>511.408156413334</v>
      </c>
      <c r="L18" s="316" t="n">
        <f aca="false">(SUM(L9:L16)-SUM(L22:L27))*'Summary Output'!$B$29/4</f>
        <v>515.527648746929</v>
      </c>
      <c r="M18" s="316" t="n">
        <f aca="false">(SUM(M9:M16)-SUM(M22:M27))*'Summary Output'!$B$29/4</f>
        <v>521.645306994156</v>
      </c>
      <c r="N18" s="316" t="n">
        <f aca="false">(SUM(N9:N16)-SUM(N22:N27))*'Summary Output'!$B$29/4</f>
        <v>527.822078228894</v>
      </c>
      <c r="O18" s="316" t="n">
        <f aca="false">(SUM(O9:O16)-SUM(O22:O27))*'Summary Output'!$B$29/4</f>
        <v>534.058570680256</v>
      </c>
      <c r="P18" s="316" t="n">
        <f aca="false">(SUM(P9:P16)-SUM(P22:P27))*'Summary Output'!$B$29/4</f>
        <v>540.35496555908</v>
      </c>
      <c r="Q18" s="316" t="n">
        <f aca="false">(SUM(Q9:Q16)-SUM(Q22:Q27))*'Summary Output'!$B$29/4</f>
        <v>548.071720953205</v>
      </c>
      <c r="R18" s="316" t="n">
        <f aca="false">(SUM(R9:R16)-SUM(R22:R27))*'Summary Output'!$B$29/4</f>
        <v>555.886706569037</v>
      </c>
      <c r="S18" s="316" t="n">
        <f aca="false">(SUM(S9:S16)-SUM(S22:S27))*'Summary Output'!$B$29/4</f>
        <v>563.800854220502</v>
      </c>
      <c r="T18" s="316" t="n">
        <f aca="false">(SUM(T9:T16)-SUM(T22:T27))*'Summary Output'!$B$29/4</f>
        <v>571.815093207539</v>
      </c>
      <c r="U18" s="316" t="n">
        <f aca="false">(SUM(U9:U16)-SUM(U22:U27))*'Summary Output'!$B$29/4</f>
        <v>579.930349779994</v>
      </c>
      <c r="V18" s="372"/>
      <c r="W18" s="221" t="n">
        <f aca="false">SUM(B18:U18)</f>
        <v>9600.31725001827</v>
      </c>
      <c r="X18" s="1"/>
      <c r="Y18" s="1"/>
      <c r="Z18" s="1"/>
      <c r="AA18" s="1"/>
      <c r="AB18" s="33"/>
      <c r="AC18" s="33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40356.3579405432</v>
      </c>
      <c r="F19" s="26" t="n">
        <f aca="false">SUM(F9:F18)</f>
        <v>42456.5361295705</v>
      </c>
      <c r="G19" s="26" t="n">
        <f aca="false">SUM(G9:G18)</f>
        <v>43334.3910796832</v>
      </c>
      <c r="H19" s="26" t="n">
        <f aca="false">SUM(H9:H18)</f>
        <v>44229.9908425545</v>
      </c>
      <c r="I19" s="26" t="n">
        <f aca="false">SUM(I9:I18)</f>
        <v>45145.1015900716</v>
      </c>
      <c r="J19" s="26" t="n">
        <f aca="false">SUM(J9:J18)</f>
        <v>46080.6184770002</v>
      </c>
      <c r="K19" s="26" t="n">
        <f aca="false">SUM(K9:K18)</f>
        <v>47036.6717992071</v>
      </c>
      <c r="L19" s="26" t="n">
        <f aca="false">SUM(L9:L18)</f>
        <v>47672.8262721201</v>
      </c>
      <c r="M19" s="26" t="n">
        <f aca="false">SUM(M9:M18)</f>
        <v>48320.1462018541</v>
      </c>
      <c r="N19" s="26" t="n">
        <f aca="false">SUM(N9:N18)</f>
        <v>48976.8419619276</v>
      </c>
      <c r="O19" s="26" t="n">
        <f aca="false">SUM(O9:O18)</f>
        <v>49643.0664592496</v>
      </c>
      <c r="P19" s="26" t="n">
        <f aca="false">SUM(P9:P18)</f>
        <v>50318.9751114588</v>
      </c>
      <c r="Q19" s="26" t="n">
        <f aca="false">SUM(Q9:Q18)</f>
        <v>51114.9099854181</v>
      </c>
      <c r="R19" s="26" t="n">
        <f aca="false">SUM(R9:R18)</f>
        <v>51923.9278379467</v>
      </c>
      <c r="S19" s="26" t="n">
        <f aca="false">SUM(S9:S18)</f>
        <v>52746.2579358911</v>
      </c>
      <c r="T19" s="26" t="n">
        <f aca="false">SUM(T9:T18)</f>
        <v>53582.133956162</v>
      </c>
      <c r="U19" s="26" t="n">
        <f aca="false">SUM(U9:U18)</f>
        <v>54431.7940807213</v>
      </c>
      <c r="V19" s="372"/>
      <c r="W19" s="221" t="e">
        <f aca="false">SUM(B19:U19)</f>
        <v>#VALUE!</v>
      </c>
      <c r="X19" s="1"/>
      <c r="Y19" s="1"/>
      <c r="Z19" s="1"/>
      <c r="AA19" s="1"/>
      <c r="AB19" s="33"/>
      <c r="AC19" s="3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Assumptions!H28*(1+Assumptions!$H$25)</f>
        <v>1561.26399428571</v>
      </c>
      <c r="C22" s="221" t="n">
        <f aca="false">B22*(1+Assumptions!$H$25)</f>
        <v>1608.10191411429</v>
      </c>
      <c r="D22" s="221" t="n">
        <f aca="false">C22*(1+Assumptions!$H$25)</f>
        <v>1656.34497153771</v>
      </c>
      <c r="E22" s="221" t="n">
        <f aca="false">D22*(1+Assumptions!$H$25)</f>
        <v>1706.03532068385</v>
      </c>
      <c r="F22" s="221" t="n">
        <f aca="false">E22*(1+Assumptions!$H$25)</f>
        <v>1757.21638030436</v>
      </c>
      <c r="G22" s="221" t="n">
        <f aca="false">F22*(1+Assumptions!$H$25)</f>
        <v>1809.93287171349</v>
      </c>
      <c r="H22" s="221" t="n">
        <f aca="false">G22*(1+Assumptions!$H$25)</f>
        <v>1864.2308578649</v>
      </c>
      <c r="I22" s="221" t="n">
        <f aca="false">H22*(1+Assumptions!$H$25)</f>
        <v>1920.15778360084</v>
      </c>
      <c r="J22" s="221" t="n">
        <f aca="false">I22*(1+Assumptions!$H$25)</f>
        <v>1977.76251710887</v>
      </c>
      <c r="K22" s="221" t="n">
        <f aca="false">J22*(1+Assumptions!$H$25)</f>
        <v>2037.09539262214</v>
      </c>
      <c r="L22" s="221" t="n">
        <f aca="false">K22*(1+Assumptions!$H$25)</f>
        <v>2098.2082544008</v>
      </c>
      <c r="M22" s="221" t="n">
        <f aca="false">L22*(1+Assumptions!$H$25)</f>
        <v>2161.15450203282</v>
      </c>
      <c r="N22" s="221" t="n">
        <f aca="false">M22*(1+Assumptions!$H$25)</f>
        <v>2225.98913709381</v>
      </c>
      <c r="O22" s="221" t="n">
        <f aca="false">N22*(1+Assumptions!$H$25)</f>
        <v>2292.76881120662</v>
      </c>
      <c r="P22" s="221" t="n">
        <f aca="false">O22*(1+Assumptions!$H$25)</f>
        <v>2361.55187554282</v>
      </c>
      <c r="Q22" s="221" t="n">
        <f aca="false">P22*(1+Assumptions!$H$25)</f>
        <v>2432.39843180911</v>
      </c>
      <c r="R22" s="221" t="n">
        <f aca="false">Q22*(1+Assumptions!$H$25)</f>
        <v>2505.37038476338</v>
      </c>
      <c r="S22" s="221" t="n">
        <f aca="false">R22*(1+Assumptions!$H$25)</f>
        <v>2580.53149630628</v>
      </c>
      <c r="T22" s="221" t="n">
        <f aca="false">S22*(1+Assumptions!$H$25)</f>
        <v>2657.94744119547</v>
      </c>
      <c r="U22" s="221" t="n">
        <f aca="false">T22*(1+Assumptions!$H$25)</f>
        <v>2737.68586443133</v>
      </c>
      <c r="W22" s="221" t="n">
        <f aca="false">SUM(B22:U22)</f>
        <v>41951.7482026186</v>
      </c>
    </row>
    <row r="23" customFormat="false" ht="12.75" hidden="false" customHeight="false" outlineLevel="0" collapsed="false">
      <c r="A23" s="113" t="s">
        <v>86</v>
      </c>
      <c r="B23" s="34" t="n">
        <f aca="false">Assumptions!$H$29*(1+Assumptions!$H$25)</f>
        <v>1425.45631053572</v>
      </c>
      <c r="C23" s="26" t="n">
        <f aca="false">B23*(1+Assumptions!$H$25)</f>
        <v>1468.21999985179</v>
      </c>
      <c r="D23" s="26" t="n">
        <f aca="false">C23*(1+Assumptions!$H$25)</f>
        <v>1512.26659984734</v>
      </c>
      <c r="E23" s="34" t="n">
        <f aca="false">Assumptions!$H$19*Assumptions!$H$23*(1+Assumptions!$H$25)^(E5-2000)/1000</f>
        <v>1557.63459784276</v>
      </c>
      <c r="F23" s="34" t="n">
        <f aca="false">Assumptions!$H$19*Assumptions!$H$23*(1+Assumptions!$H$25)^(F5-2000)/1000</f>
        <v>1604.36363577804</v>
      </c>
      <c r="G23" s="34" t="n">
        <f aca="false">Assumptions!$H$19*Assumptions!$H$23*(1+Assumptions!$H$25)^(G5-2000)/1000</f>
        <v>1652.49454485139</v>
      </c>
      <c r="H23" s="34" t="n">
        <f aca="false">Assumptions!$H$19*Assumptions!$H$23*(1+Assumptions!$H$25)^(H5-2000)/1000</f>
        <v>1702.06938119693</v>
      </c>
      <c r="I23" s="34" t="n">
        <f aca="false">Assumptions!$H$19*Assumptions!$H$23*(1+Assumptions!$H$25)^(I5-2000)/1000</f>
        <v>1753.13146263283</v>
      </c>
      <c r="J23" s="34" t="n">
        <f aca="false">Assumptions!$H$19*Assumptions!$H$23*(1+Assumptions!$H$25)^(J5-2000)/1000</f>
        <v>1805.72540651182</v>
      </c>
      <c r="K23" s="34" t="n">
        <f aca="false">Assumptions!$H$19*Assumptions!$H$23*(1+Assumptions!$H$25)^(K5-2000)/1000</f>
        <v>1859.89716870717</v>
      </c>
      <c r="L23" s="34" t="n">
        <f aca="false">Assumptions!$H$19*Assumptions!$H$23*(1+Assumptions!$H$25)^(L5-2000)/1000</f>
        <v>1915.69408376839</v>
      </c>
      <c r="M23" s="34" t="n">
        <f aca="false">Assumptions!$H$19*Assumptions!$H$23*(1+Assumptions!$H$25)^(M5-2000)/1000</f>
        <v>1973.16490628144</v>
      </c>
      <c r="N23" s="34" t="n">
        <f aca="false">Assumptions!$H$19*Assumptions!$H$23*(1+Assumptions!$H$25)^(N5-2000)/1000</f>
        <v>2032.35985346988</v>
      </c>
      <c r="O23" s="34" t="n">
        <f aca="false">Assumptions!$H$19*Assumptions!$H$23*(1+Assumptions!$H$25)^(O5-2000)/1000</f>
        <v>2093.33064907398</v>
      </c>
      <c r="P23" s="34" t="n">
        <f aca="false">Assumptions!$H$19*Assumptions!$H$23*(1+Assumptions!$H$25)^(P5-2000)/1000</f>
        <v>2156.1305685462</v>
      </c>
      <c r="Q23" s="34" t="n">
        <f aca="false">Assumptions!$H$19*Assumptions!$H$23*(1+Assumptions!$H$25)^(Q5-2000)/1000</f>
        <v>2220.81448560259</v>
      </c>
      <c r="R23" s="34" t="n">
        <f aca="false">Assumptions!$H$19*Assumptions!$H$23*(1+Assumptions!$H$25)^(R5-2000)/1000</f>
        <v>2287.43892017066</v>
      </c>
      <c r="S23" s="34" t="n">
        <f aca="false">Assumptions!$H$19*Assumptions!$H$23*(1+Assumptions!$H$25)^(S5-2000)/1000</f>
        <v>2356.06208777578</v>
      </c>
      <c r="T23" s="34" t="n">
        <f aca="false">Assumptions!$H$19*Assumptions!$H$23*(1+Assumptions!$H$25)^(T5-2000)/1000</f>
        <v>2426.74395040906</v>
      </c>
      <c r="U23" s="34" t="n">
        <f aca="false">Assumptions!$H$19*Assumptions!$H$23*(1+Assumptions!$H$25)^(U5-2000)/1000</f>
        <v>2499.54626892133</v>
      </c>
      <c r="W23" s="221" t="n">
        <f aca="false">SUM(B23:U23)</f>
        <v>38302.5448817751</v>
      </c>
    </row>
    <row r="24" customFormat="false" ht="12.75" hidden="false" customHeight="false" outlineLevel="0" collapsed="false">
      <c r="A24" s="113" t="s">
        <v>129</v>
      </c>
      <c r="B24" s="34" t="n">
        <f aca="false">Assumptions!$H$24*Assumptions!$H$11*Assumptions!$H$8/1000*(1+Assumptions!$H$25)</f>
        <v>463.5</v>
      </c>
      <c r="C24" s="221" t="n">
        <f aca="false">B24*(1+Assumptions!$H$25)</f>
        <v>477.405</v>
      </c>
      <c r="D24" s="221" t="n">
        <f aca="false">C24*(1+Assumptions!$H$25)</f>
        <v>491.72715</v>
      </c>
      <c r="E24" s="221" t="n">
        <f aca="false">D24*(1+Assumptions!$H$25)</f>
        <v>506.4789645</v>
      </c>
      <c r="F24" s="221" t="n">
        <f aca="false">E24*(1+Assumptions!$H$25)</f>
        <v>521.673333435</v>
      </c>
      <c r="G24" s="221" t="n">
        <f aca="false">F24*(1+Assumptions!$H$25)</f>
        <v>537.32353343805</v>
      </c>
      <c r="H24" s="221" t="n">
        <f aca="false">G24*(1+Assumptions!$H$25)</f>
        <v>553.443239441192</v>
      </c>
      <c r="I24" s="221" t="n">
        <f aca="false">H24*(1+Assumptions!$H$25)</f>
        <v>570.046536624428</v>
      </c>
      <c r="J24" s="221" t="n">
        <f aca="false">I24*(1+Assumptions!$H$25)</f>
        <v>587.14793272316</v>
      </c>
      <c r="K24" s="221" t="n">
        <f aca="false">J24*(1+Assumptions!$H$25)</f>
        <v>604.762370704855</v>
      </c>
      <c r="L24" s="221" t="n">
        <f aca="false">K24*(1+Assumptions!$H$25)</f>
        <v>622.905241826001</v>
      </c>
      <c r="M24" s="221" t="n">
        <f aca="false">L24*(1+Assumptions!$H$25)</f>
        <v>641.592399080781</v>
      </c>
      <c r="N24" s="221" t="n">
        <f aca="false">M24*(1+Assumptions!$H$25)</f>
        <v>660.840171053204</v>
      </c>
      <c r="O24" s="221" t="n">
        <f aca="false">N24*(1+Assumptions!$H$25)</f>
        <v>680.6653761848</v>
      </c>
      <c r="P24" s="221" t="n">
        <f aca="false">O24*(1+Assumptions!$H$25)</f>
        <v>701.085337470344</v>
      </c>
      <c r="Q24" s="221" t="n">
        <f aca="false">P24*(1+Assumptions!$H$25)</f>
        <v>722.117897594455</v>
      </c>
      <c r="R24" s="221" t="n">
        <f aca="false">Q24*(1+Assumptions!$H$25)</f>
        <v>743.781434522288</v>
      </c>
      <c r="S24" s="221" t="n">
        <f aca="false">R24*(1+Assumptions!$H$25)</f>
        <v>766.094877557957</v>
      </c>
      <c r="T24" s="221" t="n">
        <f aca="false">S24*(1+Assumptions!$H$25)</f>
        <v>789.077723884696</v>
      </c>
      <c r="U24" s="221" t="n">
        <f aca="false">T24*(1+Assumptions!$H$25)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Assumptions!H31*(1+Assumptions!$H$25)</f>
        <v>315.455745714286</v>
      </c>
      <c r="C25" s="221" t="n">
        <f aca="false">B25*(1+Assumptions!$H$25)</f>
        <v>324.919418085714</v>
      </c>
      <c r="D25" s="221" t="n">
        <f aca="false">C25*(1+Assumptions!$H$25)</f>
        <v>334.667000628286</v>
      </c>
      <c r="E25" s="221" t="n">
        <f aca="false">D25*(1+Assumptions!$H$25)</f>
        <v>344.707010647134</v>
      </c>
      <c r="F25" s="221" t="n">
        <f aca="false">E25*(1+Assumptions!$H$25)</f>
        <v>355.048220966548</v>
      </c>
      <c r="G25" s="221" t="n">
        <f aca="false">F25*(1+Assumptions!$H$25)</f>
        <v>365.699667595545</v>
      </c>
      <c r="H25" s="221" t="n">
        <f aca="false">G25*(1+Assumptions!$H$25)</f>
        <v>376.670657623411</v>
      </c>
      <c r="I25" s="221" t="n">
        <f aca="false">H25*(1+Assumptions!$H$25)</f>
        <v>387.970777352113</v>
      </c>
      <c r="J25" s="221" t="n">
        <f aca="false">I25*(1+Assumptions!$H$25)</f>
        <v>399.609900672677</v>
      </c>
      <c r="K25" s="221" t="n">
        <f aca="false">J25*(1+Assumptions!$H$25)</f>
        <v>411.598197692857</v>
      </c>
      <c r="L25" s="221" t="n">
        <f aca="false">K25*(1+Assumptions!$H$25)</f>
        <v>423.946143623643</v>
      </c>
      <c r="M25" s="221" t="n">
        <f aca="false">L25*(1+Assumptions!$H$25)</f>
        <v>436.664527932352</v>
      </c>
      <c r="N25" s="221" t="n">
        <f aca="false">M25*(1+Assumptions!$H$25)</f>
        <v>449.764463770323</v>
      </c>
      <c r="O25" s="221" t="n">
        <f aca="false">N25*(1+Assumptions!$H$25)</f>
        <v>463.257397683432</v>
      </c>
      <c r="P25" s="221" t="n">
        <f aca="false">O25*(1+Assumptions!$H$25)</f>
        <v>477.155119613935</v>
      </c>
      <c r="Q25" s="221" t="n">
        <f aca="false">P25*(1+Assumptions!$H$25)</f>
        <v>491.469773202354</v>
      </c>
      <c r="R25" s="221" t="n">
        <f aca="false">Q25*(1+Assumptions!$H$25)</f>
        <v>506.213866398424</v>
      </c>
      <c r="S25" s="221" t="n">
        <f aca="false">R25*(1+Assumptions!$H$25)</f>
        <v>521.400282390377</v>
      </c>
      <c r="T25" s="221" t="n">
        <f aca="false">S25*(1+Assumptions!$H$25)</f>
        <v>537.042290862088</v>
      </c>
      <c r="U25" s="221" t="n">
        <f aca="false">T25*(1+Assumptions!$H$25)</f>
        <v>553.153559587951</v>
      </c>
      <c r="W25" s="221" t="n">
        <f aca="false">SUM(B25:U25)</f>
        <v>8476.41402204345</v>
      </c>
    </row>
    <row r="26" customFormat="false" ht="12.75" hidden="false" customHeight="false" outlineLevel="0" collapsed="false">
      <c r="A26" s="113" t="s">
        <v>215</v>
      </c>
      <c r="B26" s="374" t="n">
        <v>0</v>
      </c>
      <c r="C26" s="374" t="n">
        <v>117.987</v>
      </c>
      <c r="D26" s="374" t="n">
        <v>216.843</v>
      </c>
      <c r="E26" s="374" t="n">
        <v>295.985</v>
      </c>
      <c r="F26" s="374" t="n">
        <v>346.251</v>
      </c>
      <c r="G26" s="374" t="n">
        <v>468.657</v>
      </c>
      <c r="H26" s="374" t="n">
        <v>641.059</v>
      </c>
      <c r="I26" s="374" t="n">
        <v>753.232</v>
      </c>
      <c r="J26" s="374" t="n">
        <v>765.3</v>
      </c>
      <c r="K26" s="374" t="n">
        <v>699.258</v>
      </c>
      <c r="L26" s="374" t="n">
        <v>854.333</v>
      </c>
      <c r="M26" s="374" t="n">
        <v>854.3</v>
      </c>
      <c r="N26" s="374" t="n">
        <v>854.3</v>
      </c>
      <c r="O26" s="374" t="n">
        <v>854.3</v>
      </c>
      <c r="P26" s="374" t="n">
        <v>854.3</v>
      </c>
      <c r="Q26" s="374" t="n">
        <v>854.3</v>
      </c>
      <c r="R26" s="374" t="n">
        <v>854.3</v>
      </c>
      <c r="S26" s="374" t="n">
        <v>854.3</v>
      </c>
      <c r="T26" s="374" t="n">
        <v>854.3</v>
      </c>
      <c r="U26" s="374" t="n">
        <v>854.3</v>
      </c>
      <c r="W26" s="221" t="n">
        <f aca="false">SUM(B26:U26)</f>
        <v>12847.605</v>
      </c>
    </row>
    <row r="27" customFormat="false" ht="12.75" hidden="false" customHeight="false" outlineLevel="0" collapsed="false">
      <c r="A27" s="113" t="s">
        <v>216</v>
      </c>
      <c r="B27" s="226" t="n">
        <v>0</v>
      </c>
      <c r="C27" s="226" t="n">
        <v>0</v>
      </c>
      <c r="D27" s="226" t="n">
        <v>0</v>
      </c>
      <c r="E27" s="226" t="n">
        <v>0</v>
      </c>
      <c r="F27" s="226" t="n">
        <v>0</v>
      </c>
      <c r="G27" s="226" t="n">
        <v>0</v>
      </c>
      <c r="H27" s="226" t="n">
        <v>0</v>
      </c>
      <c r="I27" s="226" t="n">
        <v>0</v>
      </c>
      <c r="J27" s="226" t="n">
        <v>0</v>
      </c>
      <c r="K27" s="226" t="n">
        <v>0</v>
      </c>
      <c r="L27" s="226" t="n">
        <v>0</v>
      </c>
      <c r="M27" s="226" t="n">
        <v>0</v>
      </c>
      <c r="N27" s="226" t="n">
        <v>0</v>
      </c>
      <c r="O27" s="226" t="n">
        <v>0</v>
      </c>
      <c r="P27" s="226" t="n">
        <v>0</v>
      </c>
      <c r="Q27" s="226" t="n">
        <v>0</v>
      </c>
      <c r="R27" s="226" t="n">
        <v>0</v>
      </c>
      <c r="S27" s="226" t="n">
        <v>0</v>
      </c>
      <c r="T27" s="226" t="n">
        <v>0</v>
      </c>
      <c r="U27" s="226" t="n">
        <v>0</v>
      </c>
      <c r="V27" s="221"/>
      <c r="W27" s="221" t="n">
        <f aca="false">SUM(B27:U27)</f>
        <v>0</v>
      </c>
      <c r="X27" s="1"/>
      <c r="Y27" s="1"/>
      <c r="Z27" s="1"/>
      <c r="AA27" s="1"/>
      <c r="AB27" s="33"/>
      <c r="AC27" s="33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" hidden="false" customHeight="true" outlineLevel="0" collapsed="false">
      <c r="A28" s="113" t="s">
        <v>132</v>
      </c>
      <c r="B28" s="34" t="n">
        <f aca="false">SUM(B22:B27)</f>
        <v>3765.67605053572</v>
      </c>
      <c r="C28" s="34" t="n">
        <f aca="false">SUM(C22:C27)</f>
        <v>3996.63333205179</v>
      </c>
      <c r="D28" s="34" t="n">
        <f aca="false">SUM(D22:D27)</f>
        <v>4211.84872201334</v>
      </c>
      <c r="E28" s="34" t="n">
        <f aca="false">SUM(E22:E27)</f>
        <v>4410.84089367374</v>
      </c>
      <c r="F28" s="34" t="n">
        <f aca="false">SUM(F22:F27)</f>
        <v>4584.55257048395</v>
      </c>
      <c r="G28" s="34" t="n">
        <f aca="false">SUM(G22:G27)</f>
        <v>4834.10761759847</v>
      </c>
      <c r="H28" s="34" t="n">
        <f aca="false">SUM(H22:H27)</f>
        <v>5137.47313612643</v>
      </c>
      <c r="I28" s="34" t="n">
        <f aca="false">SUM(I22:I27)</f>
        <v>5384.53856021022</v>
      </c>
      <c r="J28" s="34" t="n">
        <f aca="false">SUM(J22:J27)</f>
        <v>5535.54575701653</v>
      </c>
      <c r="K28" s="34" t="n">
        <f aca="false">SUM(K22:K27)</f>
        <v>5612.61112972702</v>
      </c>
      <c r="L28" s="34" t="n">
        <f aca="false">SUM(L22:L27)</f>
        <v>5915.08672361883</v>
      </c>
      <c r="M28" s="34" t="n">
        <f aca="false">SUM(M22:M27)</f>
        <v>6066.8763353274</v>
      </c>
      <c r="N28" s="34" t="n">
        <f aca="false">SUM(N22:N27)</f>
        <v>6223.25362538722</v>
      </c>
      <c r="O28" s="34" t="n">
        <f aca="false">SUM(O22:O27)</f>
        <v>6384.32223414884</v>
      </c>
      <c r="P28" s="34" t="n">
        <f aca="false">SUM(P22:P27)</f>
        <v>6550.2229011733</v>
      </c>
      <c r="Q28" s="34" t="n">
        <f aca="false">SUM(Q22:Q27)</f>
        <v>6721.1005882085</v>
      </c>
      <c r="R28" s="34" t="n">
        <f aca="false">SUM(R22:R27)</f>
        <v>6897.10460585476</v>
      </c>
      <c r="S28" s="34" t="n">
        <f aca="false">SUM(S22:S27)</f>
        <v>7078.3887440304</v>
      </c>
      <c r="T28" s="34" t="n">
        <f aca="false">SUM(T22:T27)</f>
        <v>7265.11140635131</v>
      </c>
      <c r="U28" s="34" t="n">
        <f aca="false">SUM(U22:U27)</f>
        <v>7457.43574854185</v>
      </c>
      <c r="W28" s="221" t="n">
        <f aca="false">SUM(B28:U28)</f>
        <v>114032.73068208</v>
      </c>
    </row>
    <row r="29" customFormat="false" ht="12.75" hidden="false" customHeight="false" outlineLevel="1" collapsed="false">
      <c r="A29" s="229"/>
      <c r="B29" s="451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35945.5170468694</v>
      </c>
      <c r="F31" s="217" t="n">
        <f aca="false">F19-F28</f>
        <v>37871.9835590865</v>
      </c>
      <c r="G31" s="217" t="n">
        <f aca="false">G19-G28</f>
        <v>38500.2834620847</v>
      </c>
      <c r="H31" s="217" t="n">
        <f aca="false">H19-H28</f>
        <v>39092.517706428</v>
      </c>
      <c r="I31" s="217" t="n">
        <f aca="false">I19-I28</f>
        <v>39760.5630298614</v>
      </c>
      <c r="J31" s="217" t="n">
        <f aca="false">J19-J28</f>
        <v>40545.0727199837</v>
      </c>
      <c r="K31" s="217" t="n">
        <f aca="false">K19-K28</f>
        <v>41424.0606694801</v>
      </c>
      <c r="L31" s="217" t="n">
        <f aca="false">L19-L28</f>
        <v>41757.7395485013</v>
      </c>
      <c r="M31" s="217" t="n">
        <f aca="false">M19-M28</f>
        <v>42253.2698665267</v>
      </c>
      <c r="N31" s="217" t="n">
        <f aca="false">N19-N28</f>
        <v>42753.5883365404</v>
      </c>
      <c r="O31" s="217" t="n">
        <f aca="false">O19-O28</f>
        <v>43258.7442251007</v>
      </c>
      <c r="P31" s="217" t="n">
        <f aca="false">P19-P28</f>
        <v>43768.7522102855</v>
      </c>
      <c r="Q31" s="217" t="n">
        <f aca="false">Q19-Q28</f>
        <v>44393.8093972096</v>
      </c>
      <c r="R31" s="217" t="n">
        <f aca="false">R19-R28</f>
        <v>45026.823232092</v>
      </c>
      <c r="S31" s="217" t="n">
        <f aca="false">S19-S28</f>
        <v>45667.8691918607</v>
      </c>
      <c r="T31" s="217" t="n">
        <f aca="false">T19-T28</f>
        <v>46317.0225498107</v>
      </c>
      <c r="U31" s="217" t="n">
        <f aca="false">U19-U28</f>
        <v>46974.3583321795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Depreciation!C45</f>
        <v>#VALUE!</v>
      </c>
      <c r="C33" s="34" t="e">
        <f aca="false">Depreciation!D45</f>
        <v>#VALUE!</v>
      </c>
      <c r="D33" s="34" t="e">
        <f aca="false">Depreciation!E45</f>
        <v>#VALUE!</v>
      </c>
      <c r="E33" s="34" t="e">
        <f aca="false">Depreciation!F45</f>
        <v>#VALUE!</v>
      </c>
      <c r="F33" s="34" t="e">
        <f aca="false">Depreciation!G45</f>
        <v>#VALUE!</v>
      </c>
      <c r="G33" s="34" t="e">
        <f aca="false">Depreciation!H45</f>
        <v>#VALUE!</v>
      </c>
      <c r="H33" s="34" t="e">
        <f aca="false">Depreciation!I45</f>
        <v>#VALUE!</v>
      </c>
      <c r="I33" s="34" t="e">
        <f aca="false">Depreciation!J45</f>
        <v>#VALUE!</v>
      </c>
      <c r="J33" s="34" t="e">
        <f aca="false">Depreciation!K45</f>
        <v>#VALUE!</v>
      </c>
      <c r="K33" s="34" t="e">
        <f aca="false">Depreciation!L45</f>
        <v>#VALUE!</v>
      </c>
      <c r="L33" s="34" t="e">
        <f aca="false">Depreciation!M45</f>
        <v>#VALUE!</v>
      </c>
      <c r="M33" s="34" t="e">
        <f aca="false">Depreciation!N45</f>
        <v>#VALUE!</v>
      </c>
      <c r="N33" s="34" t="e">
        <f aca="false">Depreciation!O45</f>
        <v>#VALUE!</v>
      </c>
      <c r="O33" s="34" t="e">
        <f aca="false">Depreciation!P45</f>
        <v>#VALUE!</v>
      </c>
      <c r="P33" s="34" t="e">
        <f aca="false">Depreciation!Q45</f>
        <v>#VALUE!</v>
      </c>
      <c r="Q33" s="34" t="e">
        <f aca="false">Depreciation!R45</f>
        <v>#VALUE!</v>
      </c>
      <c r="R33" s="34" t="e">
        <f aca="false">Depreciation!S45</f>
        <v>#VALUE!</v>
      </c>
      <c r="S33" s="34" t="e">
        <f aca="false">Depreciation!T45</f>
        <v>#VALUE!</v>
      </c>
      <c r="T33" s="34" t="e">
        <f aca="false">Depreciation!U45</f>
        <v>#VALUE!</v>
      </c>
      <c r="U33" s="34" t="e">
        <f aca="false">Depreciation!V45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IS!B38*Allocation!$E$13</f>
        <v>13772.8601894263</v>
      </c>
      <c r="C37" s="34" t="n">
        <f aca="false">IS!C38*Allocation!$E$13</f>
        <v>13566.2033176879</v>
      </c>
      <c r="D37" s="34" t="n">
        <f aca="false">IS!D38*Allocation!$E$13</f>
        <v>13274.7068116357</v>
      </c>
      <c r="E37" s="34" t="n">
        <f aca="false">IS!E38*Allocation!$E$13</f>
        <v>13045.8830266784</v>
      </c>
      <c r="F37" s="34" t="n">
        <f aca="false">IS!F38*Allocation!$E$13</f>
        <v>12641.0449916146</v>
      </c>
      <c r="G37" s="34" t="n">
        <f aca="false">IS!G38*Allocation!$E$13</f>
        <v>12161.2071687323</v>
      </c>
      <c r="H37" s="34" t="n">
        <f aca="false">IS!H38*Allocation!$E$13</f>
        <v>11621.9340612717</v>
      </c>
      <c r="I37" s="34" t="n">
        <f aca="false">IS!I38*Allocation!$E$13</f>
        <v>11057.7553787985</v>
      </c>
      <c r="J37" s="34" t="n">
        <f aca="false">IS!J38*Allocation!$E$13</f>
        <v>10356.9574325163</v>
      </c>
      <c r="K37" s="34" t="n">
        <f aca="false">IS!K38*Allocation!$E$13</f>
        <v>9580.4211020428</v>
      </c>
      <c r="L37" s="34" t="n">
        <f aca="false">IS!L38*Allocation!$E$13</f>
        <v>8763.32747048268</v>
      </c>
      <c r="M37" s="34" t="n">
        <f aca="false">IS!M38*Allocation!$E$13</f>
        <v>7872.42357306959</v>
      </c>
      <c r="N37" s="34" t="n">
        <f aca="false">IS!N38*Allocation!$E$13</f>
        <v>6937.24339042778</v>
      </c>
      <c r="O37" s="34" t="n">
        <f aca="false">IS!O38*Allocation!$E$13</f>
        <v>6024.20135040032</v>
      </c>
      <c r="P37" s="34" t="n">
        <f aca="false">IS!P38*Allocation!$E$13</f>
        <v>5099.65247918348</v>
      </c>
      <c r="Q37" s="34" t="n">
        <f aca="false">IS!Q38*Allocation!$E$13</f>
        <v>4141.45863416289</v>
      </c>
      <c r="R37" s="34" t="n">
        <f aca="false">IS!R38*Allocation!$E$13</f>
        <v>3125.10526193507</v>
      </c>
      <c r="S37" s="34" t="n">
        <f aca="false">IS!S38*Allocation!$E$13</f>
        <v>2166.78634266241</v>
      </c>
      <c r="T37" s="34" t="n">
        <f aca="false">IS!T38*Allocation!$E$13</f>
        <v>1345.0485066377</v>
      </c>
      <c r="U37" s="34" t="n">
        <f aca="false">IS!U38*Allocation!$E$13</f>
        <v>525.311858645933</v>
      </c>
      <c r="W37" s="221" t="n">
        <f aca="false">SUM(B37:U37)</f>
        <v>167079.532348012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B39*-Assumptions!$H$38</f>
        <v>#VALUE!</v>
      </c>
      <c r="C41" s="34" t="e">
        <f aca="false">C39*-Assumptions!$H$38</f>
        <v>#VALUE!</v>
      </c>
      <c r="D41" s="34" t="e">
        <f aca="false">D39*-Assumptions!$H$38</f>
        <v>#VALUE!</v>
      </c>
      <c r="E41" s="34" t="e">
        <f aca="false">E39*-Assumptions!$H$38</f>
        <v>#VALUE!</v>
      </c>
      <c r="F41" s="34" t="e">
        <f aca="false">F39*-Assumptions!$H$38</f>
        <v>#VALUE!</v>
      </c>
      <c r="G41" s="34" t="e">
        <f aca="false">G39*-Assumptions!$H$38</f>
        <v>#VALUE!</v>
      </c>
      <c r="H41" s="34" t="e">
        <f aca="false">H39*-Assumptions!$H$38</f>
        <v>#VALUE!</v>
      </c>
      <c r="I41" s="34" t="e">
        <f aca="false">I39*-Assumptions!$H$38</f>
        <v>#VALUE!</v>
      </c>
      <c r="J41" s="34" t="e">
        <f aca="false">J39*-Assumptions!$H$38</f>
        <v>#VALUE!</v>
      </c>
      <c r="K41" s="34" t="e">
        <f aca="false">K39*-Assumptions!$H$38</f>
        <v>#VALUE!</v>
      </c>
      <c r="L41" s="34" t="e">
        <f aca="false">L39*-Assumptions!$H$38</f>
        <v>#VALUE!</v>
      </c>
      <c r="M41" s="34" t="e">
        <f aca="false">M39*-Assumptions!$H$38</f>
        <v>#VALUE!</v>
      </c>
      <c r="N41" s="34" t="e">
        <f aca="false">N39*-Assumptions!$H$38</f>
        <v>#VALUE!</v>
      </c>
      <c r="O41" s="34" t="e">
        <f aca="false">O39*-Assumptions!$H$38</f>
        <v>#VALUE!</v>
      </c>
      <c r="P41" s="34" t="e">
        <f aca="false">P39*-Assumptions!$H$38</f>
        <v>#VALUE!</v>
      </c>
      <c r="Q41" s="34" t="e">
        <f aca="false">Q39*-Assumptions!$H$38</f>
        <v>#VALUE!</v>
      </c>
      <c r="R41" s="34" t="e">
        <f aca="false">R39*-Assumptions!$H$38</f>
        <v>#VALUE!</v>
      </c>
      <c r="S41" s="34" t="e">
        <f aca="false">S39*-Assumptions!$H$38</f>
        <v>#VALUE!</v>
      </c>
      <c r="T41" s="34" t="e">
        <f aca="false">T39*-Assumptions!$H$38</f>
        <v>#VALUE!</v>
      </c>
      <c r="U41" s="34" t="e">
        <f aca="false">U39*-Assumptions!$H$38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(B39+B41)*-Assumptions!$H$37</f>
        <v>#VALUE!</v>
      </c>
      <c r="C42" s="378" t="e">
        <f aca="false">(C39+C41)*-Assumptions!$H$37</f>
        <v>#VALUE!</v>
      </c>
      <c r="D42" s="378" t="e">
        <f aca="false">(D39+D41)*-Assumptions!$H$37</f>
        <v>#VALUE!</v>
      </c>
      <c r="E42" s="378" t="e">
        <f aca="false">(E39+E41)*-Assumptions!$H$37</f>
        <v>#VALUE!</v>
      </c>
      <c r="F42" s="378" t="e">
        <f aca="false">(F39+F41)*-Assumptions!$H$37</f>
        <v>#VALUE!</v>
      </c>
      <c r="G42" s="378" t="e">
        <f aca="false">(G39+G41)*-Assumptions!$H$37</f>
        <v>#VALUE!</v>
      </c>
      <c r="H42" s="378" t="e">
        <f aca="false">(H39+H41)*-Assumptions!$H$37</f>
        <v>#VALUE!</v>
      </c>
      <c r="I42" s="378" t="e">
        <f aca="false">(I39+I41)*-Assumptions!$H$37</f>
        <v>#VALUE!</v>
      </c>
      <c r="J42" s="378" t="e">
        <f aca="false">(J39+J41)*-Assumptions!$H$37</f>
        <v>#VALUE!</v>
      </c>
      <c r="K42" s="378" t="e">
        <f aca="false">(K39+K41)*-Assumptions!$H$37</f>
        <v>#VALUE!</v>
      </c>
      <c r="L42" s="378" t="e">
        <f aca="false">(L39+L41)*-Assumptions!$H$37</f>
        <v>#VALUE!</v>
      </c>
      <c r="M42" s="378" t="e">
        <f aca="false">(M39+M41)*-Assumptions!$H$37</f>
        <v>#VALUE!</v>
      </c>
      <c r="N42" s="378" t="e">
        <f aca="false">(N39+N41)*-Assumptions!$H$37</f>
        <v>#VALUE!</v>
      </c>
      <c r="O42" s="378" t="e">
        <f aca="false">(O39+O41)*-Assumptions!$H$37</f>
        <v>#VALUE!</v>
      </c>
      <c r="P42" s="378" t="e">
        <f aca="false">(P39+P41)*-Assumptions!$H$37</f>
        <v>#VALUE!</v>
      </c>
      <c r="Q42" s="378" t="e">
        <f aca="false">(Q39+Q41)*-Assumptions!$H$37</f>
        <v>#VALUE!</v>
      </c>
      <c r="R42" s="378" t="e">
        <f aca="false">(R39+R41)*-Assumptions!$H$37</f>
        <v>#VALUE!</v>
      </c>
      <c r="S42" s="378" t="e">
        <f aca="false">(S39+S41)*-Assumptions!$H$37</f>
        <v>#VALUE!</v>
      </c>
      <c r="T42" s="378" t="e">
        <f aca="false">(T39+T41)*-Assumptions!$H$37</f>
        <v>#VALUE!</v>
      </c>
      <c r="U42" s="378" t="e">
        <f aca="false">(U39+U41)*-Assumptions!$H$37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221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256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35945.5170468694</v>
      </c>
      <c r="F54" s="26" t="n">
        <f aca="false">F31</f>
        <v>37871.9835590865</v>
      </c>
      <c r="G54" s="26" t="n">
        <f aca="false">G31</f>
        <v>38500.2834620847</v>
      </c>
      <c r="H54" s="26" t="n">
        <f aca="false">H31</f>
        <v>39092.517706428</v>
      </c>
      <c r="I54" s="26" t="n">
        <f aca="false">I31</f>
        <v>39760.5630298614</v>
      </c>
      <c r="J54" s="26" t="n">
        <f aca="false">J31</f>
        <v>40545.0727199837</v>
      </c>
      <c r="K54" s="26" t="n">
        <f aca="false">K31</f>
        <v>41424.0606694801</v>
      </c>
      <c r="L54" s="26" t="n">
        <f aca="false">L31</f>
        <v>41757.7395485013</v>
      </c>
      <c r="M54" s="26" t="n">
        <f aca="false">M31</f>
        <v>42253.2698665267</v>
      </c>
      <c r="N54" s="26" t="n">
        <f aca="false">N31</f>
        <v>42753.5883365404</v>
      </c>
      <c r="O54" s="26" t="n">
        <f aca="false">O31</f>
        <v>43258.7442251007</v>
      </c>
      <c r="P54" s="26" t="n">
        <f aca="false">P31</f>
        <v>43768.7522102855</v>
      </c>
      <c r="Q54" s="26" t="n">
        <f aca="false">Q31</f>
        <v>44393.8093972096</v>
      </c>
      <c r="R54" s="26" t="n">
        <f aca="false">R31</f>
        <v>45026.823232092</v>
      </c>
      <c r="S54" s="26" t="n">
        <f aca="false">S31</f>
        <v>45667.8691918607</v>
      </c>
      <c r="T54" s="26" t="n">
        <f aca="false">T31</f>
        <v>46317.0225498107</v>
      </c>
      <c r="U54" s="26" t="n">
        <f aca="false">U31</f>
        <v>46974.3583321795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0</v>
      </c>
      <c r="C55" s="315" t="n">
        <f aca="false">C26</f>
        <v>117.987</v>
      </c>
      <c r="D55" s="315" t="n">
        <f aca="false">D26</f>
        <v>216.843</v>
      </c>
      <c r="E55" s="315" t="n">
        <f aca="false">E26</f>
        <v>295.985</v>
      </c>
      <c r="F55" s="315" t="n">
        <f aca="false">F26</f>
        <v>346.251</v>
      </c>
      <c r="G55" s="315" t="n">
        <f aca="false">G26</f>
        <v>468.657</v>
      </c>
      <c r="H55" s="315" t="n">
        <f aca="false">H26</f>
        <v>641.059</v>
      </c>
      <c r="I55" s="315" t="n">
        <f aca="false">I26</f>
        <v>753.232</v>
      </c>
      <c r="J55" s="315" t="n">
        <f aca="false">J26</f>
        <v>765.3</v>
      </c>
      <c r="K55" s="315" t="n">
        <f aca="false">K26</f>
        <v>699.258</v>
      </c>
      <c r="L55" s="315" t="n">
        <f aca="false">L26</f>
        <v>854.333</v>
      </c>
      <c r="M55" s="315" t="n">
        <f aca="false">M26</f>
        <v>854.3</v>
      </c>
      <c r="N55" s="315" t="n">
        <f aca="false">N26</f>
        <v>854.3</v>
      </c>
      <c r="O55" s="315" t="n">
        <f aca="false">O26</f>
        <v>854.3</v>
      </c>
      <c r="P55" s="315" t="n">
        <f aca="false">P26</f>
        <v>854.3</v>
      </c>
      <c r="Q55" s="315" t="n">
        <f aca="false">Q26</f>
        <v>854.3</v>
      </c>
      <c r="R55" s="315" t="n">
        <f aca="false">R26</f>
        <v>854.3</v>
      </c>
      <c r="S55" s="315" t="n">
        <f aca="false">S26</f>
        <v>854.3</v>
      </c>
      <c r="T55" s="315" t="n">
        <f aca="false">T26</f>
        <v>854.3</v>
      </c>
      <c r="U55" s="315" t="n">
        <f aca="false">U26</f>
        <v>854.3</v>
      </c>
      <c r="W55" s="224" t="n">
        <f aca="false">SUM(B55:U55)</f>
        <v>12847.605</v>
      </c>
      <c r="X55" s="1"/>
      <c r="Y55" s="1"/>
      <c r="Z55" s="1"/>
      <c r="AA55" s="1"/>
      <c r="AB55" s="33"/>
      <c r="AC55" s="33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-203.273</v>
      </c>
      <c r="C56" s="315" t="n">
        <f aca="false">-B55</f>
        <v>-0</v>
      </c>
      <c r="D56" s="315" t="n">
        <f aca="false">-C55</f>
        <v>-117.987</v>
      </c>
      <c r="E56" s="315" t="n">
        <f aca="false">-D55</f>
        <v>-216.843</v>
      </c>
      <c r="F56" s="315" t="n">
        <f aca="false">-E55</f>
        <v>-295.985</v>
      </c>
      <c r="G56" s="315" t="n">
        <f aca="false">-F55</f>
        <v>-346.251</v>
      </c>
      <c r="H56" s="315" t="n">
        <f aca="false">-G55</f>
        <v>-468.657</v>
      </c>
      <c r="I56" s="315" t="n">
        <f aca="false">-H55</f>
        <v>-641.059</v>
      </c>
      <c r="J56" s="315" t="n">
        <f aca="false">-I55</f>
        <v>-753.232</v>
      </c>
      <c r="K56" s="315" t="n">
        <f aca="false">-J55</f>
        <v>-765.3</v>
      </c>
      <c r="L56" s="315" t="n">
        <f aca="false">-K55</f>
        <v>-699.258</v>
      </c>
      <c r="M56" s="315" t="n">
        <f aca="false">-L55</f>
        <v>-854.333</v>
      </c>
      <c r="N56" s="315" t="n">
        <f aca="false">-M55</f>
        <v>-854.3</v>
      </c>
      <c r="O56" s="315" t="n">
        <f aca="false">-N55</f>
        <v>-854.3</v>
      </c>
      <c r="P56" s="315" t="n">
        <f aca="false">-O55</f>
        <v>-854.3</v>
      </c>
      <c r="Q56" s="315" t="n">
        <f aca="false">-P55</f>
        <v>-854.3</v>
      </c>
      <c r="R56" s="315" t="n">
        <f aca="false">-Q55</f>
        <v>-854.3</v>
      </c>
      <c r="S56" s="315" t="n">
        <f aca="false">-R55</f>
        <v>-854.3</v>
      </c>
      <c r="T56" s="315" t="n">
        <f aca="false">-S55</f>
        <v>-854.3</v>
      </c>
      <c r="U56" s="315" t="n">
        <f aca="false">-T55</f>
        <v>-854.3</v>
      </c>
      <c r="W56" s="224" t="n">
        <f aca="false">SUM(B56:U56)</f>
        <v>-12196.578</v>
      </c>
      <c r="X56" s="1"/>
      <c r="Y56" s="1"/>
      <c r="Z56" s="1"/>
      <c r="AA56" s="1"/>
      <c r="AB56" s="33"/>
      <c r="AC56" s="33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-Debt!B77*Allocation!$E$13</f>
        <v>-16434.8611057722</v>
      </c>
      <c r="C57" s="384" t="n">
        <f aca="false">-Debt!C77*Allocation!$E$13</f>
        <v>-16421.4139779621</v>
      </c>
      <c r="D57" s="384" t="n">
        <f aca="false">-Debt!D77*Allocation!$E$13</f>
        <v>-16344.5949651636</v>
      </c>
      <c r="E57" s="384" t="n">
        <f aca="false">-Debt!E77*Allocation!$E$13</f>
        <v>-16111.4776303412</v>
      </c>
      <c r="F57" s="384" t="n">
        <f aca="false">-Debt!F77*Allocation!$E$13</f>
        <v>-16860.7457990093</v>
      </c>
      <c r="G57" s="384" t="n">
        <f aca="false">-Debt!G77*Allocation!$E$13</f>
        <v>-16957.9610779929</v>
      </c>
      <c r="H57" s="384" t="n">
        <f aca="false">-Debt!H77*Allocation!$E$13</f>
        <v>-16851.4777969318</v>
      </c>
      <c r="I57" s="384" t="n">
        <f aca="false">-Debt!I77*Allocation!$E$13</f>
        <v>-17008.6154917911</v>
      </c>
      <c r="J57" s="384" t="n">
        <f aca="false">-Debt!J77*Allocation!$E$13</f>
        <v>-16884.8706473748</v>
      </c>
      <c r="K57" s="384" t="n">
        <f aca="false">-Debt!K77*Allocation!$E$13</f>
        <v>-17079.535296381</v>
      </c>
      <c r="L57" s="384" t="n">
        <f aca="false">-Debt!L77*Allocation!$E$13</f>
        <v>-16921.0722141233</v>
      </c>
      <c r="M57" s="384" t="n">
        <f aca="false">-Debt!M77*Allocation!$E$13</f>
        <v>-16030.1683167102</v>
      </c>
      <c r="N57" s="384" t="n">
        <f aca="false">-Debt!N77*Allocation!$E$13</f>
        <v>-15094.9881340684</v>
      </c>
      <c r="O57" s="384" t="n">
        <f aca="false">-Debt!O77*Allocation!$E$13</f>
        <v>-14181.9460940409</v>
      </c>
      <c r="P57" s="384" t="n">
        <f aca="false">-Debt!P77*Allocation!$E$13</f>
        <v>-13665.2844600061</v>
      </c>
      <c r="Q57" s="384" t="n">
        <f aca="false">-Debt!Q77*Allocation!$E$13</f>
        <v>-13114.9778521675</v>
      </c>
      <c r="R57" s="384" t="n">
        <f aca="false">-Debt!R77*Allocation!$E$13</f>
        <v>-12098.6244799397</v>
      </c>
      <c r="S57" s="384" t="n">
        <f aca="false">-Debt!S77*Allocation!$E$13</f>
        <v>-9508.75661193895</v>
      </c>
      <c r="T57" s="384" t="n">
        <f aca="false">-Debt!T77*Allocation!$E$13</f>
        <v>-8687.01877591425</v>
      </c>
      <c r="U57" s="384" t="n">
        <f aca="false">-Debt!U77*Allocation!$E$13</f>
        <v>-7051.50765355842</v>
      </c>
      <c r="W57" s="224" t="n">
        <f aca="false">SUM(B57:U57)</f>
        <v>-293309.898381188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19913.1814165282</v>
      </c>
      <c r="F59" s="217" t="n">
        <f aca="false">SUM(F54:F57)</f>
        <v>21061.5037600772</v>
      </c>
      <c r="G59" s="217" t="n">
        <f aca="false">SUM(G54:G57)</f>
        <v>21664.7283840918</v>
      </c>
      <c r="H59" s="217" t="n">
        <f aca="false">SUM(H54:H57)</f>
        <v>22413.4419094962</v>
      </c>
      <c r="I59" s="217" t="n">
        <f aca="false">SUM(I54:I57)</f>
        <v>22864.1205380703</v>
      </c>
      <c r="J59" s="217" t="n">
        <f aca="false">SUM(J54:J57)</f>
        <v>23672.2700726089</v>
      </c>
      <c r="K59" s="217" t="n">
        <f aca="false">SUM(K54:K57)</f>
        <v>24278.483373099</v>
      </c>
      <c r="L59" s="217" t="n">
        <f aca="false">SUM(L54:L57)</f>
        <v>24991.742334378</v>
      </c>
      <c r="M59" s="217" t="n">
        <f aca="false">SUM(M54:M57)</f>
        <v>26223.0685498165</v>
      </c>
      <c r="N59" s="217" t="n">
        <f aca="false">SUM(N54:N57)</f>
        <v>27658.600202472</v>
      </c>
      <c r="O59" s="217" t="n">
        <f aca="false">SUM(O54:O57)</f>
        <v>29076.7981310598</v>
      </c>
      <c r="P59" s="217" t="n">
        <f aca="false">SUM(P54:P57)</f>
        <v>30103.4677502794</v>
      </c>
      <c r="Q59" s="217" t="n">
        <f aca="false">SUM(Q54:Q57)</f>
        <v>31278.831545042</v>
      </c>
      <c r="R59" s="217" t="n">
        <f aca="false">SUM(R54:R57)</f>
        <v>32928.1987521522</v>
      </c>
      <c r="S59" s="217" t="n">
        <f aca="false">SUM(S54:S57)</f>
        <v>36159.1125799217</v>
      </c>
      <c r="T59" s="217" t="n">
        <f aca="false">SUM(T54:T57)</f>
        <v>37630.0037738964</v>
      </c>
      <c r="U59" s="217" t="n">
        <f aca="false">SUM(U54:U57)</f>
        <v>39922.8506786211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-B106</f>
        <v>#VALUE!</v>
      </c>
      <c r="C61" s="387" t="e">
        <f aca="false">-C106</f>
        <v>#VALUE!</v>
      </c>
      <c r="D61" s="387" t="e">
        <f aca="false">-D106</f>
        <v>#VALUE!</v>
      </c>
      <c r="E61" s="387" t="e">
        <f aca="false">-E106</f>
        <v>#VALUE!</v>
      </c>
      <c r="F61" s="387" t="e">
        <f aca="false">-F106</f>
        <v>#VALUE!</v>
      </c>
      <c r="G61" s="387" t="e">
        <f aca="false">-G106</f>
        <v>#VALUE!</v>
      </c>
      <c r="H61" s="387" t="e">
        <f aca="false">-H106</f>
        <v>#VALUE!</v>
      </c>
      <c r="I61" s="387" t="e">
        <f aca="false">-I106</f>
        <v>#VALUE!</v>
      </c>
      <c r="J61" s="387" t="e">
        <f aca="false">-J106</f>
        <v>#VALUE!</v>
      </c>
      <c r="K61" s="387" t="e">
        <f aca="false">-K106</f>
        <v>#VALUE!</v>
      </c>
      <c r="L61" s="387" t="e">
        <f aca="false">-L106</f>
        <v>#VALUE!</v>
      </c>
      <c r="M61" s="387" t="e">
        <f aca="false">-M106</f>
        <v>#VALUE!</v>
      </c>
      <c r="N61" s="387" t="e">
        <f aca="false">-N106</f>
        <v>#VALUE!</v>
      </c>
      <c r="O61" s="387" t="e">
        <f aca="false">-O106</f>
        <v>#VALUE!</v>
      </c>
      <c r="P61" s="387" t="e">
        <f aca="false">-P106</f>
        <v>#VALUE!</v>
      </c>
      <c r="Q61" s="387" t="e">
        <f aca="false">-Q106</f>
        <v>#VALUE!</v>
      </c>
      <c r="R61" s="387" t="e">
        <f aca="false">-R106</f>
        <v>#VALUE!</v>
      </c>
      <c r="S61" s="387" t="e">
        <f aca="false">-S106</f>
        <v>#VALUE!</v>
      </c>
      <c r="T61" s="387" t="e">
        <f aca="false">-T106</f>
        <v>#VALUE!</v>
      </c>
      <c r="U61" s="387" t="e">
        <f aca="false">-U106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-Allocation!$E$13*Tax!B24</f>
        <v>#VALUE!</v>
      </c>
      <c r="C62" s="386" t="e">
        <f aca="false">-Allocation!$E$13*Tax!C24</f>
        <v>#VALUE!</v>
      </c>
      <c r="D62" s="386" t="e">
        <f aca="false">-Allocation!$E$13*Tax!D24</f>
        <v>#VALUE!</v>
      </c>
      <c r="E62" s="386" t="e">
        <f aca="false">-Allocation!$E$13*Tax!E24</f>
        <v>#VALUE!</v>
      </c>
      <c r="F62" s="386" t="e">
        <f aca="false">-Allocation!$E$13*Tax!F24</f>
        <v>#VALUE!</v>
      </c>
      <c r="G62" s="386" t="e">
        <f aca="false">-Allocation!$E$13*Tax!G24</f>
        <v>#VALUE!</v>
      </c>
      <c r="H62" s="386" t="e">
        <f aca="false">-Allocation!$E$13*Tax!H24</f>
        <v>#VALUE!</v>
      </c>
      <c r="I62" s="386" t="e">
        <f aca="false">-Allocation!$E$13*Tax!I24</f>
        <v>#VALUE!</v>
      </c>
      <c r="J62" s="386" t="e">
        <f aca="false">-Allocation!$E$13*Tax!J24</f>
        <v>#VALUE!</v>
      </c>
      <c r="K62" s="386" t="e">
        <f aca="false">-Allocation!$E$13*Tax!K24</f>
        <v>#VALUE!</v>
      </c>
      <c r="L62" s="386" t="e">
        <f aca="false">-Allocation!$E$13*Tax!L24</f>
        <v>#VALUE!</v>
      </c>
      <c r="M62" s="386" t="e">
        <f aca="false">-Allocation!$E$13*Tax!M24</f>
        <v>#VALUE!</v>
      </c>
      <c r="N62" s="386" t="e">
        <f aca="false">-Allocation!$E$13*Tax!N24</f>
        <v>#VALUE!</v>
      </c>
      <c r="O62" s="386" t="e">
        <f aca="false">-Allocation!$E$13*Tax!O24</f>
        <v>#VALUE!</v>
      </c>
      <c r="P62" s="386" t="e">
        <f aca="false">-Allocation!$E$13*Tax!P24</f>
        <v>#VALUE!</v>
      </c>
      <c r="Q62" s="386" t="e">
        <f aca="false">-Allocation!$E$13*Tax!Q24</f>
        <v>#VALUE!</v>
      </c>
      <c r="R62" s="386" t="e">
        <f aca="false">-Allocation!$E$13*Tax!R24</f>
        <v>#VALUE!</v>
      </c>
      <c r="S62" s="386" t="e">
        <f aca="false">-Allocation!$E$13*Tax!S24</f>
        <v>#VALUE!</v>
      </c>
      <c r="T62" s="386" t="e">
        <f aca="false">-Allocation!$E$13*Tax!T24</f>
        <v>#VALUE!</v>
      </c>
      <c r="U62" s="386" t="e">
        <f aca="false">-Allocation!$E$13*Tax!U24</f>
        <v>#VALUE!</v>
      </c>
      <c r="W62" s="224" t="e">
        <f aca="false">SUM(B62:U62)</f>
        <v>#VALUE!</v>
      </c>
    </row>
    <row r="63" customFormat="false" ht="15" hidden="false" customHeight="false" outlineLevel="1" collapsed="false">
      <c r="A63" s="314"/>
      <c r="B63" s="253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131"/>
      <c r="B65" s="402"/>
      <c r="C65" s="402"/>
      <c r="D65" s="402"/>
      <c r="E65" s="402"/>
      <c r="F65" s="402"/>
      <c r="G65" s="402"/>
      <c r="H65" s="402"/>
      <c r="I65" s="402"/>
      <c r="J65" s="402"/>
      <c r="K65" s="402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4.25" hidden="false" customHeight="false" outlineLevel="1" collapsed="false">
      <c r="A66" s="447"/>
      <c r="B66" s="424"/>
      <c r="C66" s="424"/>
      <c r="D66" s="424"/>
      <c r="E66" s="424"/>
      <c r="F66" s="424"/>
      <c r="G66" s="424"/>
      <c r="H66" s="424"/>
      <c r="I66" s="424"/>
      <c r="J66" s="424"/>
      <c r="K66" s="424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31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257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 t="s">
        <v>258</v>
      </c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04"/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" hidden="false" customHeight="true" outlineLevel="0" collapsed="false">
      <c r="A75" s="358" t="s">
        <v>93</v>
      </c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  <c r="AB75" s="453"/>
      <c r="AC75" s="452"/>
      <c r="AD75" s="452"/>
      <c r="AE75" s="454"/>
      <c r="AF75" s="454"/>
      <c r="AG75" s="454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5"/>
      <c r="IT75" s="455"/>
      <c r="IU75" s="455"/>
      <c r="IV75" s="455"/>
      <c r="IW75" s="456"/>
    </row>
    <row r="76" customFormat="false" ht="12" hidden="false" customHeight="true" outlineLevel="0" collapsed="false">
      <c r="A76" s="330" t="s">
        <v>235</v>
      </c>
      <c r="B76" s="39" t="e">
        <f aca="false">B39-B12</f>
        <v>#VALUE!</v>
      </c>
      <c r="C76" s="39" t="e">
        <f aca="false">C39-C12</f>
        <v>#VALUE!</v>
      </c>
      <c r="D76" s="39" t="e">
        <f aca="false">D39-D12</f>
        <v>#VALUE!</v>
      </c>
      <c r="E76" s="39" t="e">
        <f aca="false">E39</f>
        <v>#VALUE!</v>
      </c>
      <c r="F76" s="39" t="e">
        <f aca="false">F39</f>
        <v>#VALUE!</v>
      </c>
      <c r="G76" s="39" t="e">
        <f aca="false">G39</f>
        <v>#VALUE!</v>
      </c>
      <c r="H76" s="39" t="e">
        <f aca="false">H39</f>
        <v>#VALUE!</v>
      </c>
      <c r="I76" s="39" t="e">
        <f aca="false">I39</f>
        <v>#VALUE!</v>
      </c>
      <c r="J76" s="39" t="e">
        <f aca="false">J39</f>
        <v>#VALUE!</v>
      </c>
      <c r="K76" s="39" t="e">
        <f aca="false">K39</f>
        <v>#VALUE!</v>
      </c>
      <c r="L76" s="39" t="e">
        <f aca="false">L39</f>
        <v>#VALUE!</v>
      </c>
      <c r="M76" s="39" t="e">
        <f aca="false">M39</f>
        <v>#VALUE!</v>
      </c>
      <c r="N76" s="39" t="e">
        <f aca="false">N39</f>
        <v>#VALUE!</v>
      </c>
      <c r="O76" s="39" t="e">
        <f aca="false">O39</f>
        <v>#VALUE!</v>
      </c>
      <c r="P76" s="39" t="e">
        <f aca="false">P39</f>
        <v>#VALUE!</v>
      </c>
      <c r="Q76" s="39" t="e">
        <f aca="false">Q39</f>
        <v>#VALUE!</v>
      </c>
      <c r="R76" s="39" t="e">
        <f aca="false">R39</f>
        <v>#VALUE!</v>
      </c>
      <c r="S76" s="39" t="e">
        <f aca="false">S39</f>
        <v>#VALUE!</v>
      </c>
      <c r="T76" s="39" t="e">
        <f aca="false">T39</f>
        <v>#VALUE!</v>
      </c>
      <c r="U76" s="39" t="e">
        <f aca="false">U39</f>
        <v>#VALUE!</v>
      </c>
      <c r="V76" s="457"/>
      <c r="W76" s="457"/>
      <c r="X76" s="457"/>
      <c r="Y76" s="457"/>
      <c r="Z76" s="457"/>
      <c r="AA76" s="457"/>
      <c r="AB76" s="457"/>
      <c r="AC76" s="452"/>
      <c r="AD76" s="452"/>
      <c r="AE76" s="454"/>
      <c r="AF76" s="454"/>
      <c r="AG76" s="454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5"/>
      <c r="IT76" s="455"/>
      <c r="IU76" s="455"/>
      <c r="IV76" s="455"/>
      <c r="IW76" s="456"/>
    </row>
    <row r="77" customFormat="false" ht="12" hidden="false" customHeight="true" outlineLevel="0" collapsed="false">
      <c r="A77" s="330" t="s">
        <v>259</v>
      </c>
      <c r="B77" s="458" t="n">
        <f aca="false">Assumptions!$H$39</f>
        <v>0.034</v>
      </c>
      <c r="C77" s="458" t="n">
        <f aca="false">Assumptions!$H$39</f>
        <v>0.034</v>
      </c>
      <c r="D77" s="458" t="n">
        <f aca="false">Assumptions!$H$39</f>
        <v>0.034</v>
      </c>
      <c r="E77" s="458" t="n">
        <f aca="false">Assumptions!$H$39</f>
        <v>0.034</v>
      </c>
      <c r="F77" s="458" t="n">
        <f aca="false">Assumptions!$H$39</f>
        <v>0.034</v>
      </c>
      <c r="G77" s="458" t="n">
        <f aca="false">Assumptions!$H$39</f>
        <v>0.034</v>
      </c>
      <c r="H77" s="458" t="n">
        <f aca="false">Assumptions!$H$39</f>
        <v>0.034</v>
      </c>
      <c r="I77" s="458" t="n">
        <f aca="false">Assumptions!$H$39</f>
        <v>0.034</v>
      </c>
      <c r="J77" s="458" t="n">
        <f aca="false">Assumptions!$H$39</f>
        <v>0.034</v>
      </c>
      <c r="K77" s="458" t="n">
        <f aca="false">Assumptions!$H$39</f>
        <v>0.034</v>
      </c>
      <c r="L77" s="458" t="n">
        <f aca="false">Assumptions!$H$39</f>
        <v>0.034</v>
      </c>
      <c r="M77" s="458" t="n">
        <f aca="false">Assumptions!$H$39</f>
        <v>0.034</v>
      </c>
      <c r="N77" s="458" t="n">
        <f aca="false">Assumptions!$H$39</f>
        <v>0.034</v>
      </c>
      <c r="O77" s="458" t="n">
        <f aca="false">Assumptions!$H$39</f>
        <v>0.034</v>
      </c>
      <c r="P77" s="458" t="n">
        <f aca="false">Assumptions!$H$39</f>
        <v>0.034</v>
      </c>
      <c r="Q77" s="458" t="n">
        <f aca="false">Assumptions!$H$39</f>
        <v>0.034</v>
      </c>
      <c r="R77" s="458" t="n">
        <f aca="false">Assumptions!$H$39</f>
        <v>0.034</v>
      </c>
      <c r="S77" s="458" t="n">
        <f aca="false">Assumptions!$H$39</f>
        <v>0.034</v>
      </c>
      <c r="T77" s="458" t="n">
        <f aca="false">Assumptions!$H$39</f>
        <v>0.034</v>
      </c>
      <c r="U77" s="458" t="n">
        <f aca="false">Assumptions!$H$39</f>
        <v>0.034</v>
      </c>
      <c r="V77" s="458"/>
      <c r="W77" s="458"/>
      <c r="X77" s="458"/>
      <c r="Y77" s="458"/>
      <c r="Z77" s="458"/>
      <c r="AA77" s="458"/>
      <c r="AB77" s="458"/>
      <c r="AC77" s="454"/>
      <c r="AD77" s="454"/>
      <c r="AE77" s="454"/>
      <c r="AF77" s="454"/>
      <c r="AG77" s="454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5"/>
      <c r="IQ77" s="455"/>
      <c r="IR77" s="455"/>
      <c r="IS77" s="455"/>
      <c r="IT77" s="459"/>
      <c r="IU77" s="459"/>
      <c r="IV77" s="459"/>
      <c r="IW77" s="459"/>
    </row>
    <row r="78" customFormat="false" ht="12" hidden="false" customHeight="true" outlineLevel="0" collapsed="false">
      <c r="A78" s="330" t="s">
        <v>260</v>
      </c>
      <c r="B78" s="26" t="e">
        <f aca="false">B76*B77</f>
        <v>#VALUE!</v>
      </c>
      <c r="C78" s="26" t="e">
        <f aca="false">C76*C77</f>
        <v>#VALUE!</v>
      </c>
      <c r="D78" s="26" t="e">
        <f aca="false">D76*D77</f>
        <v>#VALUE!</v>
      </c>
      <c r="E78" s="26" t="e">
        <f aca="false">E76*E77</f>
        <v>#VALUE!</v>
      </c>
      <c r="F78" s="26" t="e">
        <f aca="false">F76*F77</f>
        <v>#VALUE!</v>
      </c>
      <c r="G78" s="26" t="e">
        <f aca="false">G76*G77</f>
        <v>#VALUE!</v>
      </c>
      <c r="H78" s="26" t="e">
        <f aca="false">H76*H77</f>
        <v>#VALUE!</v>
      </c>
      <c r="I78" s="26" t="e">
        <f aca="false">I76*I77</f>
        <v>#VALUE!</v>
      </c>
      <c r="J78" s="26" t="e">
        <f aca="false">J76*J77</f>
        <v>#VALUE!</v>
      </c>
      <c r="K78" s="26" t="e">
        <f aca="false">K76*K77</f>
        <v>#VALUE!</v>
      </c>
      <c r="L78" s="26" t="e">
        <f aca="false">L76*L77</f>
        <v>#VALUE!</v>
      </c>
      <c r="M78" s="26" t="e">
        <f aca="false">M76*M77</f>
        <v>#VALUE!</v>
      </c>
      <c r="N78" s="26" t="e">
        <f aca="false">N76*N77</f>
        <v>#VALUE!</v>
      </c>
      <c r="O78" s="26" t="e">
        <f aca="false">O76*O77</f>
        <v>#VALUE!</v>
      </c>
      <c r="P78" s="26" t="e">
        <f aca="false">P76*P77</f>
        <v>#VALUE!</v>
      </c>
      <c r="Q78" s="26" t="e">
        <f aca="false">Q76*Q77</f>
        <v>#VALUE!</v>
      </c>
      <c r="R78" s="26" t="e">
        <f aca="false">R76*R77</f>
        <v>#VALUE!</v>
      </c>
      <c r="S78" s="26" t="e">
        <f aca="false">S76*S77</f>
        <v>#VALUE!</v>
      </c>
      <c r="T78" s="26" t="e">
        <f aca="false">T76*T77</f>
        <v>#VALUE!</v>
      </c>
      <c r="U78" s="26" t="e">
        <f aca="false">U76*U77</f>
        <v>#VALUE!</v>
      </c>
      <c r="V78" s="460"/>
      <c r="W78" s="460"/>
      <c r="X78" s="460"/>
      <c r="Y78" s="460"/>
      <c r="Z78" s="460"/>
      <c r="AA78" s="460"/>
      <c r="AB78" s="460"/>
      <c r="AC78" s="452"/>
      <c r="AD78" s="454"/>
      <c r="AE78" s="454"/>
      <c r="AF78" s="454"/>
      <c r="AG78" s="454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5"/>
      <c r="IS78" s="455"/>
      <c r="IT78" s="455"/>
      <c r="IU78" s="455"/>
      <c r="IV78" s="459"/>
      <c r="IW78" s="459"/>
    </row>
    <row r="79" customFormat="false" ht="12" hidden="false" customHeight="true" outlineLevel="0" collapsed="false">
      <c r="A79" s="452"/>
      <c r="B79" s="33"/>
      <c r="C79" s="330"/>
      <c r="D79" s="330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330"/>
      <c r="Z79" s="330"/>
      <c r="AA79" s="330"/>
      <c r="AB79" s="330"/>
      <c r="AC79" s="461"/>
      <c r="AD79" s="461"/>
      <c r="AE79" s="452"/>
      <c r="AF79" s="452"/>
      <c r="AG79" s="452"/>
      <c r="AH79" s="459"/>
      <c r="AI79" s="459"/>
      <c r="AJ79" s="459"/>
      <c r="AK79" s="459"/>
      <c r="AL79" s="459"/>
      <c r="AM79" s="459"/>
      <c r="AN79" s="459"/>
      <c r="AO79" s="459"/>
      <c r="AP79" s="459"/>
      <c r="AQ79" s="459"/>
      <c r="AR79" s="459"/>
      <c r="AS79" s="459"/>
      <c r="AT79" s="459"/>
      <c r="AU79" s="459"/>
      <c r="AV79" s="459"/>
      <c r="AW79" s="459"/>
      <c r="AX79" s="459"/>
      <c r="AY79" s="459"/>
      <c r="AZ79" s="459"/>
      <c r="BA79" s="459"/>
      <c r="BB79" s="459"/>
      <c r="BC79" s="459"/>
      <c r="BD79" s="459"/>
      <c r="BE79" s="459"/>
      <c r="BF79" s="459"/>
      <c r="BG79" s="459"/>
      <c r="BH79" s="459"/>
      <c r="BI79" s="459"/>
      <c r="BJ79" s="459"/>
      <c r="BK79" s="459"/>
      <c r="BL79" s="459"/>
      <c r="BM79" s="459"/>
      <c r="BN79" s="459"/>
      <c r="BO79" s="459"/>
      <c r="BP79" s="459"/>
      <c r="BQ79" s="459"/>
      <c r="BR79" s="459"/>
      <c r="BS79" s="459"/>
      <c r="BT79" s="459"/>
      <c r="BU79" s="459"/>
      <c r="BV79" s="459"/>
      <c r="BW79" s="459"/>
      <c r="BX79" s="459"/>
      <c r="BY79" s="459"/>
      <c r="BZ79" s="459"/>
      <c r="CA79" s="459"/>
      <c r="CB79" s="459"/>
      <c r="CC79" s="459"/>
      <c r="CD79" s="459"/>
      <c r="CE79" s="459"/>
      <c r="CF79" s="459"/>
      <c r="CG79" s="459"/>
      <c r="CH79" s="459"/>
      <c r="CI79" s="459"/>
      <c r="CJ79" s="459"/>
      <c r="CK79" s="459"/>
      <c r="CL79" s="459"/>
      <c r="CM79" s="459"/>
      <c r="CN79" s="459"/>
      <c r="CO79" s="459"/>
      <c r="CP79" s="459"/>
      <c r="CQ79" s="459"/>
      <c r="CR79" s="459"/>
      <c r="CS79" s="459"/>
      <c r="CT79" s="459"/>
      <c r="CU79" s="459"/>
      <c r="CV79" s="459"/>
      <c r="CW79" s="459"/>
      <c r="CX79" s="459"/>
      <c r="CY79" s="459"/>
      <c r="CZ79" s="459"/>
      <c r="DA79" s="459"/>
      <c r="DB79" s="459"/>
      <c r="DC79" s="459"/>
      <c r="DD79" s="459"/>
      <c r="DE79" s="459"/>
      <c r="DF79" s="459"/>
      <c r="DG79" s="459"/>
      <c r="DH79" s="459"/>
      <c r="DI79" s="459"/>
      <c r="DJ79" s="459"/>
      <c r="DK79" s="459"/>
      <c r="DL79" s="459"/>
      <c r="DM79" s="459"/>
      <c r="DN79" s="459"/>
      <c r="DO79" s="459"/>
      <c r="DP79" s="459"/>
      <c r="DQ79" s="459"/>
      <c r="DR79" s="459"/>
      <c r="DS79" s="459"/>
      <c r="DT79" s="459"/>
      <c r="DU79" s="459"/>
      <c r="DV79" s="459"/>
      <c r="DW79" s="459"/>
      <c r="DX79" s="459"/>
      <c r="DY79" s="459"/>
      <c r="DZ79" s="459"/>
      <c r="EA79" s="459"/>
      <c r="EB79" s="459"/>
      <c r="EC79" s="459"/>
      <c r="ED79" s="459"/>
      <c r="EE79" s="459"/>
      <c r="EF79" s="459"/>
      <c r="EG79" s="459"/>
      <c r="EH79" s="459"/>
      <c r="EI79" s="459"/>
      <c r="EJ79" s="459"/>
      <c r="EK79" s="459"/>
      <c r="EL79" s="459"/>
      <c r="EM79" s="459"/>
      <c r="EN79" s="459"/>
      <c r="EO79" s="459"/>
      <c r="EP79" s="459"/>
      <c r="EQ79" s="459"/>
      <c r="ER79" s="459"/>
      <c r="ES79" s="459"/>
      <c r="ET79" s="459"/>
      <c r="EU79" s="459"/>
      <c r="EV79" s="459"/>
      <c r="EW79" s="459"/>
      <c r="EX79" s="459"/>
      <c r="EY79" s="459"/>
      <c r="EZ79" s="459"/>
      <c r="FA79" s="459"/>
      <c r="FB79" s="459"/>
      <c r="FC79" s="459"/>
      <c r="FD79" s="459"/>
      <c r="FE79" s="459"/>
      <c r="FF79" s="459"/>
      <c r="FG79" s="459"/>
      <c r="FH79" s="459"/>
      <c r="FI79" s="459"/>
      <c r="FJ79" s="459"/>
      <c r="FK79" s="459"/>
      <c r="FL79" s="459"/>
      <c r="FM79" s="459"/>
      <c r="FN79" s="459"/>
      <c r="FO79" s="459"/>
      <c r="FP79" s="459"/>
      <c r="FQ79" s="459"/>
      <c r="FR79" s="459"/>
      <c r="FS79" s="459"/>
      <c r="FT79" s="459"/>
      <c r="FU79" s="459"/>
      <c r="FV79" s="459"/>
      <c r="FW79" s="459"/>
      <c r="FX79" s="459"/>
      <c r="FY79" s="459"/>
      <c r="FZ79" s="459"/>
      <c r="GA79" s="459"/>
      <c r="GB79" s="459"/>
      <c r="GC79" s="459"/>
      <c r="GD79" s="459"/>
      <c r="GE79" s="459"/>
      <c r="GF79" s="459"/>
      <c r="GG79" s="459"/>
      <c r="GH79" s="459"/>
      <c r="GI79" s="459"/>
      <c r="GJ79" s="459"/>
      <c r="GK79" s="459"/>
      <c r="GL79" s="459"/>
      <c r="GM79" s="459"/>
      <c r="GN79" s="459"/>
      <c r="GO79" s="459"/>
      <c r="GP79" s="459"/>
      <c r="GQ79" s="459"/>
      <c r="GR79" s="459"/>
      <c r="GS79" s="459"/>
      <c r="GT79" s="459"/>
      <c r="GU79" s="459"/>
      <c r="GV79" s="459"/>
      <c r="GW79" s="459"/>
      <c r="GX79" s="459"/>
      <c r="GY79" s="459"/>
      <c r="GZ79" s="459"/>
      <c r="HA79" s="459"/>
      <c r="HB79" s="459"/>
      <c r="HC79" s="459"/>
      <c r="HD79" s="459"/>
      <c r="HE79" s="459"/>
      <c r="HF79" s="459"/>
      <c r="HG79" s="459"/>
      <c r="HH79" s="459"/>
      <c r="HI79" s="459"/>
      <c r="HJ79" s="459"/>
      <c r="HK79" s="459"/>
      <c r="HL79" s="459"/>
      <c r="HM79" s="459"/>
      <c r="HN79" s="459"/>
      <c r="HO79" s="459"/>
      <c r="HP79" s="459"/>
      <c r="HQ79" s="459"/>
      <c r="HR79" s="459"/>
      <c r="HS79" s="459"/>
      <c r="HT79" s="459"/>
      <c r="HU79" s="459"/>
      <c r="HV79" s="459"/>
      <c r="HW79" s="459"/>
      <c r="HX79" s="459"/>
      <c r="HY79" s="459"/>
      <c r="HZ79" s="459"/>
      <c r="IA79" s="459"/>
      <c r="IB79" s="459"/>
      <c r="IC79" s="459"/>
      <c r="ID79" s="459"/>
      <c r="IE79" s="459"/>
      <c r="IF79" s="459"/>
      <c r="IG79" s="459"/>
      <c r="IH79" s="459"/>
      <c r="II79" s="459"/>
      <c r="IJ79" s="459"/>
      <c r="IK79" s="459"/>
      <c r="IL79" s="459"/>
      <c r="IM79" s="459"/>
      <c r="IN79" s="459"/>
      <c r="IO79" s="459"/>
      <c r="IP79" s="459"/>
      <c r="IQ79" s="459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358" t="s">
        <v>261</v>
      </c>
      <c r="B80" s="33"/>
      <c r="C80" s="33"/>
      <c r="D80" s="462"/>
      <c r="E80" s="462"/>
      <c r="F80" s="462"/>
      <c r="G80" s="462"/>
      <c r="H80" s="462"/>
      <c r="I80" s="462"/>
      <c r="J80" s="462"/>
      <c r="K80" s="462"/>
      <c r="L80" s="462"/>
      <c r="M80" s="462"/>
      <c r="N80" s="462"/>
      <c r="O80" s="462"/>
      <c r="P80" s="462"/>
      <c r="Q80" s="462"/>
      <c r="R80" s="462"/>
      <c r="S80" s="462"/>
      <c r="T80" s="462"/>
      <c r="U80" s="462"/>
      <c r="V80" s="462"/>
      <c r="W80" s="462"/>
      <c r="X80" s="462"/>
      <c r="Y80" s="462"/>
      <c r="Z80" s="462"/>
      <c r="AA80" s="462"/>
      <c r="AB80" s="462"/>
      <c r="AC80" s="452"/>
      <c r="AD80" s="452"/>
      <c r="AE80" s="454"/>
      <c r="AF80" s="454"/>
      <c r="AG80" s="454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5"/>
      <c r="IS80" s="455"/>
      <c r="IT80" s="455"/>
      <c r="IU80" s="455"/>
      <c r="IV80" s="455"/>
      <c r="IW80" s="456"/>
    </row>
    <row r="81" customFormat="false" ht="12" hidden="false" customHeight="true" outlineLevel="0" collapsed="false">
      <c r="A81" s="330" t="s">
        <v>262</v>
      </c>
      <c r="B81" s="463" t="e">
        <f aca="false">B19-B12</f>
        <v>#VALUE!</v>
      </c>
      <c r="C81" s="463" t="e">
        <f aca="false">C19-C12</f>
        <v>#VALUE!</v>
      </c>
      <c r="D81" s="463" t="e">
        <f aca="false">D19-D12</f>
        <v>#VALUE!</v>
      </c>
      <c r="E81" s="463" t="n">
        <f aca="false">E19</f>
        <v>40356.3579405432</v>
      </c>
      <c r="F81" s="463" t="n">
        <f aca="false">F19</f>
        <v>42456.5361295705</v>
      </c>
      <c r="G81" s="463" t="n">
        <f aca="false">G19</f>
        <v>43334.3910796832</v>
      </c>
      <c r="H81" s="463" t="n">
        <f aca="false">H19</f>
        <v>44229.9908425545</v>
      </c>
      <c r="I81" s="463" t="n">
        <f aca="false">I19</f>
        <v>45145.1015900716</v>
      </c>
      <c r="J81" s="463" t="n">
        <f aca="false">J19</f>
        <v>46080.6184770002</v>
      </c>
      <c r="K81" s="463" t="n">
        <f aca="false">K19</f>
        <v>47036.6717992071</v>
      </c>
      <c r="L81" s="463" t="n">
        <f aca="false">L19</f>
        <v>47672.8262721201</v>
      </c>
      <c r="M81" s="463" t="n">
        <f aca="false">M19</f>
        <v>48320.1462018541</v>
      </c>
      <c r="N81" s="463" t="n">
        <f aca="false">N19</f>
        <v>48976.8419619276</v>
      </c>
      <c r="O81" s="463" t="n">
        <f aca="false">O19</f>
        <v>49643.0664592496</v>
      </c>
      <c r="P81" s="463" t="n">
        <f aca="false">P19</f>
        <v>50318.9751114588</v>
      </c>
      <c r="Q81" s="463" t="n">
        <f aca="false">Q19</f>
        <v>51114.9099854181</v>
      </c>
      <c r="R81" s="463" t="n">
        <f aca="false">R19</f>
        <v>51923.9278379467</v>
      </c>
      <c r="S81" s="463" t="n">
        <f aca="false">S19</f>
        <v>52746.2579358911</v>
      </c>
      <c r="T81" s="463" t="n">
        <f aca="false">T19</f>
        <v>53582.133956162</v>
      </c>
      <c r="U81" s="463" t="n">
        <f aca="false">U19</f>
        <v>54431.7940807213</v>
      </c>
      <c r="V81" s="457"/>
      <c r="W81" s="457"/>
      <c r="X81" s="457"/>
      <c r="Y81" s="457"/>
      <c r="Z81" s="457"/>
      <c r="AA81" s="457"/>
      <c r="AB81" s="457"/>
      <c r="AC81" s="452"/>
      <c r="AD81" s="452"/>
      <c r="AE81" s="454"/>
      <c r="AF81" s="454"/>
      <c r="AG81" s="454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5"/>
      <c r="IS81" s="455"/>
      <c r="IT81" s="455"/>
      <c r="IU81" s="455"/>
      <c r="IV81" s="455"/>
      <c r="IW81" s="456"/>
    </row>
    <row r="82" customFormat="false" ht="12" hidden="false" customHeight="true" outlineLevel="0" collapsed="false">
      <c r="A82" s="330" t="s">
        <v>95</v>
      </c>
      <c r="B82" s="458" t="n">
        <f aca="false">Assumptions!$H$40</f>
        <v>0.012</v>
      </c>
      <c r="C82" s="458" t="n">
        <f aca="false">Assumptions!$H$40</f>
        <v>0.012</v>
      </c>
      <c r="D82" s="458" t="n">
        <f aca="false">Assumptions!$H$40</f>
        <v>0.012</v>
      </c>
      <c r="E82" s="458" t="n">
        <f aca="false">Assumptions!$H$40</f>
        <v>0.012</v>
      </c>
      <c r="F82" s="458" t="n">
        <f aca="false">Assumptions!$H$40</f>
        <v>0.012</v>
      </c>
      <c r="G82" s="458" t="n">
        <f aca="false">Assumptions!$H$40</f>
        <v>0.012</v>
      </c>
      <c r="H82" s="458" t="n">
        <f aca="false">Assumptions!$H$40</f>
        <v>0.012</v>
      </c>
      <c r="I82" s="458" t="n">
        <f aca="false">Assumptions!$H$40</f>
        <v>0.012</v>
      </c>
      <c r="J82" s="458" t="n">
        <f aca="false">Assumptions!$H$40</f>
        <v>0.012</v>
      </c>
      <c r="K82" s="458" t="n">
        <f aca="false">Assumptions!$H$40</f>
        <v>0.012</v>
      </c>
      <c r="L82" s="458" t="n">
        <f aca="false">Assumptions!$H$40</f>
        <v>0.012</v>
      </c>
      <c r="M82" s="458" t="n">
        <f aca="false">Assumptions!$H$40</f>
        <v>0.012</v>
      </c>
      <c r="N82" s="458" t="n">
        <f aca="false">Assumptions!$H$40</f>
        <v>0.012</v>
      </c>
      <c r="O82" s="458" t="n">
        <f aca="false">Assumptions!$H$40</f>
        <v>0.012</v>
      </c>
      <c r="P82" s="458" t="n">
        <f aca="false">Assumptions!$H$40</f>
        <v>0.012</v>
      </c>
      <c r="Q82" s="458" t="n">
        <f aca="false">Assumptions!$H$40</f>
        <v>0.012</v>
      </c>
      <c r="R82" s="458" t="n">
        <f aca="false">Assumptions!$H$40</f>
        <v>0.012</v>
      </c>
      <c r="S82" s="458" t="n">
        <f aca="false">Assumptions!$H$40</f>
        <v>0.012</v>
      </c>
      <c r="T82" s="458" t="n">
        <f aca="false">Assumptions!$H$40</f>
        <v>0.012</v>
      </c>
      <c r="U82" s="458" t="n">
        <f aca="false">Assumptions!$H$40</f>
        <v>0.012</v>
      </c>
      <c r="V82" s="458"/>
      <c r="W82" s="458"/>
      <c r="X82" s="458"/>
      <c r="Y82" s="458"/>
      <c r="Z82" s="458"/>
      <c r="AA82" s="458"/>
      <c r="AB82" s="458"/>
      <c r="AC82" s="452"/>
      <c r="AD82" s="452"/>
      <c r="AE82" s="454"/>
      <c r="AF82" s="454"/>
      <c r="AG82" s="454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5"/>
      <c r="IS82" s="455"/>
      <c r="IT82" s="455"/>
      <c r="IU82" s="455"/>
      <c r="IV82" s="455"/>
      <c r="IW82" s="456"/>
    </row>
    <row r="83" customFormat="false" ht="12" hidden="false" customHeight="true" outlineLevel="0" collapsed="false">
      <c r="A83" s="330" t="s">
        <v>263</v>
      </c>
      <c r="B83" s="26" t="e">
        <f aca="false">B81*B82</f>
        <v>#VALUE!</v>
      </c>
      <c r="C83" s="26" t="e">
        <f aca="false">C81*C82</f>
        <v>#VALUE!</v>
      </c>
      <c r="D83" s="26" t="e">
        <f aca="false">D81*D82</f>
        <v>#VALUE!</v>
      </c>
      <c r="E83" s="26" t="n">
        <f aca="false">E81*E82</f>
        <v>484.276295286518</v>
      </c>
      <c r="F83" s="26" t="n">
        <f aca="false">F81*F82</f>
        <v>509.478433554846</v>
      </c>
      <c r="G83" s="26" t="n">
        <f aca="false">G81*G82</f>
        <v>520.012692956198</v>
      </c>
      <c r="H83" s="26" t="n">
        <f aca="false">H81*H82</f>
        <v>530.759890110653</v>
      </c>
      <c r="I83" s="26" t="n">
        <f aca="false">I81*I82</f>
        <v>541.741219080859</v>
      </c>
      <c r="J83" s="26" t="n">
        <f aca="false">J81*J82</f>
        <v>552.967421724003</v>
      </c>
      <c r="K83" s="26" t="n">
        <f aca="false">K81*K82</f>
        <v>564.440061590485</v>
      </c>
      <c r="L83" s="26" t="n">
        <f aca="false">L81*L82</f>
        <v>572.073915265441</v>
      </c>
      <c r="M83" s="26" t="n">
        <f aca="false">M81*M82</f>
        <v>579.841754422249</v>
      </c>
      <c r="N83" s="26" t="n">
        <f aca="false">N81*N82</f>
        <v>587.722103543132</v>
      </c>
      <c r="O83" s="26" t="n">
        <f aca="false">O81*O82</f>
        <v>595.716797510995</v>
      </c>
      <c r="P83" s="26" t="n">
        <f aca="false">P81*P82</f>
        <v>603.827701337506</v>
      </c>
      <c r="Q83" s="26" t="n">
        <f aca="false">Q81*Q82</f>
        <v>613.378919825017</v>
      </c>
      <c r="R83" s="26" t="n">
        <f aca="false">R81*R82</f>
        <v>623.087134055361</v>
      </c>
      <c r="S83" s="26" t="n">
        <f aca="false">S81*S82</f>
        <v>632.955095230693</v>
      </c>
      <c r="T83" s="26" t="n">
        <f aca="false">T81*T82</f>
        <v>642.985607473944</v>
      </c>
      <c r="U83" s="26" t="n">
        <f aca="false">U81*U82</f>
        <v>653.181528968656</v>
      </c>
      <c r="V83" s="460"/>
      <c r="W83" s="460"/>
      <c r="X83" s="460"/>
      <c r="Y83" s="460"/>
      <c r="Z83" s="460"/>
      <c r="AA83" s="460"/>
      <c r="AB83" s="460"/>
      <c r="AC83" s="452"/>
      <c r="AD83" s="452"/>
      <c r="AE83" s="454"/>
      <c r="AF83" s="454"/>
      <c r="AG83" s="454"/>
      <c r="AH83" s="455"/>
      <c r="AI83" s="455"/>
      <c r="AJ83" s="455"/>
      <c r="AK83" s="455"/>
      <c r="AL83" s="455"/>
      <c r="AM83" s="455"/>
      <c r="AN83" s="455"/>
      <c r="AO83" s="455"/>
      <c r="AP83" s="455"/>
      <c r="AQ83" s="455"/>
      <c r="AR83" s="455"/>
      <c r="AS83" s="455"/>
      <c r="AT83" s="455"/>
      <c r="AU83" s="455"/>
      <c r="AV83" s="455"/>
      <c r="AW83" s="455"/>
      <c r="AX83" s="455"/>
      <c r="AY83" s="455"/>
      <c r="AZ83" s="455"/>
      <c r="BA83" s="455"/>
      <c r="BB83" s="455"/>
      <c r="BC83" s="455"/>
      <c r="BD83" s="455"/>
      <c r="BE83" s="455"/>
      <c r="BF83" s="455"/>
      <c r="BG83" s="455"/>
      <c r="BH83" s="455"/>
      <c r="BI83" s="455"/>
      <c r="BJ83" s="455"/>
      <c r="BK83" s="455"/>
      <c r="BL83" s="455"/>
      <c r="BM83" s="455"/>
      <c r="BN83" s="455"/>
      <c r="BO83" s="455"/>
      <c r="BP83" s="455"/>
      <c r="BQ83" s="455"/>
      <c r="BR83" s="455"/>
      <c r="BS83" s="455"/>
      <c r="BT83" s="455"/>
      <c r="BU83" s="455"/>
      <c r="BV83" s="455"/>
      <c r="BW83" s="455"/>
      <c r="BX83" s="455"/>
      <c r="BY83" s="455"/>
      <c r="BZ83" s="455"/>
      <c r="CA83" s="455"/>
      <c r="CB83" s="455"/>
      <c r="CC83" s="455"/>
      <c r="CD83" s="455"/>
      <c r="CE83" s="455"/>
      <c r="CF83" s="455"/>
      <c r="CG83" s="455"/>
      <c r="CH83" s="455"/>
      <c r="CI83" s="455"/>
      <c r="CJ83" s="455"/>
      <c r="CK83" s="455"/>
      <c r="CL83" s="455"/>
      <c r="CM83" s="455"/>
      <c r="CN83" s="455"/>
      <c r="CO83" s="455"/>
      <c r="CP83" s="455"/>
      <c r="CQ83" s="455"/>
      <c r="CR83" s="455"/>
      <c r="CS83" s="455"/>
      <c r="CT83" s="455"/>
      <c r="CU83" s="455"/>
      <c r="CV83" s="455"/>
      <c r="CW83" s="455"/>
      <c r="CX83" s="455"/>
      <c r="CY83" s="455"/>
      <c r="CZ83" s="455"/>
      <c r="DA83" s="455"/>
      <c r="DB83" s="455"/>
      <c r="DC83" s="455"/>
      <c r="DD83" s="455"/>
      <c r="DE83" s="455"/>
      <c r="DF83" s="455"/>
      <c r="DG83" s="455"/>
      <c r="DH83" s="455"/>
      <c r="DI83" s="455"/>
      <c r="DJ83" s="455"/>
      <c r="DK83" s="455"/>
      <c r="DL83" s="455"/>
      <c r="DM83" s="455"/>
      <c r="DN83" s="455"/>
      <c r="DO83" s="455"/>
      <c r="DP83" s="455"/>
      <c r="DQ83" s="455"/>
      <c r="DR83" s="455"/>
      <c r="DS83" s="455"/>
      <c r="DT83" s="455"/>
      <c r="DU83" s="455"/>
      <c r="DV83" s="455"/>
      <c r="DW83" s="455"/>
      <c r="DX83" s="455"/>
      <c r="DY83" s="455"/>
      <c r="DZ83" s="455"/>
      <c r="EA83" s="455"/>
      <c r="EB83" s="455"/>
      <c r="EC83" s="455"/>
      <c r="ED83" s="455"/>
      <c r="EE83" s="455"/>
      <c r="EF83" s="455"/>
      <c r="EG83" s="455"/>
      <c r="EH83" s="455"/>
      <c r="EI83" s="455"/>
      <c r="EJ83" s="455"/>
      <c r="EK83" s="455"/>
      <c r="EL83" s="455"/>
      <c r="EM83" s="455"/>
      <c r="EN83" s="455"/>
      <c r="EO83" s="455"/>
      <c r="EP83" s="455"/>
      <c r="EQ83" s="455"/>
      <c r="ER83" s="455"/>
      <c r="ES83" s="455"/>
      <c r="ET83" s="455"/>
      <c r="EU83" s="455"/>
      <c r="EV83" s="455"/>
      <c r="EW83" s="455"/>
      <c r="EX83" s="455"/>
      <c r="EY83" s="455"/>
      <c r="EZ83" s="455"/>
      <c r="FA83" s="455"/>
      <c r="FB83" s="455"/>
      <c r="FC83" s="455"/>
      <c r="FD83" s="455"/>
      <c r="FE83" s="455"/>
      <c r="FF83" s="455"/>
      <c r="FG83" s="455"/>
      <c r="FH83" s="455"/>
      <c r="FI83" s="455"/>
      <c r="FJ83" s="455"/>
      <c r="FK83" s="455"/>
      <c r="FL83" s="455"/>
      <c r="FM83" s="455"/>
      <c r="FN83" s="455"/>
      <c r="FO83" s="455"/>
      <c r="FP83" s="455"/>
      <c r="FQ83" s="455"/>
      <c r="FR83" s="455"/>
      <c r="FS83" s="455"/>
      <c r="FT83" s="455"/>
      <c r="FU83" s="455"/>
      <c r="FV83" s="455"/>
      <c r="FW83" s="455"/>
      <c r="FX83" s="455"/>
      <c r="FY83" s="455"/>
      <c r="FZ83" s="455"/>
      <c r="GA83" s="455"/>
      <c r="GB83" s="455"/>
      <c r="GC83" s="455"/>
      <c r="GD83" s="455"/>
      <c r="GE83" s="455"/>
      <c r="GF83" s="455"/>
      <c r="GG83" s="455"/>
      <c r="GH83" s="455"/>
      <c r="GI83" s="455"/>
      <c r="GJ83" s="455"/>
      <c r="GK83" s="455"/>
      <c r="GL83" s="455"/>
      <c r="GM83" s="455"/>
      <c r="GN83" s="455"/>
      <c r="GO83" s="455"/>
      <c r="GP83" s="455"/>
      <c r="GQ83" s="455"/>
      <c r="GR83" s="455"/>
      <c r="GS83" s="455"/>
      <c r="GT83" s="455"/>
      <c r="GU83" s="455"/>
      <c r="GV83" s="455"/>
      <c r="GW83" s="455"/>
      <c r="GX83" s="455"/>
      <c r="GY83" s="455"/>
      <c r="GZ83" s="455"/>
      <c r="HA83" s="455"/>
      <c r="HB83" s="455"/>
      <c r="HC83" s="455"/>
      <c r="HD83" s="455"/>
      <c r="HE83" s="455"/>
      <c r="HF83" s="455"/>
      <c r="HG83" s="455"/>
      <c r="HH83" s="455"/>
      <c r="HI83" s="455"/>
      <c r="HJ83" s="455"/>
      <c r="HK83" s="455"/>
      <c r="HL83" s="455"/>
      <c r="HM83" s="455"/>
      <c r="HN83" s="455"/>
      <c r="HO83" s="455"/>
      <c r="HP83" s="455"/>
      <c r="HQ83" s="455"/>
      <c r="HR83" s="455"/>
      <c r="HS83" s="455"/>
      <c r="HT83" s="455"/>
      <c r="HU83" s="455"/>
      <c r="HV83" s="455"/>
      <c r="HW83" s="455"/>
      <c r="HX83" s="455"/>
      <c r="HY83" s="455"/>
      <c r="HZ83" s="455"/>
      <c r="IA83" s="455"/>
      <c r="IB83" s="455"/>
      <c r="IC83" s="455"/>
      <c r="ID83" s="455"/>
      <c r="IE83" s="455"/>
      <c r="IF83" s="455"/>
      <c r="IG83" s="455"/>
      <c r="IH83" s="455"/>
      <c r="II83" s="455"/>
      <c r="IJ83" s="455"/>
      <c r="IK83" s="455"/>
      <c r="IL83" s="455"/>
      <c r="IM83" s="455"/>
      <c r="IN83" s="455"/>
      <c r="IO83" s="455"/>
      <c r="IP83" s="455"/>
      <c r="IQ83" s="455"/>
      <c r="IR83" s="455"/>
      <c r="IS83" s="455"/>
      <c r="IT83" s="455"/>
      <c r="IU83" s="455"/>
      <c r="IV83" s="455"/>
      <c r="IW83" s="456"/>
    </row>
    <row r="84" customFormat="false" ht="12" hidden="false" customHeight="true" outlineLevel="0" collapsed="false">
      <c r="A84" s="330"/>
      <c r="B84" s="53"/>
      <c r="C84" s="53"/>
      <c r="D84" s="460"/>
      <c r="E84" s="460"/>
      <c r="F84" s="460"/>
      <c r="G84" s="460"/>
      <c r="H84" s="460"/>
      <c r="I84" s="460"/>
      <c r="J84" s="460"/>
      <c r="K84" s="460"/>
      <c r="L84" s="460"/>
      <c r="M84" s="460"/>
      <c r="N84" s="460"/>
      <c r="O84" s="460"/>
      <c r="P84" s="460"/>
      <c r="Q84" s="460"/>
      <c r="R84" s="460"/>
      <c r="S84" s="460"/>
      <c r="T84" s="460"/>
      <c r="U84" s="460"/>
      <c r="V84" s="460"/>
      <c r="W84" s="460"/>
      <c r="X84" s="460"/>
      <c r="Y84" s="460"/>
      <c r="Z84" s="460"/>
      <c r="AA84" s="460"/>
      <c r="AB84" s="460"/>
      <c r="AC84" s="452"/>
      <c r="AD84" s="452"/>
      <c r="AE84" s="454"/>
      <c r="AF84" s="454"/>
      <c r="AG84" s="454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55"/>
      <c r="AU84" s="455"/>
      <c r="AV84" s="455"/>
      <c r="AW84" s="455"/>
      <c r="AX84" s="455"/>
      <c r="AY84" s="455"/>
      <c r="AZ84" s="455"/>
      <c r="BA84" s="455"/>
      <c r="BB84" s="455"/>
      <c r="BC84" s="455"/>
      <c r="BD84" s="455"/>
      <c r="BE84" s="455"/>
      <c r="BF84" s="455"/>
      <c r="BG84" s="455"/>
      <c r="BH84" s="455"/>
      <c r="BI84" s="455"/>
      <c r="BJ84" s="455"/>
      <c r="BK84" s="455"/>
      <c r="BL84" s="455"/>
      <c r="BM84" s="455"/>
      <c r="BN84" s="455"/>
      <c r="BO84" s="455"/>
      <c r="BP84" s="455"/>
      <c r="BQ84" s="455"/>
      <c r="BR84" s="455"/>
      <c r="BS84" s="455"/>
      <c r="BT84" s="455"/>
      <c r="BU84" s="455"/>
      <c r="BV84" s="455"/>
      <c r="BW84" s="455"/>
      <c r="BX84" s="455"/>
      <c r="BY84" s="455"/>
      <c r="BZ84" s="455"/>
      <c r="CA84" s="455"/>
      <c r="CB84" s="455"/>
      <c r="CC84" s="455"/>
      <c r="CD84" s="455"/>
      <c r="CE84" s="455"/>
      <c r="CF84" s="455"/>
      <c r="CG84" s="455"/>
      <c r="CH84" s="455"/>
      <c r="CI84" s="455"/>
      <c r="CJ84" s="455"/>
      <c r="CK84" s="455"/>
      <c r="CL84" s="455"/>
      <c r="CM84" s="455"/>
      <c r="CN84" s="455"/>
      <c r="CO84" s="455"/>
      <c r="CP84" s="455"/>
      <c r="CQ84" s="455"/>
      <c r="CR84" s="455"/>
      <c r="CS84" s="455"/>
      <c r="CT84" s="455"/>
      <c r="CU84" s="455"/>
      <c r="CV84" s="455"/>
      <c r="CW84" s="455"/>
      <c r="CX84" s="455"/>
      <c r="CY84" s="455"/>
      <c r="CZ84" s="455"/>
      <c r="DA84" s="455"/>
      <c r="DB84" s="455"/>
      <c r="DC84" s="455"/>
      <c r="DD84" s="455"/>
      <c r="DE84" s="455"/>
      <c r="DF84" s="455"/>
      <c r="DG84" s="455"/>
      <c r="DH84" s="455"/>
      <c r="DI84" s="455"/>
      <c r="DJ84" s="455"/>
      <c r="DK84" s="455"/>
      <c r="DL84" s="455"/>
      <c r="DM84" s="455"/>
      <c r="DN84" s="455"/>
      <c r="DO84" s="455"/>
      <c r="DP84" s="455"/>
      <c r="DQ84" s="455"/>
      <c r="DR84" s="455"/>
      <c r="DS84" s="455"/>
      <c r="DT84" s="455"/>
      <c r="DU84" s="455"/>
      <c r="DV84" s="455"/>
      <c r="DW84" s="455"/>
      <c r="DX84" s="455"/>
      <c r="DY84" s="455"/>
      <c r="DZ84" s="455"/>
      <c r="EA84" s="455"/>
      <c r="EB84" s="455"/>
      <c r="EC84" s="455"/>
      <c r="ED84" s="455"/>
      <c r="EE84" s="455"/>
      <c r="EF84" s="455"/>
      <c r="EG84" s="455"/>
      <c r="EH84" s="455"/>
      <c r="EI84" s="455"/>
      <c r="EJ84" s="455"/>
      <c r="EK84" s="455"/>
      <c r="EL84" s="455"/>
      <c r="EM84" s="455"/>
      <c r="EN84" s="455"/>
      <c r="EO84" s="455"/>
      <c r="EP84" s="455"/>
      <c r="EQ84" s="455"/>
      <c r="ER84" s="455"/>
      <c r="ES84" s="455"/>
      <c r="ET84" s="455"/>
      <c r="EU84" s="455"/>
      <c r="EV84" s="455"/>
      <c r="EW84" s="455"/>
      <c r="EX84" s="455"/>
      <c r="EY84" s="455"/>
      <c r="EZ84" s="455"/>
      <c r="FA84" s="455"/>
      <c r="FB84" s="455"/>
      <c r="FC84" s="455"/>
      <c r="FD84" s="455"/>
      <c r="FE84" s="455"/>
      <c r="FF84" s="455"/>
      <c r="FG84" s="455"/>
      <c r="FH84" s="455"/>
      <c r="FI84" s="455"/>
      <c r="FJ84" s="455"/>
      <c r="FK84" s="455"/>
      <c r="FL84" s="455"/>
      <c r="FM84" s="455"/>
      <c r="FN84" s="455"/>
      <c r="FO84" s="455"/>
      <c r="FP84" s="455"/>
      <c r="FQ84" s="455"/>
      <c r="FR84" s="455"/>
      <c r="FS84" s="455"/>
      <c r="FT84" s="455"/>
      <c r="FU84" s="455"/>
      <c r="FV84" s="455"/>
      <c r="FW84" s="455"/>
      <c r="FX84" s="455"/>
      <c r="FY84" s="455"/>
      <c r="FZ84" s="455"/>
      <c r="GA84" s="455"/>
      <c r="GB84" s="455"/>
      <c r="GC84" s="455"/>
      <c r="GD84" s="455"/>
      <c r="GE84" s="455"/>
      <c r="GF84" s="455"/>
      <c r="GG84" s="455"/>
      <c r="GH84" s="455"/>
      <c r="GI84" s="455"/>
      <c r="GJ84" s="455"/>
      <c r="GK84" s="455"/>
      <c r="GL84" s="455"/>
      <c r="GM84" s="455"/>
      <c r="GN84" s="455"/>
      <c r="GO84" s="455"/>
      <c r="GP84" s="455"/>
      <c r="GQ84" s="455"/>
      <c r="GR84" s="455"/>
      <c r="GS84" s="455"/>
      <c r="GT84" s="455"/>
      <c r="GU84" s="455"/>
      <c r="GV84" s="455"/>
      <c r="GW84" s="455"/>
      <c r="GX84" s="455"/>
      <c r="GY84" s="455"/>
      <c r="GZ84" s="455"/>
      <c r="HA84" s="455"/>
      <c r="HB84" s="455"/>
      <c r="HC84" s="455"/>
      <c r="HD84" s="455"/>
      <c r="HE84" s="455"/>
      <c r="HF84" s="455"/>
      <c r="HG84" s="455"/>
      <c r="HH84" s="455"/>
      <c r="HI84" s="455"/>
      <c r="HJ84" s="455"/>
      <c r="HK84" s="455"/>
      <c r="HL84" s="455"/>
      <c r="HM84" s="455"/>
      <c r="HN84" s="455"/>
      <c r="HO84" s="455"/>
      <c r="HP84" s="455"/>
      <c r="HQ84" s="455"/>
      <c r="HR84" s="455"/>
      <c r="HS84" s="455"/>
      <c r="HT84" s="455"/>
      <c r="HU84" s="455"/>
      <c r="HV84" s="455"/>
      <c r="HW84" s="455"/>
      <c r="HX84" s="455"/>
      <c r="HY84" s="455"/>
      <c r="HZ84" s="455"/>
      <c r="IA84" s="455"/>
      <c r="IB84" s="455"/>
      <c r="IC84" s="455"/>
      <c r="ID84" s="455"/>
      <c r="IE84" s="455"/>
      <c r="IF84" s="455"/>
      <c r="IG84" s="455"/>
      <c r="IH84" s="455"/>
      <c r="II84" s="455"/>
      <c r="IJ84" s="455"/>
      <c r="IK84" s="455"/>
      <c r="IL84" s="455"/>
      <c r="IM84" s="455"/>
      <c r="IN84" s="455"/>
      <c r="IO84" s="455"/>
      <c r="IP84" s="455"/>
      <c r="IQ84" s="455"/>
      <c r="IR84" s="455"/>
      <c r="IS84" s="455"/>
      <c r="IT84" s="455"/>
      <c r="IU84" s="455"/>
      <c r="IV84" s="455"/>
      <c r="IW84" s="456"/>
    </row>
    <row r="85" customFormat="false" ht="12" hidden="false" customHeight="true" outlineLevel="0" collapsed="false">
      <c r="A85" s="364" t="s">
        <v>264</v>
      </c>
      <c r="B85" s="464" t="e">
        <f aca="false">MAX(B83,B78)</f>
        <v>#VALUE!</v>
      </c>
      <c r="C85" s="464" t="e">
        <f aca="false">MAX(C83,C78)</f>
        <v>#VALUE!</v>
      </c>
      <c r="D85" s="464" t="e">
        <f aca="false">MAX(D83,D78)</f>
        <v>#VALUE!</v>
      </c>
      <c r="E85" s="464" t="e">
        <f aca="false">MAX(E83,E78)</f>
        <v>#VALUE!</v>
      </c>
      <c r="F85" s="464" t="e">
        <f aca="false">MAX(F83,F78)</f>
        <v>#VALUE!</v>
      </c>
      <c r="G85" s="464" t="e">
        <f aca="false">MAX(G83,G78)</f>
        <v>#VALUE!</v>
      </c>
      <c r="H85" s="464" t="e">
        <f aca="false">MAX(H83,H78)</f>
        <v>#VALUE!</v>
      </c>
      <c r="I85" s="464" t="e">
        <f aca="false">MAX(I83,I78)</f>
        <v>#VALUE!</v>
      </c>
      <c r="J85" s="464" t="e">
        <f aca="false">MAX(J83,J78)</f>
        <v>#VALUE!</v>
      </c>
      <c r="K85" s="464" t="e">
        <f aca="false">MAX(K83,K78)</f>
        <v>#VALUE!</v>
      </c>
      <c r="L85" s="464" t="e">
        <f aca="false">MAX(L83,L78)</f>
        <v>#VALUE!</v>
      </c>
      <c r="M85" s="464" t="e">
        <f aca="false">MAX(M83,M78)</f>
        <v>#VALUE!</v>
      </c>
      <c r="N85" s="464" t="e">
        <f aca="false">MAX(N83,N78)</f>
        <v>#VALUE!</v>
      </c>
      <c r="O85" s="464" t="e">
        <f aca="false">MAX(O83,O78)</f>
        <v>#VALUE!</v>
      </c>
      <c r="P85" s="464" t="e">
        <f aca="false">MAX(P83,P78)</f>
        <v>#VALUE!</v>
      </c>
      <c r="Q85" s="464" t="e">
        <f aca="false">MAX(Q83,Q78)</f>
        <v>#VALUE!</v>
      </c>
      <c r="R85" s="464" t="e">
        <f aca="false">MAX(R83,R78)</f>
        <v>#VALUE!</v>
      </c>
      <c r="S85" s="464" t="e">
        <f aca="false">MAX(S83,S78)</f>
        <v>#VALUE!</v>
      </c>
      <c r="T85" s="464" t="e">
        <f aca="false">MAX(T83,T78)</f>
        <v>#VALUE!</v>
      </c>
      <c r="U85" s="464" t="e">
        <f aca="false">MAX(U83,U78)</f>
        <v>#VALUE!</v>
      </c>
      <c r="V85" s="460"/>
      <c r="W85" s="460"/>
      <c r="X85" s="464" t="n">
        <f aca="false">MAX(X83,X78)</f>
        <v>0</v>
      </c>
      <c r="Y85" s="464" t="n">
        <f aca="false">MAX(Y83,Y78)</f>
        <v>0</v>
      </c>
      <c r="Z85" s="464" t="n">
        <f aca="false">MAX(Z83,Z78)</f>
        <v>0</v>
      </c>
      <c r="AA85" s="464" t="n">
        <f aca="false">MAX(AA83,AA78)</f>
        <v>0</v>
      </c>
      <c r="AB85" s="464" t="n">
        <f aca="false">MAX(AB83,AB78)</f>
        <v>0</v>
      </c>
      <c r="AC85" s="464" t="n">
        <f aca="false">MAX(AC83,AC78)</f>
        <v>0</v>
      </c>
      <c r="AD85" s="464" t="n">
        <f aca="false">MAX(AD83,AD78)</f>
        <v>0</v>
      </c>
      <c r="AE85" s="464" t="n">
        <f aca="false">MAX(AE83,AE78)</f>
        <v>0</v>
      </c>
      <c r="AF85" s="464" t="n">
        <f aca="false">MAX(AF83,AF78)</f>
        <v>0</v>
      </c>
      <c r="AG85" s="464" t="n">
        <f aca="false">MAX(AG83,AG78)</f>
        <v>0</v>
      </c>
      <c r="AH85" s="464" t="n">
        <f aca="false">MAX(AH83,AH78)</f>
        <v>0</v>
      </c>
      <c r="AI85" s="464" t="n">
        <f aca="false">MAX(AI83,AI78)</f>
        <v>0</v>
      </c>
      <c r="AJ85" s="464" t="n">
        <f aca="false">MAX(AJ83,AJ78)</f>
        <v>0</v>
      </c>
      <c r="AK85" s="464" t="n">
        <f aca="false">MAX(AK83,AK78)</f>
        <v>0</v>
      </c>
      <c r="AL85" s="464" t="n">
        <f aca="false">MAX(AL83,AL78)</f>
        <v>0</v>
      </c>
      <c r="AM85" s="464" t="n">
        <f aca="false">MAX(AM83,AM78)</f>
        <v>0</v>
      </c>
      <c r="AN85" s="464" t="n">
        <f aca="false">MAX(AN83,AN78)</f>
        <v>0</v>
      </c>
      <c r="AO85" s="464" t="n">
        <f aca="false">MAX(AO83,AO78)</f>
        <v>0</v>
      </c>
      <c r="AP85" s="464" t="n">
        <f aca="false">MAX(AP83,AP78)</f>
        <v>0</v>
      </c>
      <c r="AQ85" s="464" t="n">
        <f aca="false">MAX(AQ83,AQ78)</f>
        <v>0</v>
      </c>
      <c r="AR85" s="455"/>
      <c r="AS85" s="455"/>
      <c r="AT85" s="455"/>
      <c r="AU85" s="455"/>
      <c r="AV85" s="455"/>
      <c r="AW85" s="455"/>
      <c r="AX85" s="455"/>
      <c r="AY85" s="455"/>
      <c r="AZ85" s="455"/>
      <c r="BA85" s="455"/>
      <c r="BB85" s="455"/>
      <c r="BC85" s="455"/>
      <c r="BD85" s="455"/>
      <c r="BE85" s="455"/>
      <c r="BF85" s="455"/>
      <c r="BG85" s="455"/>
      <c r="BH85" s="455"/>
      <c r="BI85" s="455"/>
      <c r="BJ85" s="455"/>
      <c r="BK85" s="455"/>
      <c r="BL85" s="455"/>
      <c r="BM85" s="455"/>
      <c r="BN85" s="455"/>
      <c r="BO85" s="455"/>
      <c r="BP85" s="455"/>
      <c r="BQ85" s="455"/>
      <c r="BR85" s="455"/>
      <c r="BS85" s="455"/>
      <c r="BT85" s="455"/>
      <c r="BU85" s="455"/>
      <c r="BV85" s="455"/>
      <c r="BW85" s="455"/>
      <c r="BX85" s="455"/>
      <c r="BY85" s="455"/>
      <c r="BZ85" s="455"/>
      <c r="CA85" s="455"/>
      <c r="CB85" s="455"/>
      <c r="CC85" s="455"/>
      <c r="CD85" s="455"/>
      <c r="CE85" s="455"/>
      <c r="CF85" s="455"/>
      <c r="CG85" s="455"/>
      <c r="CH85" s="455"/>
      <c r="CI85" s="455"/>
      <c r="CJ85" s="455"/>
      <c r="CK85" s="455"/>
      <c r="CL85" s="455"/>
      <c r="CM85" s="455"/>
      <c r="CN85" s="455"/>
      <c r="CO85" s="455"/>
      <c r="CP85" s="455"/>
      <c r="CQ85" s="455"/>
      <c r="CR85" s="455"/>
      <c r="CS85" s="455"/>
      <c r="CT85" s="455"/>
      <c r="CU85" s="455"/>
      <c r="CV85" s="455"/>
      <c r="CW85" s="455"/>
      <c r="CX85" s="455"/>
      <c r="CY85" s="455"/>
      <c r="CZ85" s="455"/>
      <c r="DA85" s="455"/>
      <c r="DB85" s="455"/>
      <c r="DC85" s="455"/>
      <c r="DD85" s="455"/>
      <c r="DE85" s="455"/>
      <c r="DF85" s="455"/>
      <c r="DG85" s="455"/>
      <c r="DH85" s="455"/>
      <c r="DI85" s="455"/>
      <c r="DJ85" s="455"/>
      <c r="DK85" s="455"/>
      <c r="DL85" s="455"/>
      <c r="DM85" s="455"/>
      <c r="DN85" s="455"/>
      <c r="DO85" s="455"/>
      <c r="DP85" s="455"/>
      <c r="DQ85" s="455"/>
      <c r="DR85" s="455"/>
      <c r="DS85" s="455"/>
      <c r="DT85" s="455"/>
      <c r="DU85" s="455"/>
      <c r="DV85" s="455"/>
      <c r="DW85" s="455"/>
      <c r="DX85" s="455"/>
      <c r="DY85" s="455"/>
      <c r="DZ85" s="455"/>
      <c r="EA85" s="455"/>
      <c r="EB85" s="455"/>
      <c r="EC85" s="455"/>
      <c r="ED85" s="455"/>
      <c r="EE85" s="455"/>
      <c r="EF85" s="455"/>
      <c r="EG85" s="455"/>
      <c r="EH85" s="455"/>
      <c r="EI85" s="455"/>
      <c r="EJ85" s="455"/>
      <c r="EK85" s="455"/>
      <c r="EL85" s="455"/>
      <c r="EM85" s="455"/>
      <c r="EN85" s="455"/>
      <c r="EO85" s="455"/>
      <c r="EP85" s="455"/>
      <c r="EQ85" s="455"/>
      <c r="ER85" s="455"/>
      <c r="ES85" s="455"/>
      <c r="ET85" s="455"/>
      <c r="EU85" s="455"/>
      <c r="EV85" s="455"/>
      <c r="EW85" s="455"/>
      <c r="EX85" s="455"/>
      <c r="EY85" s="455"/>
      <c r="EZ85" s="455"/>
      <c r="FA85" s="455"/>
      <c r="FB85" s="455"/>
      <c r="FC85" s="455"/>
      <c r="FD85" s="455"/>
      <c r="FE85" s="455"/>
      <c r="FF85" s="455"/>
      <c r="FG85" s="455"/>
      <c r="FH85" s="455"/>
      <c r="FI85" s="455"/>
      <c r="FJ85" s="455"/>
      <c r="FK85" s="455"/>
      <c r="FL85" s="455"/>
      <c r="FM85" s="455"/>
      <c r="FN85" s="455"/>
      <c r="FO85" s="455"/>
      <c r="FP85" s="455"/>
      <c r="FQ85" s="455"/>
      <c r="FR85" s="455"/>
      <c r="FS85" s="455"/>
      <c r="FT85" s="455"/>
      <c r="FU85" s="455"/>
      <c r="FV85" s="455"/>
      <c r="FW85" s="455"/>
      <c r="FX85" s="455"/>
      <c r="FY85" s="455"/>
      <c r="FZ85" s="455"/>
      <c r="GA85" s="455"/>
      <c r="GB85" s="455"/>
      <c r="GC85" s="455"/>
      <c r="GD85" s="455"/>
      <c r="GE85" s="455"/>
      <c r="GF85" s="455"/>
      <c r="GG85" s="455"/>
      <c r="GH85" s="455"/>
      <c r="GI85" s="455"/>
      <c r="GJ85" s="455"/>
      <c r="GK85" s="455"/>
      <c r="GL85" s="455"/>
      <c r="GM85" s="455"/>
      <c r="GN85" s="455"/>
      <c r="GO85" s="455"/>
      <c r="GP85" s="455"/>
      <c r="GQ85" s="455"/>
      <c r="GR85" s="455"/>
      <c r="GS85" s="455"/>
      <c r="GT85" s="455"/>
      <c r="GU85" s="455"/>
      <c r="GV85" s="455"/>
      <c r="GW85" s="455"/>
      <c r="GX85" s="455"/>
      <c r="GY85" s="455"/>
      <c r="GZ85" s="455"/>
      <c r="HA85" s="455"/>
      <c r="HB85" s="455"/>
      <c r="HC85" s="455"/>
      <c r="HD85" s="455"/>
      <c r="HE85" s="455"/>
      <c r="HF85" s="455"/>
      <c r="HG85" s="455"/>
      <c r="HH85" s="455"/>
      <c r="HI85" s="455"/>
      <c r="HJ85" s="455"/>
      <c r="HK85" s="455"/>
      <c r="HL85" s="455"/>
      <c r="HM85" s="455"/>
      <c r="HN85" s="455"/>
      <c r="HO85" s="455"/>
      <c r="HP85" s="455"/>
      <c r="HQ85" s="455"/>
      <c r="HR85" s="455"/>
      <c r="HS85" s="455"/>
      <c r="HT85" s="455"/>
      <c r="HU85" s="455"/>
      <c r="HV85" s="455"/>
      <c r="HW85" s="455"/>
      <c r="HX85" s="455"/>
      <c r="HY85" s="455"/>
      <c r="HZ85" s="455"/>
      <c r="IA85" s="455"/>
      <c r="IB85" s="455"/>
      <c r="IC85" s="455"/>
      <c r="ID85" s="455"/>
      <c r="IE85" s="455"/>
      <c r="IF85" s="455"/>
      <c r="IG85" s="455"/>
      <c r="IH85" s="455"/>
      <c r="II85" s="455"/>
      <c r="IJ85" s="455"/>
      <c r="IK85" s="455"/>
      <c r="IL85" s="455"/>
      <c r="IM85" s="455"/>
      <c r="IN85" s="455"/>
      <c r="IO85" s="455"/>
      <c r="IP85" s="455"/>
      <c r="IQ85" s="455"/>
      <c r="IR85" s="455"/>
      <c r="IS85" s="455"/>
      <c r="IT85" s="455"/>
      <c r="IU85" s="455"/>
      <c r="IV85" s="455"/>
      <c r="IW85" s="456"/>
    </row>
    <row r="86" customFormat="false" ht="12" hidden="false" customHeight="true" outlineLevel="0" collapsed="false">
      <c r="A86" s="465"/>
      <c r="B86" s="53"/>
      <c r="C86" s="53"/>
      <c r="D86" s="460"/>
      <c r="E86" s="460"/>
      <c r="F86" s="460"/>
      <c r="G86" s="460"/>
      <c r="H86" s="460"/>
      <c r="I86" s="460"/>
      <c r="J86" s="460"/>
      <c r="K86" s="460"/>
      <c r="L86" s="460"/>
      <c r="M86" s="460"/>
      <c r="N86" s="460"/>
      <c r="O86" s="460"/>
      <c r="P86" s="460"/>
      <c r="Q86" s="460"/>
      <c r="R86" s="460"/>
      <c r="S86" s="460"/>
      <c r="T86" s="460"/>
      <c r="U86" s="460"/>
      <c r="V86" s="460"/>
      <c r="W86" s="460"/>
      <c r="X86" s="460"/>
      <c r="Y86" s="460"/>
      <c r="Z86" s="460"/>
      <c r="AA86" s="460"/>
      <c r="AB86" s="460"/>
      <c r="AC86" s="452"/>
      <c r="AD86" s="452"/>
      <c r="AE86" s="454"/>
      <c r="AF86" s="454"/>
      <c r="AG86" s="454"/>
      <c r="AH86" s="455"/>
      <c r="AI86" s="455"/>
      <c r="AJ86" s="455"/>
      <c r="AK86" s="455"/>
      <c r="AL86" s="455"/>
      <c r="AM86" s="455"/>
      <c r="AN86" s="455"/>
      <c r="AO86" s="455"/>
      <c r="AP86" s="455"/>
      <c r="AQ86" s="455"/>
      <c r="AR86" s="455"/>
      <c r="AS86" s="455"/>
      <c r="AT86" s="455"/>
      <c r="AU86" s="455"/>
      <c r="AV86" s="455"/>
      <c r="AW86" s="455"/>
      <c r="AX86" s="455"/>
      <c r="AY86" s="455"/>
      <c r="AZ86" s="455"/>
      <c r="BA86" s="455"/>
      <c r="BB86" s="455"/>
      <c r="BC86" s="455"/>
      <c r="BD86" s="455"/>
      <c r="BE86" s="455"/>
      <c r="BF86" s="455"/>
      <c r="BG86" s="455"/>
      <c r="BH86" s="455"/>
      <c r="BI86" s="455"/>
      <c r="BJ86" s="455"/>
      <c r="BK86" s="455"/>
      <c r="BL86" s="455"/>
      <c r="BM86" s="455"/>
      <c r="BN86" s="455"/>
      <c r="BO86" s="455"/>
      <c r="BP86" s="455"/>
      <c r="BQ86" s="455"/>
      <c r="BR86" s="455"/>
      <c r="BS86" s="455"/>
      <c r="BT86" s="455"/>
      <c r="BU86" s="455"/>
      <c r="BV86" s="455"/>
      <c r="BW86" s="455"/>
      <c r="BX86" s="455"/>
      <c r="BY86" s="455"/>
      <c r="BZ86" s="455"/>
      <c r="CA86" s="455"/>
      <c r="CB86" s="455"/>
      <c r="CC86" s="455"/>
      <c r="CD86" s="455"/>
      <c r="CE86" s="455"/>
      <c r="CF86" s="455"/>
      <c r="CG86" s="455"/>
      <c r="CH86" s="455"/>
      <c r="CI86" s="455"/>
      <c r="CJ86" s="455"/>
      <c r="CK86" s="455"/>
      <c r="CL86" s="455"/>
      <c r="CM86" s="455"/>
      <c r="CN86" s="455"/>
      <c r="CO86" s="455"/>
      <c r="CP86" s="455"/>
      <c r="CQ86" s="455"/>
      <c r="CR86" s="455"/>
      <c r="CS86" s="455"/>
      <c r="CT86" s="455"/>
      <c r="CU86" s="455"/>
      <c r="CV86" s="455"/>
      <c r="CW86" s="455"/>
      <c r="CX86" s="455"/>
      <c r="CY86" s="455"/>
      <c r="CZ86" s="455"/>
      <c r="DA86" s="455"/>
      <c r="DB86" s="455"/>
      <c r="DC86" s="455"/>
      <c r="DD86" s="455"/>
      <c r="DE86" s="455"/>
      <c r="DF86" s="455"/>
      <c r="DG86" s="455"/>
      <c r="DH86" s="455"/>
      <c r="DI86" s="455"/>
      <c r="DJ86" s="455"/>
      <c r="DK86" s="455"/>
      <c r="DL86" s="455"/>
      <c r="DM86" s="455"/>
      <c r="DN86" s="455"/>
      <c r="DO86" s="455"/>
      <c r="DP86" s="455"/>
      <c r="DQ86" s="455"/>
      <c r="DR86" s="455"/>
      <c r="DS86" s="455"/>
      <c r="DT86" s="455"/>
      <c r="DU86" s="455"/>
      <c r="DV86" s="455"/>
      <c r="DW86" s="455"/>
      <c r="DX86" s="455"/>
      <c r="DY86" s="455"/>
      <c r="DZ86" s="455"/>
      <c r="EA86" s="455"/>
      <c r="EB86" s="455"/>
      <c r="EC86" s="455"/>
      <c r="ED86" s="455"/>
      <c r="EE86" s="455"/>
      <c r="EF86" s="455"/>
      <c r="EG86" s="455"/>
      <c r="EH86" s="455"/>
      <c r="EI86" s="455"/>
      <c r="EJ86" s="455"/>
      <c r="EK86" s="455"/>
      <c r="EL86" s="455"/>
      <c r="EM86" s="455"/>
      <c r="EN86" s="455"/>
      <c r="EO86" s="455"/>
      <c r="EP86" s="455"/>
      <c r="EQ86" s="455"/>
      <c r="ER86" s="455"/>
      <c r="ES86" s="455"/>
      <c r="ET86" s="455"/>
      <c r="EU86" s="455"/>
      <c r="EV86" s="455"/>
      <c r="EW86" s="455"/>
      <c r="EX86" s="455"/>
      <c r="EY86" s="455"/>
      <c r="EZ86" s="455"/>
      <c r="FA86" s="455"/>
      <c r="FB86" s="455"/>
      <c r="FC86" s="455"/>
      <c r="FD86" s="455"/>
      <c r="FE86" s="455"/>
      <c r="FF86" s="455"/>
      <c r="FG86" s="455"/>
      <c r="FH86" s="455"/>
      <c r="FI86" s="455"/>
      <c r="FJ86" s="455"/>
      <c r="FK86" s="455"/>
      <c r="FL86" s="455"/>
      <c r="FM86" s="455"/>
      <c r="FN86" s="455"/>
      <c r="FO86" s="455"/>
      <c r="FP86" s="455"/>
      <c r="FQ86" s="455"/>
      <c r="FR86" s="455"/>
      <c r="FS86" s="455"/>
      <c r="FT86" s="455"/>
      <c r="FU86" s="455"/>
      <c r="FV86" s="455"/>
      <c r="FW86" s="455"/>
      <c r="FX86" s="455"/>
      <c r="FY86" s="455"/>
      <c r="FZ86" s="455"/>
      <c r="GA86" s="455"/>
      <c r="GB86" s="455"/>
      <c r="GC86" s="455"/>
      <c r="GD86" s="455"/>
      <c r="GE86" s="455"/>
      <c r="GF86" s="455"/>
      <c r="GG86" s="455"/>
      <c r="GH86" s="455"/>
      <c r="GI86" s="455"/>
      <c r="GJ86" s="455"/>
      <c r="GK86" s="455"/>
      <c r="GL86" s="455"/>
      <c r="GM86" s="455"/>
      <c r="GN86" s="455"/>
      <c r="GO86" s="455"/>
      <c r="GP86" s="455"/>
      <c r="GQ86" s="455"/>
      <c r="GR86" s="455"/>
      <c r="GS86" s="455"/>
      <c r="GT86" s="455"/>
      <c r="GU86" s="455"/>
      <c r="GV86" s="455"/>
      <c r="GW86" s="455"/>
      <c r="GX86" s="455"/>
      <c r="GY86" s="455"/>
      <c r="GZ86" s="455"/>
      <c r="HA86" s="455"/>
      <c r="HB86" s="455"/>
      <c r="HC86" s="455"/>
      <c r="HD86" s="455"/>
      <c r="HE86" s="455"/>
      <c r="HF86" s="455"/>
      <c r="HG86" s="455"/>
      <c r="HH86" s="455"/>
      <c r="HI86" s="455"/>
      <c r="HJ86" s="455"/>
      <c r="HK86" s="455"/>
      <c r="HL86" s="455"/>
      <c r="HM86" s="455"/>
      <c r="HN86" s="455"/>
      <c r="HO86" s="455"/>
      <c r="HP86" s="455"/>
      <c r="HQ86" s="455"/>
      <c r="HR86" s="455"/>
      <c r="HS86" s="455"/>
      <c r="HT86" s="455"/>
      <c r="HU86" s="455"/>
      <c r="HV86" s="455"/>
      <c r="HW86" s="455"/>
      <c r="HX86" s="455"/>
      <c r="HY86" s="455"/>
      <c r="HZ86" s="455"/>
      <c r="IA86" s="455"/>
      <c r="IB86" s="455"/>
      <c r="IC86" s="455"/>
      <c r="ID86" s="455"/>
      <c r="IE86" s="455"/>
      <c r="IF86" s="455"/>
      <c r="IG86" s="455"/>
      <c r="IH86" s="455"/>
      <c r="II86" s="455"/>
      <c r="IJ86" s="455"/>
      <c r="IK86" s="455"/>
      <c r="IL86" s="455"/>
      <c r="IM86" s="455"/>
      <c r="IN86" s="455"/>
      <c r="IO86" s="455"/>
      <c r="IP86" s="455"/>
      <c r="IQ86" s="455"/>
      <c r="IR86" s="455"/>
      <c r="IS86" s="455"/>
      <c r="IT86" s="455"/>
      <c r="IU86" s="455"/>
      <c r="IV86" s="455"/>
      <c r="IW86" s="456"/>
    </row>
    <row r="87" customFormat="false" ht="12" hidden="false" customHeight="true" outlineLevel="0" collapsed="false">
      <c r="A87" s="466"/>
      <c r="B87" s="452"/>
      <c r="C87" s="452"/>
      <c r="D87" s="452"/>
      <c r="E87" s="452"/>
      <c r="F87" s="452"/>
      <c r="G87" s="452"/>
      <c r="H87" s="452"/>
      <c r="I87" s="452"/>
      <c r="J87" s="452"/>
      <c r="K87" s="452"/>
      <c r="L87" s="452"/>
      <c r="M87" s="452"/>
      <c r="N87" s="452"/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/>
      <c r="AB87" s="452"/>
      <c r="AC87" s="452"/>
      <c r="AD87" s="452"/>
      <c r="AE87" s="329"/>
      <c r="AF87" s="329"/>
      <c r="AG87" s="329"/>
      <c r="AH87" s="467"/>
      <c r="AI87" s="467"/>
      <c r="AJ87" s="467"/>
      <c r="AK87" s="467"/>
      <c r="AL87" s="467"/>
      <c r="AM87" s="467"/>
      <c r="AN87" s="467"/>
      <c r="AO87" s="467"/>
      <c r="AP87" s="467"/>
      <c r="AQ87" s="467"/>
      <c r="AR87" s="467"/>
      <c r="AS87" s="467"/>
      <c r="AT87" s="467"/>
      <c r="AU87" s="467"/>
      <c r="AV87" s="467"/>
      <c r="AW87" s="467"/>
      <c r="AX87" s="467"/>
      <c r="AY87" s="467"/>
      <c r="AZ87" s="467"/>
      <c r="BA87" s="467"/>
      <c r="BB87" s="467"/>
      <c r="BC87" s="467"/>
      <c r="BD87" s="467"/>
      <c r="BE87" s="467"/>
      <c r="BF87" s="467"/>
      <c r="BG87" s="467"/>
      <c r="BH87" s="467"/>
      <c r="BI87" s="467"/>
      <c r="BJ87" s="467"/>
      <c r="BK87" s="467"/>
      <c r="BL87" s="467"/>
      <c r="BM87" s="467"/>
      <c r="BN87" s="467"/>
      <c r="BO87" s="467"/>
      <c r="BP87" s="467"/>
      <c r="BQ87" s="467"/>
      <c r="BR87" s="467"/>
      <c r="BS87" s="467"/>
      <c r="BT87" s="467"/>
      <c r="BU87" s="467"/>
      <c r="BV87" s="467"/>
      <c r="BW87" s="467"/>
      <c r="BX87" s="467"/>
      <c r="BY87" s="467"/>
      <c r="BZ87" s="467"/>
      <c r="CA87" s="467"/>
      <c r="CB87" s="467"/>
      <c r="CC87" s="467"/>
      <c r="CD87" s="467"/>
      <c r="CE87" s="467"/>
      <c r="CF87" s="467"/>
      <c r="CG87" s="467"/>
      <c r="CH87" s="467"/>
      <c r="CI87" s="467"/>
      <c r="CJ87" s="467"/>
      <c r="CK87" s="467"/>
      <c r="CL87" s="467"/>
      <c r="CM87" s="467"/>
      <c r="CN87" s="467"/>
      <c r="CO87" s="467"/>
      <c r="CP87" s="467"/>
      <c r="CQ87" s="467"/>
      <c r="CR87" s="467"/>
      <c r="CS87" s="467"/>
      <c r="CT87" s="467"/>
      <c r="CU87" s="467"/>
      <c r="CV87" s="467"/>
      <c r="CW87" s="467"/>
      <c r="CX87" s="467"/>
      <c r="CY87" s="467"/>
      <c r="CZ87" s="467"/>
      <c r="DA87" s="467"/>
      <c r="DB87" s="467"/>
      <c r="DC87" s="467"/>
      <c r="DD87" s="467"/>
      <c r="DE87" s="467"/>
      <c r="DF87" s="467"/>
      <c r="DG87" s="467"/>
      <c r="DH87" s="467"/>
      <c r="DI87" s="467"/>
      <c r="DJ87" s="467"/>
      <c r="DK87" s="467"/>
      <c r="DL87" s="467"/>
      <c r="DM87" s="467"/>
      <c r="DN87" s="467"/>
      <c r="DO87" s="467"/>
      <c r="DP87" s="467"/>
      <c r="DQ87" s="467"/>
      <c r="DR87" s="467"/>
      <c r="DS87" s="467"/>
      <c r="DT87" s="467"/>
      <c r="DU87" s="467"/>
      <c r="DV87" s="467"/>
      <c r="DW87" s="467"/>
      <c r="DX87" s="467"/>
      <c r="DY87" s="467"/>
      <c r="DZ87" s="467"/>
      <c r="EA87" s="467"/>
      <c r="EB87" s="467"/>
      <c r="EC87" s="467"/>
      <c r="ED87" s="467"/>
      <c r="EE87" s="467"/>
      <c r="EF87" s="467"/>
      <c r="EG87" s="467"/>
      <c r="EH87" s="467"/>
      <c r="EI87" s="467"/>
      <c r="EJ87" s="467"/>
      <c r="EK87" s="467"/>
      <c r="EL87" s="467"/>
      <c r="EM87" s="467"/>
      <c r="EN87" s="467"/>
      <c r="EO87" s="467"/>
      <c r="EP87" s="467"/>
      <c r="EQ87" s="467"/>
      <c r="ER87" s="467"/>
      <c r="ES87" s="467"/>
      <c r="ET87" s="467"/>
      <c r="EU87" s="467"/>
      <c r="EV87" s="467"/>
      <c r="EW87" s="467"/>
      <c r="EX87" s="467"/>
      <c r="EY87" s="467"/>
      <c r="EZ87" s="467"/>
      <c r="FA87" s="467"/>
      <c r="FB87" s="467"/>
      <c r="FC87" s="467"/>
      <c r="FD87" s="467"/>
      <c r="FE87" s="467"/>
      <c r="FF87" s="467"/>
      <c r="FG87" s="467"/>
      <c r="FH87" s="467"/>
      <c r="FI87" s="467"/>
      <c r="FJ87" s="467"/>
      <c r="FK87" s="467"/>
      <c r="FL87" s="467"/>
      <c r="FM87" s="467"/>
      <c r="FN87" s="467"/>
      <c r="FO87" s="467"/>
      <c r="FP87" s="467"/>
      <c r="FQ87" s="467"/>
      <c r="FR87" s="467"/>
      <c r="FS87" s="467"/>
      <c r="FT87" s="467"/>
      <c r="FU87" s="467"/>
      <c r="FV87" s="467"/>
      <c r="FW87" s="467"/>
      <c r="FX87" s="467"/>
      <c r="FY87" s="467"/>
      <c r="FZ87" s="467"/>
      <c r="GA87" s="467"/>
      <c r="GB87" s="467"/>
      <c r="GC87" s="467"/>
      <c r="GD87" s="467"/>
      <c r="GE87" s="467"/>
      <c r="GF87" s="467"/>
      <c r="GG87" s="467"/>
      <c r="GH87" s="467"/>
      <c r="GI87" s="467"/>
      <c r="GJ87" s="467"/>
      <c r="GK87" s="467"/>
      <c r="GL87" s="467"/>
      <c r="GM87" s="467"/>
      <c r="GN87" s="467"/>
      <c r="GO87" s="467"/>
      <c r="GP87" s="467"/>
      <c r="GQ87" s="467"/>
      <c r="GR87" s="467"/>
      <c r="GS87" s="467"/>
      <c r="GT87" s="467"/>
      <c r="GU87" s="467"/>
      <c r="GV87" s="467"/>
      <c r="GW87" s="467"/>
      <c r="GX87" s="467"/>
      <c r="GY87" s="467"/>
      <c r="GZ87" s="467"/>
      <c r="HA87" s="467"/>
      <c r="HB87" s="467"/>
      <c r="HC87" s="467"/>
      <c r="HD87" s="467"/>
      <c r="HE87" s="467"/>
      <c r="HF87" s="467"/>
      <c r="HG87" s="467"/>
      <c r="HH87" s="467"/>
      <c r="HI87" s="467"/>
      <c r="HJ87" s="467"/>
      <c r="HK87" s="467"/>
      <c r="HL87" s="467"/>
      <c r="HM87" s="467"/>
      <c r="HN87" s="467"/>
      <c r="HO87" s="467"/>
      <c r="HP87" s="467"/>
      <c r="HQ87" s="467"/>
      <c r="HR87" s="467"/>
      <c r="HS87" s="467"/>
      <c r="HT87" s="467"/>
      <c r="HU87" s="467"/>
      <c r="HV87" s="467"/>
      <c r="HW87" s="467"/>
      <c r="HX87" s="467"/>
      <c r="HY87" s="467"/>
      <c r="HZ87" s="467"/>
      <c r="IA87" s="467"/>
      <c r="IB87" s="467"/>
      <c r="IC87" s="467"/>
      <c r="ID87" s="467"/>
      <c r="IE87" s="467"/>
      <c r="IF87" s="467"/>
      <c r="IG87" s="467"/>
      <c r="IH87" s="467"/>
      <c r="II87" s="467"/>
      <c r="IJ87" s="467"/>
      <c r="IK87" s="467"/>
      <c r="IL87" s="467"/>
      <c r="IM87" s="467"/>
      <c r="IN87" s="467"/>
      <c r="IO87" s="467"/>
      <c r="IP87" s="467"/>
      <c r="IQ87" s="467"/>
      <c r="IR87" s="467"/>
      <c r="IS87" s="467"/>
      <c r="IT87" s="467"/>
      <c r="IU87" s="467"/>
      <c r="IV87" s="467"/>
      <c r="IW87" s="467"/>
    </row>
    <row r="88" customFormat="false" ht="12" hidden="false" customHeight="true" outlineLevel="0" collapsed="false">
      <c r="A88" s="358" t="s">
        <v>201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/>
      <c r="AD88" s="452"/>
      <c r="AE88" s="329"/>
      <c r="AF88" s="329"/>
      <c r="AG88" s="329"/>
      <c r="AH88" s="467"/>
      <c r="AI88" s="467"/>
      <c r="AJ88" s="467"/>
      <c r="AK88" s="467"/>
      <c r="AL88" s="467"/>
      <c r="AM88" s="467"/>
      <c r="AN88" s="467"/>
      <c r="AO88" s="467"/>
      <c r="AP88" s="467"/>
      <c r="AQ88" s="467"/>
      <c r="AR88" s="467"/>
      <c r="AS88" s="467"/>
      <c r="AT88" s="467"/>
      <c r="AU88" s="467"/>
      <c r="AV88" s="467"/>
      <c r="AW88" s="467"/>
      <c r="AX88" s="467"/>
      <c r="AY88" s="467"/>
      <c r="AZ88" s="467"/>
      <c r="BA88" s="467"/>
      <c r="BB88" s="467"/>
      <c r="BC88" s="467"/>
      <c r="BD88" s="467"/>
      <c r="BE88" s="467"/>
      <c r="BF88" s="467"/>
      <c r="BG88" s="467"/>
      <c r="BH88" s="467"/>
      <c r="BI88" s="467"/>
      <c r="BJ88" s="467"/>
      <c r="BK88" s="467"/>
      <c r="BL88" s="467"/>
      <c r="BM88" s="467"/>
      <c r="BN88" s="467"/>
      <c r="BO88" s="467"/>
      <c r="BP88" s="467"/>
      <c r="BQ88" s="467"/>
      <c r="BR88" s="467"/>
      <c r="BS88" s="467"/>
      <c r="BT88" s="467"/>
      <c r="BU88" s="467"/>
      <c r="BV88" s="467"/>
      <c r="BW88" s="467"/>
      <c r="BX88" s="467"/>
      <c r="BY88" s="467"/>
      <c r="BZ88" s="467"/>
      <c r="CA88" s="467"/>
      <c r="CB88" s="467"/>
      <c r="CC88" s="467"/>
      <c r="CD88" s="467"/>
      <c r="CE88" s="467"/>
      <c r="CF88" s="467"/>
      <c r="CG88" s="467"/>
      <c r="CH88" s="467"/>
      <c r="CI88" s="467"/>
      <c r="CJ88" s="467"/>
      <c r="CK88" s="467"/>
      <c r="CL88" s="467"/>
      <c r="CM88" s="467"/>
      <c r="CN88" s="467"/>
      <c r="CO88" s="467"/>
      <c r="CP88" s="467"/>
      <c r="CQ88" s="467"/>
      <c r="CR88" s="467"/>
      <c r="CS88" s="467"/>
      <c r="CT88" s="467"/>
      <c r="CU88" s="467"/>
      <c r="CV88" s="467"/>
      <c r="CW88" s="467"/>
      <c r="CX88" s="467"/>
      <c r="CY88" s="467"/>
      <c r="CZ88" s="467"/>
      <c r="DA88" s="467"/>
      <c r="DB88" s="467"/>
      <c r="DC88" s="467"/>
      <c r="DD88" s="467"/>
      <c r="DE88" s="467"/>
      <c r="DF88" s="467"/>
      <c r="DG88" s="467"/>
      <c r="DH88" s="467"/>
      <c r="DI88" s="467"/>
      <c r="DJ88" s="467"/>
      <c r="DK88" s="467"/>
      <c r="DL88" s="467"/>
      <c r="DM88" s="467"/>
      <c r="DN88" s="467"/>
      <c r="DO88" s="467"/>
      <c r="DP88" s="467"/>
      <c r="DQ88" s="467"/>
      <c r="DR88" s="467"/>
      <c r="DS88" s="467"/>
      <c r="DT88" s="467"/>
      <c r="DU88" s="467"/>
      <c r="DV88" s="467"/>
      <c r="DW88" s="467"/>
      <c r="DX88" s="467"/>
      <c r="DY88" s="467"/>
      <c r="DZ88" s="467"/>
      <c r="EA88" s="467"/>
      <c r="EB88" s="467"/>
      <c r="EC88" s="467"/>
      <c r="ED88" s="467"/>
      <c r="EE88" s="467"/>
      <c r="EF88" s="467"/>
      <c r="EG88" s="467"/>
      <c r="EH88" s="467"/>
      <c r="EI88" s="467"/>
      <c r="EJ88" s="467"/>
      <c r="EK88" s="467"/>
      <c r="EL88" s="467"/>
      <c r="EM88" s="467"/>
      <c r="EN88" s="467"/>
      <c r="EO88" s="467"/>
      <c r="EP88" s="467"/>
      <c r="EQ88" s="467"/>
      <c r="ER88" s="467"/>
      <c r="ES88" s="467"/>
      <c r="ET88" s="467"/>
      <c r="EU88" s="467"/>
      <c r="EV88" s="467"/>
      <c r="EW88" s="467"/>
      <c r="EX88" s="467"/>
      <c r="EY88" s="467"/>
      <c r="EZ88" s="467"/>
      <c r="FA88" s="467"/>
      <c r="FB88" s="467"/>
      <c r="FC88" s="467"/>
      <c r="FD88" s="467"/>
      <c r="FE88" s="467"/>
      <c r="FF88" s="467"/>
      <c r="FG88" s="467"/>
      <c r="FH88" s="467"/>
      <c r="FI88" s="467"/>
      <c r="FJ88" s="467"/>
      <c r="FK88" s="467"/>
      <c r="FL88" s="467"/>
      <c r="FM88" s="467"/>
      <c r="FN88" s="467"/>
      <c r="FO88" s="467"/>
      <c r="FP88" s="467"/>
      <c r="FQ88" s="467"/>
      <c r="FR88" s="467"/>
      <c r="FS88" s="467"/>
      <c r="FT88" s="467"/>
      <c r="FU88" s="467"/>
      <c r="FV88" s="467"/>
      <c r="FW88" s="467"/>
      <c r="FX88" s="467"/>
      <c r="FY88" s="467"/>
      <c r="FZ88" s="467"/>
      <c r="GA88" s="467"/>
      <c r="GB88" s="467"/>
      <c r="GC88" s="467"/>
      <c r="GD88" s="467"/>
      <c r="GE88" s="467"/>
      <c r="GF88" s="467"/>
      <c r="GG88" s="467"/>
      <c r="GH88" s="467"/>
      <c r="GI88" s="467"/>
      <c r="GJ88" s="467"/>
      <c r="GK88" s="467"/>
      <c r="GL88" s="467"/>
      <c r="GM88" s="467"/>
      <c r="GN88" s="467"/>
      <c r="GO88" s="467"/>
      <c r="GP88" s="467"/>
      <c r="GQ88" s="467"/>
      <c r="GR88" s="467"/>
      <c r="GS88" s="467"/>
      <c r="GT88" s="467"/>
      <c r="GU88" s="467"/>
      <c r="GV88" s="467"/>
      <c r="GW88" s="467"/>
      <c r="GX88" s="467"/>
      <c r="GY88" s="467"/>
      <c r="GZ88" s="467"/>
      <c r="HA88" s="467"/>
      <c r="HB88" s="467"/>
      <c r="HC88" s="467"/>
      <c r="HD88" s="467"/>
      <c r="HE88" s="467"/>
      <c r="HF88" s="467"/>
      <c r="HG88" s="467"/>
      <c r="HH88" s="467"/>
      <c r="HI88" s="467"/>
      <c r="HJ88" s="467"/>
      <c r="HK88" s="467"/>
      <c r="HL88" s="467"/>
      <c r="HM88" s="467"/>
      <c r="HN88" s="467"/>
      <c r="HO88" s="467"/>
      <c r="HP88" s="467"/>
      <c r="HQ88" s="467"/>
      <c r="HR88" s="467"/>
      <c r="HS88" s="467"/>
      <c r="HT88" s="467"/>
      <c r="HU88" s="467"/>
      <c r="HV88" s="467"/>
      <c r="HW88" s="467"/>
      <c r="HX88" s="467"/>
      <c r="HY88" s="467"/>
      <c r="HZ88" s="467"/>
      <c r="IA88" s="467"/>
      <c r="IB88" s="467"/>
      <c r="IC88" s="467"/>
      <c r="ID88" s="467"/>
      <c r="IE88" s="467"/>
      <c r="IF88" s="467"/>
      <c r="IG88" s="467"/>
      <c r="IH88" s="467"/>
      <c r="II88" s="467"/>
      <c r="IJ88" s="467"/>
      <c r="IK88" s="467"/>
      <c r="IL88" s="467"/>
      <c r="IM88" s="467"/>
      <c r="IN88" s="467"/>
      <c r="IO88" s="467"/>
      <c r="IP88" s="467"/>
      <c r="IQ88" s="467"/>
      <c r="IR88" s="467"/>
      <c r="IS88" s="467"/>
      <c r="IT88" s="467"/>
      <c r="IU88" s="467"/>
      <c r="IV88" s="467"/>
      <c r="IW88" s="467"/>
    </row>
    <row r="89" customFormat="false" ht="12" hidden="false" customHeight="true" outlineLevel="0" collapsed="false">
      <c r="A89" s="358"/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329"/>
      <c r="AF89" s="329"/>
      <c r="AG89" s="329"/>
      <c r="AH89" s="467"/>
      <c r="AI89" s="467"/>
      <c r="AJ89" s="467"/>
      <c r="AK89" s="467"/>
      <c r="AL89" s="467"/>
      <c r="AM89" s="467"/>
      <c r="AN89" s="467"/>
      <c r="AO89" s="467"/>
      <c r="AP89" s="467"/>
      <c r="AQ89" s="467"/>
      <c r="AR89" s="467"/>
      <c r="AS89" s="467"/>
      <c r="AT89" s="467"/>
      <c r="AU89" s="467"/>
      <c r="AV89" s="467"/>
      <c r="AW89" s="467"/>
      <c r="AX89" s="467"/>
      <c r="AY89" s="467"/>
      <c r="AZ89" s="467"/>
      <c r="BA89" s="467"/>
      <c r="BB89" s="467"/>
      <c r="BC89" s="467"/>
      <c r="BD89" s="467"/>
      <c r="BE89" s="467"/>
      <c r="BF89" s="467"/>
      <c r="BG89" s="467"/>
      <c r="BH89" s="467"/>
      <c r="BI89" s="467"/>
      <c r="BJ89" s="467"/>
      <c r="BK89" s="467"/>
      <c r="BL89" s="467"/>
      <c r="BM89" s="467"/>
      <c r="BN89" s="467"/>
      <c r="BO89" s="467"/>
      <c r="BP89" s="467"/>
      <c r="BQ89" s="467"/>
      <c r="BR89" s="467"/>
      <c r="BS89" s="467"/>
      <c r="BT89" s="467"/>
      <c r="BU89" s="467"/>
      <c r="BV89" s="467"/>
      <c r="BW89" s="467"/>
      <c r="BX89" s="467"/>
      <c r="BY89" s="467"/>
      <c r="BZ89" s="467"/>
      <c r="CA89" s="467"/>
      <c r="CB89" s="467"/>
      <c r="CC89" s="467"/>
      <c r="CD89" s="467"/>
      <c r="CE89" s="467"/>
      <c r="CF89" s="467"/>
      <c r="CG89" s="467"/>
      <c r="CH89" s="467"/>
      <c r="CI89" s="467"/>
      <c r="CJ89" s="467"/>
      <c r="CK89" s="467"/>
      <c r="CL89" s="467"/>
      <c r="CM89" s="467"/>
      <c r="CN89" s="467"/>
      <c r="CO89" s="467"/>
      <c r="CP89" s="467"/>
      <c r="CQ89" s="467"/>
      <c r="CR89" s="467"/>
      <c r="CS89" s="467"/>
      <c r="CT89" s="467"/>
      <c r="CU89" s="467"/>
      <c r="CV89" s="467"/>
      <c r="CW89" s="467"/>
      <c r="CX89" s="467"/>
      <c r="CY89" s="467"/>
      <c r="CZ89" s="467"/>
      <c r="DA89" s="467"/>
      <c r="DB89" s="467"/>
      <c r="DC89" s="467"/>
      <c r="DD89" s="467"/>
      <c r="DE89" s="467"/>
      <c r="DF89" s="467"/>
      <c r="DG89" s="467"/>
      <c r="DH89" s="467"/>
      <c r="DI89" s="467"/>
      <c r="DJ89" s="467"/>
      <c r="DK89" s="467"/>
      <c r="DL89" s="467"/>
      <c r="DM89" s="467"/>
      <c r="DN89" s="467"/>
      <c r="DO89" s="467"/>
      <c r="DP89" s="467"/>
      <c r="DQ89" s="467"/>
      <c r="DR89" s="467"/>
      <c r="DS89" s="467"/>
      <c r="DT89" s="467"/>
      <c r="DU89" s="467"/>
      <c r="DV89" s="467"/>
      <c r="DW89" s="467"/>
      <c r="DX89" s="467"/>
      <c r="DY89" s="467"/>
      <c r="DZ89" s="467"/>
      <c r="EA89" s="467"/>
      <c r="EB89" s="467"/>
      <c r="EC89" s="467"/>
      <c r="ED89" s="467"/>
      <c r="EE89" s="467"/>
      <c r="EF89" s="467"/>
      <c r="EG89" s="467"/>
      <c r="EH89" s="467"/>
      <c r="EI89" s="467"/>
      <c r="EJ89" s="467"/>
      <c r="EK89" s="467"/>
      <c r="EL89" s="467"/>
      <c r="EM89" s="467"/>
      <c r="EN89" s="467"/>
      <c r="EO89" s="467"/>
      <c r="EP89" s="467"/>
      <c r="EQ89" s="467"/>
      <c r="ER89" s="467"/>
      <c r="ES89" s="467"/>
      <c r="ET89" s="467"/>
      <c r="EU89" s="467"/>
      <c r="EV89" s="467"/>
      <c r="EW89" s="467"/>
      <c r="EX89" s="467"/>
      <c r="EY89" s="467"/>
      <c r="EZ89" s="467"/>
      <c r="FA89" s="467"/>
      <c r="FB89" s="467"/>
      <c r="FC89" s="467"/>
      <c r="FD89" s="467"/>
      <c r="FE89" s="467"/>
      <c r="FF89" s="467"/>
      <c r="FG89" s="467"/>
      <c r="FH89" s="467"/>
      <c r="FI89" s="467"/>
      <c r="FJ89" s="467"/>
      <c r="FK89" s="467"/>
      <c r="FL89" s="467"/>
      <c r="FM89" s="467"/>
      <c r="FN89" s="467"/>
      <c r="FO89" s="467"/>
      <c r="FP89" s="467"/>
      <c r="FQ89" s="467"/>
      <c r="FR89" s="467"/>
      <c r="FS89" s="467"/>
      <c r="FT89" s="467"/>
      <c r="FU89" s="467"/>
      <c r="FV89" s="467"/>
      <c r="FW89" s="467"/>
      <c r="FX89" s="467"/>
      <c r="FY89" s="467"/>
      <c r="FZ89" s="467"/>
      <c r="GA89" s="467"/>
      <c r="GB89" s="467"/>
      <c r="GC89" s="467"/>
      <c r="GD89" s="467"/>
      <c r="GE89" s="467"/>
      <c r="GF89" s="467"/>
      <c r="GG89" s="467"/>
      <c r="GH89" s="467"/>
      <c r="GI89" s="467"/>
      <c r="GJ89" s="467"/>
      <c r="GK89" s="467"/>
      <c r="GL89" s="467"/>
      <c r="GM89" s="467"/>
      <c r="GN89" s="467"/>
      <c r="GO89" s="467"/>
      <c r="GP89" s="467"/>
      <c r="GQ89" s="467"/>
      <c r="GR89" s="467"/>
      <c r="GS89" s="467"/>
      <c r="GT89" s="467"/>
      <c r="GU89" s="467"/>
      <c r="GV89" s="467"/>
      <c r="GW89" s="467"/>
      <c r="GX89" s="467"/>
      <c r="GY89" s="467"/>
      <c r="GZ89" s="467"/>
      <c r="HA89" s="467"/>
      <c r="HB89" s="467"/>
      <c r="HC89" s="467"/>
      <c r="HD89" s="467"/>
      <c r="HE89" s="467"/>
      <c r="HF89" s="467"/>
      <c r="HG89" s="467"/>
      <c r="HH89" s="467"/>
      <c r="HI89" s="467"/>
      <c r="HJ89" s="467"/>
      <c r="HK89" s="467"/>
      <c r="HL89" s="467"/>
      <c r="HM89" s="467"/>
      <c r="HN89" s="467"/>
      <c r="HO89" s="467"/>
      <c r="HP89" s="467"/>
      <c r="HQ89" s="467"/>
      <c r="HR89" s="467"/>
      <c r="HS89" s="467"/>
      <c r="HT89" s="467"/>
      <c r="HU89" s="467"/>
      <c r="HV89" s="467"/>
      <c r="HW89" s="467"/>
      <c r="HX89" s="467"/>
      <c r="HY89" s="467"/>
      <c r="HZ89" s="467"/>
      <c r="IA89" s="467"/>
      <c r="IB89" s="467"/>
      <c r="IC89" s="467"/>
      <c r="ID89" s="467"/>
      <c r="IE89" s="467"/>
      <c r="IF89" s="467"/>
      <c r="IG89" s="467"/>
      <c r="IH89" s="467"/>
      <c r="II89" s="467"/>
      <c r="IJ89" s="467"/>
      <c r="IK89" s="467"/>
      <c r="IL89" s="467"/>
      <c r="IM89" s="467"/>
      <c r="IN89" s="467"/>
      <c r="IO89" s="467"/>
      <c r="IP89" s="467"/>
      <c r="IQ89" s="467"/>
      <c r="IR89" s="467"/>
      <c r="IS89" s="467"/>
      <c r="IT89" s="467"/>
      <c r="IU89" s="467"/>
      <c r="IV89" s="467"/>
      <c r="IW89" s="467"/>
    </row>
    <row r="90" customFormat="false" ht="12.75" hidden="false" customHeight="false" outlineLevel="1" collapsed="false">
      <c r="A90" s="330" t="s">
        <v>235</v>
      </c>
      <c r="B90" s="26" t="e">
        <f aca="false">B39-B12</f>
        <v>#VALUE!</v>
      </c>
      <c r="C90" s="26" t="e">
        <f aca="false">C39-C12</f>
        <v>#VALUE!</v>
      </c>
      <c r="D90" s="26" t="e">
        <f aca="false">D39-D12</f>
        <v>#VALUE!</v>
      </c>
      <c r="E90" s="26" t="e">
        <f aca="false">E39</f>
        <v>#VALUE!</v>
      </c>
      <c r="F90" s="26" t="e">
        <f aca="false">F39</f>
        <v>#VALUE!</v>
      </c>
      <c r="G90" s="26" t="e">
        <f aca="false">G39</f>
        <v>#VALUE!</v>
      </c>
      <c r="H90" s="26" t="e">
        <f aca="false">H39</f>
        <v>#VALUE!</v>
      </c>
      <c r="I90" s="26" t="e">
        <f aca="false">I39</f>
        <v>#VALUE!</v>
      </c>
      <c r="J90" s="26" t="e">
        <f aca="false">J39</f>
        <v>#VALUE!</v>
      </c>
      <c r="K90" s="26" t="e">
        <f aca="false">K39</f>
        <v>#VALUE!</v>
      </c>
      <c r="L90" s="26" t="e">
        <f aca="false">L39</f>
        <v>#VALUE!</v>
      </c>
      <c r="M90" s="26" t="e">
        <f aca="false">M39</f>
        <v>#VALUE!</v>
      </c>
      <c r="N90" s="26" t="e">
        <f aca="false">N39</f>
        <v>#VALUE!</v>
      </c>
      <c r="O90" s="26" t="e">
        <f aca="false">O39</f>
        <v>#VALUE!</v>
      </c>
      <c r="P90" s="26" t="e">
        <f aca="false">P39</f>
        <v>#VALUE!</v>
      </c>
      <c r="Q90" s="26" t="e">
        <f aca="false">Q39</f>
        <v>#VALUE!</v>
      </c>
      <c r="R90" s="26" t="e">
        <f aca="false">R39</f>
        <v>#VALUE!</v>
      </c>
      <c r="S90" s="26" t="e">
        <f aca="false">S39</f>
        <v>#VALUE!</v>
      </c>
      <c r="T90" s="26" t="e">
        <f aca="false">T39</f>
        <v>#VALUE!</v>
      </c>
      <c r="U90" s="26" t="e">
        <f aca="false">U39</f>
        <v>#VALUE!</v>
      </c>
      <c r="W90" s="391" t="e">
        <f aca="false">SUM(B90:U90)</f>
        <v>#VALUE!</v>
      </c>
    </row>
    <row r="91" customFormat="false" ht="12.75" hidden="false" customHeight="false" outlineLevel="1" collapsed="false">
      <c r="A91" s="330" t="s">
        <v>205</v>
      </c>
      <c r="B91" s="26" t="e">
        <f aca="false">B33</f>
        <v>#VALUE!</v>
      </c>
      <c r="C91" s="26" t="e">
        <f aca="false">C33</f>
        <v>#VALUE!</v>
      </c>
      <c r="D91" s="26" t="e">
        <f aca="false">D33</f>
        <v>#VALUE!</v>
      </c>
      <c r="E91" s="26" t="e">
        <f aca="false">E33</f>
        <v>#VALUE!</v>
      </c>
      <c r="F91" s="26" t="e">
        <f aca="false">F33</f>
        <v>#VALUE!</v>
      </c>
      <c r="G91" s="26" t="e">
        <f aca="false">G33</f>
        <v>#VALUE!</v>
      </c>
      <c r="H91" s="26" t="e">
        <f aca="false">H33</f>
        <v>#VALUE!</v>
      </c>
      <c r="I91" s="26" t="e">
        <f aca="false">I33</f>
        <v>#VALUE!</v>
      </c>
      <c r="J91" s="26" t="e">
        <f aca="false">J33</f>
        <v>#VALUE!</v>
      </c>
      <c r="K91" s="26" t="e">
        <f aca="false">K33</f>
        <v>#VALUE!</v>
      </c>
      <c r="L91" s="26" t="e">
        <f aca="false">L33</f>
        <v>#VALUE!</v>
      </c>
      <c r="M91" s="26" t="e">
        <f aca="false">M33</f>
        <v>#VALUE!</v>
      </c>
      <c r="N91" s="26" t="e">
        <f aca="false">N33</f>
        <v>#VALUE!</v>
      </c>
      <c r="O91" s="26" t="e">
        <f aca="false">O33</f>
        <v>#VALUE!</v>
      </c>
      <c r="P91" s="26" t="e">
        <f aca="false">P33</f>
        <v>#VALUE!</v>
      </c>
      <c r="Q91" s="26" t="e">
        <f aca="false">Q33</f>
        <v>#VALUE!</v>
      </c>
      <c r="R91" s="26" t="e">
        <f aca="false">R33</f>
        <v>#VALUE!</v>
      </c>
      <c r="S91" s="26" t="e">
        <f aca="false">S33</f>
        <v>#VALUE!</v>
      </c>
      <c r="T91" s="26" t="e">
        <f aca="false">T33</f>
        <v>#VALUE!</v>
      </c>
      <c r="U91" s="26" t="e">
        <f aca="false">U33</f>
        <v>#VALUE!</v>
      </c>
      <c r="W91" s="391" t="e">
        <f aca="false">SUM(B91:U91)</f>
        <v>#VALUE!</v>
      </c>
    </row>
    <row r="92" customFormat="false" ht="15" hidden="false" customHeight="false" outlineLevel="1" collapsed="false">
      <c r="A92" s="330" t="s">
        <v>236</v>
      </c>
      <c r="B92" s="253" t="e">
        <f aca="false">-Depreciation!C93</f>
        <v>#VALUE!</v>
      </c>
      <c r="C92" s="253" t="e">
        <f aca="false">-Depreciation!D93</f>
        <v>#VALUE!</v>
      </c>
      <c r="D92" s="253" t="e">
        <f aca="false">-Depreciation!E93</f>
        <v>#VALUE!</v>
      </c>
      <c r="E92" s="253" t="e">
        <f aca="false">-Depreciation!F93</f>
        <v>#VALUE!</v>
      </c>
      <c r="F92" s="253" t="e">
        <f aca="false">-Depreciation!G93</f>
        <v>#VALUE!</v>
      </c>
      <c r="G92" s="253" t="e">
        <f aca="false">-Depreciation!H93</f>
        <v>#VALUE!</v>
      </c>
      <c r="H92" s="253" t="e">
        <f aca="false">-Depreciation!I93</f>
        <v>#VALUE!</v>
      </c>
      <c r="I92" s="253" t="e">
        <f aca="false">-Depreciation!J93</f>
        <v>#VALUE!</v>
      </c>
      <c r="J92" s="253" t="e">
        <f aca="false">-Depreciation!K93</f>
        <v>#VALUE!</v>
      </c>
      <c r="K92" s="253" t="e">
        <f aca="false">-Depreciation!L93</f>
        <v>#VALUE!</v>
      </c>
      <c r="L92" s="253" t="e">
        <f aca="false">-Depreciation!M93</f>
        <v>#VALUE!</v>
      </c>
      <c r="M92" s="253" t="e">
        <f aca="false">-Depreciation!N93</f>
        <v>#VALUE!</v>
      </c>
      <c r="N92" s="253" t="e">
        <f aca="false">-Depreciation!O93</f>
        <v>#VALUE!</v>
      </c>
      <c r="O92" s="253" t="e">
        <f aca="false">-Depreciation!P93</f>
        <v>#VALUE!</v>
      </c>
      <c r="P92" s="253" t="e">
        <f aca="false">-Depreciation!Q93</f>
        <v>#VALUE!</v>
      </c>
      <c r="Q92" s="253" t="e">
        <f aca="false">-Depreciation!R93</f>
        <v>#VALUE!</v>
      </c>
      <c r="R92" s="253" t="e">
        <f aca="false">-Depreciation!S93</f>
        <v>#VALUE!</v>
      </c>
      <c r="S92" s="253" t="e">
        <f aca="false">-Depreciation!T93</f>
        <v>#VALUE!</v>
      </c>
      <c r="T92" s="253" t="e">
        <f aca="false">-Depreciation!U93</f>
        <v>#VALUE!</v>
      </c>
      <c r="U92" s="253" t="e">
        <f aca="false">-Depreciation!V93</f>
        <v>#VALUE!</v>
      </c>
      <c r="W92" s="399" t="e">
        <f aca="false">SUM(B92:U92)</f>
        <v>#VALUE!</v>
      </c>
    </row>
    <row r="93" customFormat="false" ht="12.75" hidden="false" customHeight="false" outlineLevel="1" collapsed="false">
      <c r="A93" s="364" t="s">
        <v>237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391" t="e">
        <f aca="false">SUM(B93:U93)</f>
        <v>#VALUE!</v>
      </c>
    </row>
    <row r="94" customFormat="false" ht="12.75" hidden="false" customHeight="false" outlineLevel="1" collapsed="false">
      <c r="A94" s="330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30" t="s">
        <v>92</v>
      </c>
      <c r="B95" s="400" t="n">
        <f aca="false">Assumptions!$H$38</f>
        <v>0.045</v>
      </c>
      <c r="C95" s="400" t="n">
        <f aca="false">Assumptions!$H$38</f>
        <v>0.045</v>
      </c>
      <c r="D95" s="400" t="n">
        <f aca="false">Assumptions!$H$38</f>
        <v>0.045</v>
      </c>
      <c r="E95" s="400" t="n">
        <f aca="false">Assumptions!$H$38</f>
        <v>0.045</v>
      </c>
      <c r="F95" s="400" t="n">
        <f aca="false">Assumptions!$H$38</f>
        <v>0.045</v>
      </c>
      <c r="G95" s="400" t="n">
        <f aca="false">Assumptions!$H$38</f>
        <v>0.045</v>
      </c>
      <c r="H95" s="400" t="n">
        <f aca="false">Assumptions!$H$38</f>
        <v>0.045</v>
      </c>
      <c r="I95" s="400" t="n">
        <f aca="false">Assumptions!$H$38</f>
        <v>0.045</v>
      </c>
      <c r="J95" s="400" t="n">
        <f aca="false">Assumptions!$H$38</f>
        <v>0.045</v>
      </c>
      <c r="K95" s="400" t="n">
        <f aca="false">Assumptions!$H$38</f>
        <v>0.045</v>
      </c>
      <c r="L95" s="400" t="n">
        <f aca="false">Assumptions!$H$38</f>
        <v>0.045</v>
      </c>
      <c r="M95" s="400" t="n">
        <f aca="false">Assumptions!$H$38</f>
        <v>0.045</v>
      </c>
      <c r="N95" s="400" t="n">
        <f aca="false">Assumptions!$H$38</f>
        <v>0.045</v>
      </c>
      <c r="O95" s="400" t="n">
        <f aca="false">Assumptions!$H$38</f>
        <v>0.045</v>
      </c>
      <c r="P95" s="400" t="n">
        <f aca="false">Assumptions!$H$38</f>
        <v>0.045</v>
      </c>
      <c r="Q95" s="400" t="n">
        <f aca="false">Assumptions!$H$38</f>
        <v>0.045</v>
      </c>
      <c r="R95" s="400" t="n">
        <f aca="false">Assumptions!$H$38</f>
        <v>0.045</v>
      </c>
      <c r="S95" s="400" t="n">
        <f aca="false">Assumptions!$H$38</f>
        <v>0.045</v>
      </c>
      <c r="T95" s="400" t="n">
        <f aca="false">Assumptions!$H$38</f>
        <v>0.045</v>
      </c>
      <c r="U95" s="400" t="n">
        <f aca="false">Assumptions!$H$38</f>
        <v>0.045</v>
      </c>
    </row>
    <row r="96" customFormat="false" ht="12.75" hidden="false" customHeight="false" outlineLevel="1" collapsed="false">
      <c r="A96" s="330" t="s">
        <v>238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1" collapsed="false">
      <c r="A97" s="330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30" t="s">
        <v>239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e">
        <f aca="false">F102</f>
        <v>#VALUE!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1" collapsed="false">
      <c r="A99" s="330" t="s">
        <v>240</v>
      </c>
      <c r="B99" s="26" t="e">
        <f aca="false">IF(B68&gt;2020,0,IF(B96&lt;0,-B96,0))</f>
        <v>#VALUE!</v>
      </c>
      <c r="C99" s="26" t="e">
        <f aca="false">IF(C68&gt;2020,0,IF(C96&lt;0,-C96,0))</f>
        <v>#VALUE!</v>
      </c>
      <c r="D99" s="26" t="e">
        <f aca="false">IF(D68&gt;2020,0,IF(D96&lt;0,-D96,0))</f>
        <v>#VALUE!</v>
      </c>
      <c r="E99" s="26" t="e">
        <f aca="false">IF(E68&gt;2020,0,IF(E96&lt;0,-E96,0))</f>
        <v>#VALUE!</v>
      </c>
      <c r="F99" s="26" t="e">
        <f aca="false">IF(F68&gt;2020,0,IF(F96&lt;0,-F96,0))</f>
        <v>#VALUE!</v>
      </c>
      <c r="G99" s="26" t="e">
        <f aca="false">IF(G68&gt;2020,0,IF(G96&lt;0,-G96,0))</f>
        <v>#VALUE!</v>
      </c>
      <c r="H99" s="26" t="e">
        <f aca="false">IF(H68&gt;2020,0,IF(H96&lt;0,-H96,0))</f>
        <v>#VALUE!</v>
      </c>
      <c r="I99" s="26" t="e">
        <f aca="false">IF(I68&gt;2020,0,IF(I96&lt;0,-I96,0))</f>
        <v>#VALUE!</v>
      </c>
      <c r="J99" s="26" t="e">
        <f aca="false">IF(J68&gt;2020,0,IF(J96&lt;0,-J96,0))</f>
        <v>#VALUE!</v>
      </c>
      <c r="K99" s="26" t="e">
        <f aca="false">IF(K68&gt;2020,0,IF(K96&lt;0,-K96,0))</f>
        <v>#VALUE!</v>
      </c>
      <c r="L99" s="26" t="e">
        <f aca="false">IF(L68&gt;2020,0,IF(L96&lt;0,-L96,0))</f>
        <v>#VALUE!</v>
      </c>
      <c r="M99" s="26" t="e">
        <f aca="false">IF(M68&gt;2020,0,IF(M96&lt;0,-M96,0))</f>
        <v>#VALUE!</v>
      </c>
      <c r="N99" s="26" t="e">
        <f aca="false">IF(N68&gt;2020,0,IF(N96&lt;0,-N96,0))</f>
        <v>#VALUE!</v>
      </c>
      <c r="O99" s="26" t="e">
        <f aca="false">IF(O68&gt;2020,0,IF(O96&lt;0,-O96,0))</f>
        <v>#VALUE!</v>
      </c>
      <c r="P99" s="26" t="e">
        <f aca="false">IF(P68&gt;2020,0,IF(P96&lt;0,-P96,0))</f>
        <v>#VALUE!</v>
      </c>
      <c r="Q99" s="26" t="e">
        <f aca="false">IF(Q68&gt;2020,0,IF(Q96&lt;0,-Q96,0))</f>
        <v>#VALUE!</v>
      </c>
      <c r="R99" s="26" t="e">
        <f aca="false">IF(R68&gt;2020,0,IF(R96&lt;0,-R96,0))</f>
        <v>#VALUE!</v>
      </c>
      <c r="S99" s="26" t="e">
        <f aca="false">IF(S68&gt;2020,0,IF(S96&lt;0,-S96,0))</f>
        <v>#VALUE!</v>
      </c>
      <c r="T99" s="26" t="e">
        <f aca="false">IF(T68&gt;2020,0,IF(T96&lt;0,-T96,0))</f>
        <v>#VALUE!</v>
      </c>
      <c r="U99" s="26" t="e">
        <f aca="false">IF(U68&gt;2020,0,IF(U96&lt;0,-U96,0))</f>
        <v>#VALUE!</v>
      </c>
    </row>
    <row r="100" customFormat="false" ht="12.75" hidden="false" customHeight="false" outlineLevel="1" collapsed="false">
      <c r="A100" s="330" t="s">
        <v>241</v>
      </c>
      <c r="B100" s="401" t="n">
        <v>0</v>
      </c>
      <c r="C100" s="401" t="n">
        <v>0</v>
      </c>
      <c r="D100" s="401" t="n">
        <v>0</v>
      </c>
      <c r="E100" s="401" t="n">
        <v>0</v>
      </c>
      <c r="F100" s="401" t="n">
        <v>0</v>
      </c>
      <c r="G100" s="401" t="n">
        <v>0</v>
      </c>
      <c r="H100" s="401" t="n">
        <v>0</v>
      </c>
      <c r="I100" s="401" t="n">
        <v>0</v>
      </c>
      <c r="J100" s="401" t="n">
        <v>0</v>
      </c>
      <c r="K100" s="401" t="n">
        <v>0</v>
      </c>
      <c r="L100" s="401" t="n">
        <v>0</v>
      </c>
      <c r="M100" s="401" t="n">
        <v>0</v>
      </c>
      <c r="N100" s="401" t="n">
        <v>0</v>
      </c>
      <c r="O100" s="401" t="n">
        <v>0</v>
      </c>
      <c r="P100" s="401" t="n">
        <v>0</v>
      </c>
      <c r="Q100" s="401" t="n">
        <v>0</v>
      </c>
      <c r="R100" s="401" t="n">
        <v>0</v>
      </c>
      <c r="S100" s="401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1" collapsed="false">
      <c r="A101" s="33" t="s">
        <v>212</v>
      </c>
      <c r="B101" s="253" t="e">
        <f aca="false">IF(B96&lt;0,0,IF(B98&gt;B96,-B96,-B98))</f>
        <v>#VALUE!</v>
      </c>
      <c r="C101" s="253" t="e">
        <f aca="false">IF(C96&lt;0,0,IF(C98&gt;C96,-C96,-C98))</f>
        <v>#VALUE!</v>
      </c>
      <c r="D101" s="253" t="e">
        <f aca="false">IF(D96&lt;0,0,IF(D98&gt;D96,-D96,-D98))</f>
        <v>#VALUE!</v>
      </c>
      <c r="E101" s="253" t="e">
        <f aca="false">IF(E96&lt;0,0,IF(E98&gt;E96,-E96,-E98))</f>
        <v>#VALUE!</v>
      </c>
      <c r="F101" s="253" t="e">
        <f aca="false">IF(F96&lt;0,0,IF(F98&gt;F96,-F96,-F98))</f>
        <v>#VALUE!</v>
      </c>
      <c r="G101" s="253" t="e">
        <f aca="false">IF(G96&lt;0,0,IF(G98&gt;G96,-G96,-G98))</f>
        <v>#VALUE!</v>
      </c>
      <c r="H101" s="253" t="e">
        <f aca="false">IF(H96&lt;0,0,IF(H98&gt;H96,-H96,-H98))</f>
        <v>#VALUE!</v>
      </c>
      <c r="I101" s="253" t="e">
        <f aca="false">IF(I96&lt;0,0,IF(I98&gt;I96,-I96,-I98))</f>
        <v>#VALUE!</v>
      </c>
      <c r="J101" s="253" t="e">
        <f aca="false">IF(J96&lt;0,0,IF(J98&gt;J96,-J96,-J98))</f>
        <v>#VALUE!</v>
      </c>
      <c r="K101" s="253" t="e">
        <f aca="false">IF(K96&lt;0,0,IF(K98&gt;K96,-K96,-K98))</f>
        <v>#VALUE!</v>
      </c>
      <c r="L101" s="253" t="e">
        <f aca="false">IF(L96&lt;0,0,IF(L98&gt;L96,-L96,-L98))</f>
        <v>#VALUE!</v>
      </c>
      <c r="M101" s="253" t="e">
        <f aca="false">IF(M96&lt;0,0,IF(M98&gt;M96,-M96,-M98))</f>
        <v>#VALUE!</v>
      </c>
      <c r="N101" s="253" t="e">
        <f aca="false">IF(N96&lt;0,0,IF(N98&gt;N96,-N96,-N98))</f>
        <v>#VALUE!</v>
      </c>
      <c r="O101" s="253" t="e">
        <f aca="false">IF(O96&lt;0,0,IF(O98&gt;O96,-O96,-O98))</f>
        <v>#VALUE!</v>
      </c>
      <c r="P101" s="253" t="e">
        <f aca="false">IF(P96&lt;0,0,IF(P98&gt;P96,-P96,-P98))</f>
        <v>#VALUE!</v>
      </c>
      <c r="Q101" s="253" t="e">
        <f aca="false">IF(Q96&lt;0,0,IF(Q98&gt;Q96,-Q96,-Q98))</f>
        <v>#VALUE!</v>
      </c>
      <c r="R101" s="253" t="e">
        <f aca="false">IF(R96&lt;0,0,IF(R98&gt;R96,-R96,-R98))</f>
        <v>#VALUE!</v>
      </c>
      <c r="S101" s="253" t="e">
        <f aca="false">IF(S96&lt;0,0,IF(S98&gt;S96,-S96,-S98))</f>
        <v>#VALUE!</v>
      </c>
      <c r="T101" s="253" t="e">
        <f aca="false">IF(T96&lt;0,0,IF(T98&gt;T96,-T96,-T98))</f>
        <v>#VALUE!</v>
      </c>
      <c r="U101" s="253" t="e">
        <f aca="false">IF(U96&lt;0,0,IF(U98&gt;U96,-U96,-U98))</f>
        <v>#VALUE!</v>
      </c>
    </row>
    <row r="102" customFormat="false" ht="12.75" hidden="false" customHeight="false" outlineLevel="1" collapsed="false">
      <c r="A102" s="33" t="s">
        <v>242</v>
      </c>
      <c r="B102" s="253" t="e">
        <f aca="false">SUM(B98:B101)</f>
        <v>#VALUE!</v>
      </c>
      <c r="C102" s="253" t="e">
        <f aca="false">SUM(C98:C101)</f>
        <v>#VALUE!</v>
      </c>
      <c r="D102" s="253" t="e">
        <f aca="false">SUM(D98:D101)</f>
        <v>#VALUE!</v>
      </c>
      <c r="E102" s="253" t="e">
        <f aca="false">SUM(E98:E101)</f>
        <v>#VALUE!</v>
      </c>
      <c r="F102" s="253" t="e">
        <f aca="false">SUM(F98:F101)</f>
        <v>#VALUE!</v>
      </c>
      <c r="G102" s="253" t="e">
        <f aca="false">SUM(G98:G101)</f>
        <v>#VALUE!</v>
      </c>
      <c r="H102" s="253" t="e">
        <f aca="false">SUM(H98:H101)</f>
        <v>#VALUE!</v>
      </c>
      <c r="I102" s="253" t="e">
        <f aca="false">SUM(I98:I101)</f>
        <v>#VALUE!</v>
      </c>
      <c r="J102" s="253" t="e">
        <f aca="false">SUM(J98:J101)</f>
        <v>#VALUE!</v>
      </c>
      <c r="K102" s="253" t="e">
        <f aca="false">SUM(K98:K101)</f>
        <v>#VALUE!</v>
      </c>
      <c r="L102" s="253" t="e">
        <f aca="false">SUM(L98:L101)</f>
        <v>#VALUE!</v>
      </c>
      <c r="M102" s="253" t="e">
        <f aca="false">SUM(M98:M101)</f>
        <v>#VALUE!</v>
      </c>
      <c r="N102" s="253" t="e">
        <f aca="false">SUM(N98:N101)</f>
        <v>#VALUE!</v>
      </c>
      <c r="O102" s="253" t="e">
        <f aca="false">SUM(O98:O101)</f>
        <v>#VALUE!</v>
      </c>
      <c r="P102" s="253" t="e">
        <f aca="false">SUM(P98:P101)</f>
        <v>#VALUE!</v>
      </c>
      <c r="Q102" s="253" t="e">
        <f aca="false">SUM(Q98:Q101)</f>
        <v>#VALUE!</v>
      </c>
      <c r="R102" s="253" t="e">
        <f aca="false">SUM(R98:R101)</f>
        <v>#VALUE!</v>
      </c>
      <c r="S102" s="253" t="e">
        <f aca="false">SUM(S98:S101)</f>
        <v>#VALUE!</v>
      </c>
      <c r="T102" s="253" t="e">
        <f aca="false">SUM(T98:T101)</f>
        <v>#VALUE!</v>
      </c>
      <c r="U102" s="253" t="e">
        <f aca="false">SUM(U98:U101)</f>
        <v>#VALUE!</v>
      </c>
    </row>
    <row r="103" customFormat="false" ht="12.75" hidden="false" customHeight="false" outlineLevel="1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1" collapsed="false">
      <c r="A104" s="53" t="s">
        <v>202</v>
      </c>
      <c r="B104" s="368" t="e">
        <f aca="false">IF(B96&lt;0,0,B96+B101)</f>
        <v>#VALUE!</v>
      </c>
      <c r="C104" s="368" t="e">
        <f aca="false">IF(C96&lt;0,0,C96+C101)</f>
        <v>#VALUE!</v>
      </c>
      <c r="D104" s="368" t="e">
        <f aca="false">IF(D96&lt;0,0,D96+D101)</f>
        <v>#VALUE!</v>
      </c>
      <c r="E104" s="368" t="e">
        <f aca="false">IF(E96&lt;0,0,E96+E101)</f>
        <v>#VALUE!</v>
      </c>
      <c r="F104" s="368" t="e">
        <f aca="false">IF(F96&lt;0,0,F96+F101)</f>
        <v>#VALUE!</v>
      </c>
      <c r="G104" s="368" t="e">
        <f aca="false">IF(G96&lt;0,0,G96+G101)</f>
        <v>#VALUE!</v>
      </c>
      <c r="H104" s="368" t="e">
        <f aca="false">IF(H96&lt;0,0,H96+H101)</f>
        <v>#VALUE!</v>
      </c>
      <c r="I104" s="368" t="e">
        <f aca="false">IF(I96&lt;0,0,I96+I101)</f>
        <v>#VALUE!</v>
      </c>
      <c r="J104" s="368" t="e">
        <f aca="false">IF(J96&lt;0,0,J96+J101)</f>
        <v>#VALUE!</v>
      </c>
      <c r="K104" s="368" t="e">
        <f aca="false">IF(K96&lt;0,0,K96+K101)</f>
        <v>#VALUE!</v>
      </c>
      <c r="L104" s="368" t="e">
        <f aca="false">IF(L96&lt;0,0,L96+L101)</f>
        <v>#VALUE!</v>
      </c>
      <c r="M104" s="368" t="e">
        <f aca="false">IF(M96&lt;0,0,M96+M101)</f>
        <v>#VALUE!</v>
      </c>
      <c r="N104" s="368" t="e">
        <f aca="false">IF(N96&lt;0,0,N96+N101)</f>
        <v>#VALUE!</v>
      </c>
      <c r="O104" s="368" t="e">
        <f aca="false">IF(O96&lt;0,0,O96+O101)</f>
        <v>#VALUE!</v>
      </c>
      <c r="P104" s="368" t="e">
        <f aca="false">IF(P96&lt;0,0,P96+P101)</f>
        <v>#VALUE!</v>
      </c>
      <c r="Q104" s="368" t="e">
        <f aca="false">IF(Q96&lt;0,0,Q96+Q101)</f>
        <v>#VALUE!</v>
      </c>
      <c r="R104" s="368" t="e">
        <f aca="false">IF(R96&lt;0,0,R96+R101)</f>
        <v>#VALUE!</v>
      </c>
      <c r="S104" s="368" t="e">
        <f aca="false">IF(S96&lt;0,0,S96+S101)</f>
        <v>#VALUE!</v>
      </c>
      <c r="T104" s="368" t="e">
        <f aca="false">IF(T96&lt;0,0,T96+T101)</f>
        <v>#VALUE!</v>
      </c>
      <c r="U104" s="368" t="e">
        <f aca="false">IF(U96&lt;0,0,U96+U101)</f>
        <v>#VALUE!</v>
      </c>
      <c r="W104" s="224" t="e">
        <f aca="false">SUM(B104:U104)</f>
        <v>#VALUE!</v>
      </c>
    </row>
    <row r="105" customFormat="false" ht="14.25" hidden="false" customHeight="true" outlineLevel="1" collapsed="false">
      <c r="A105" s="409"/>
      <c r="B105" s="297"/>
      <c r="C105" s="297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3.5" hidden="false" customHeight="false" outlineLevel="1" collapsed="false">
      <c r="A106" s="53" t="s">
        <v>265</v>
      </c>
      <c r="B106" s="368" t="e">
        <f aca="false">B85+B104</f>
        <v>#VALUE!</v>
      </c>
      <c r="C106" s="368" t="e">
        <f aca="false">C85+C104</f>
        <v>#VALUE!</v>
      </c>
      <c r="D106" s="368" t="e">
        <f aca="false">D85+D104</f>
        <v>#VALUE!</v>
      </c>
      <c r="E106" s="368" t="e">
        <f aca="false">E85+E104</f>
        <v>#VALUE!</v>
      </c>
      <c r="F106" s="368" t="e">
        <f aca="false">F85+F104</f>
        <v>#VALUE!</v>
      </c>
      <c r="G106" s="368" t="e">
        <f aca="false">G85+G104</f>
        <v>#VALUE!</v>
      </c>
      <c r="H106" s="368" t="e">
        <f aca="false">H85+H104</f>
        <v>#VALUE!</v>
      </c>
      <c r="I106" s="368" t="e">
        <f aca="false">I85+I104</f>
        <v>#VALUE!</v>
      </c>
      <c r="J106" s="368" t="e">
        <f aca="false">J85+J104</f>
        <v>#VALUE!</v>
      </c>
      <c r="K106" s="368" t="e">
        <f aca="false">K85+K104</f>
        <v>#VALUE!</v>
      </c>
      <c r="L106" s="368" t="e">
        <f aca="false">L85+L104</f>
        <v>#VALUE!</v>
      </c>
      <c r="M106" s="368" t="e">
        <f aca="false">M85+M104</f>
        <v>#VALUE!</v>
      </c>
      <c r="N106" s="368" t="e">
        <f aca="false">N85+N104</f>
        <v>#VALUE!</v>
      </c>
      <c r="O106" s="368" t="e">
        <f aca="false">O85+O104</f>
        <v>#VALUE!</v>
      </c>
      <c r="P106" s="368" t="e">
        <f aca="false">P85+P104</f>
        <v>#VALUE!</v>
      </c>
      <c r="Q106" s="368" t="e">
        <f aca="false">Q85+Q104</f>
        <v>#VALUE!</v>
      </c>
      <c r="R106" s="368" t="e">
        <f aca="false">R85+R104</f>
        <v>#VALUE!</v>
      </c>
      <c r="S106" s="368" t="e">
        <f aca="false">S85+S104</f>
        <v>#VALUE!</v>
      </c>
      <c r="T106" s="368" t="e">
        <f aca="false">T85+T104</f>
        <v>#VALUE!</v>
      </c>
      <c r="U106" s="368" t="e">
        <f aca="false">U85+U104</f>
        <v>#VALUE!</v>
      </c>
      <c r="W106" s="224" t="e">
        <f aca="false">SUM(B106:U106)</f>
        <v>#VALUE!</v>
      </c>
    </row>
    <row r="107" customFormat="false" ht="13.5" hidden="false" customHeight="false" outlineLevel="1" collapsed="false">
      <c r="A107" s="409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2.75" hidden="false" customHeight="false" outlineLevel="1" collapsed="false">
      <c r="A108" s="39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9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403"/>
      <c r="B110" s="403"/>
      <c r="C110" s="403"/>
      <c r="D110" s="403"/>
      <c r="E110" s="403"/>
      <c r="F110" s="403"/>
      <c r="G110" s="403"/>
      <c r="H110" s="403"/>
      <c r="I110" s="403"/>
      <c r="J110" s="403"/>
      <c r="K110" s="403"/>
      <c r="L110" s="403"/>
      <c r="M110" s="403"/>
      <c r="N110" s="403"/>
      <c r="O110" s="403"/>
      <c r="P110" s="403"/>
      <c r="Q110" s="403"/>
      <c r="R110" s="403"/>
      <c r="S110" s="403"/>
      <c r="T110" s="403"/>
      <c r="U110" s="403"/>
    </row>
    <row r="111" customFormat="false" ht="12.75" hidden="false" customHeight="false" outlineLevel="1" collapsed="false">
      <c r="A111" s="310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40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405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31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</row>
    <row r="115" customFormat="false" ht="18.75" hidden="false" customHeight="false" outlineLevel="1" collapsed="false">
      <c r="A115" s="410"/>
      <c r="B115" s="297"/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</row>
    <row r="116" customFormat="false" ht="12.75" hidden="false" customHeight="false" outlineLevel="1" collapsed="false">
      <c r="A116" s="350"/>
      <c r="B116" s="297"/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</row>
    <row r="117" customFormat="false" ht="12.75" hidden="false" customHeight="false" outlineLevel="1" collapsed="false">
      <c r="A117" s="350"/>
      <c r="B117" s="297"/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</row>
    <row r="118" customFormat="false" ht="12.75" hidden="false" customHeight="false" outlineLevel="1" collapsed="false">
      <c r="A118" s="131"/>
      <c r="B118" s="297"/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</row>
    <row r="119" customFormat="false" ht="12.75" hidden="false" customHeight="false" outlineLevel="1" collapsed="false">
      <c r="A119" s="131"/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</row>
    <row r="120" customFormat="false" ht="12.75" hidden="false" customHeight="false" outlineLevel="1" collapsed="false">
      <c r="A120" s="216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</row>
    <row r="121" customFormat="false" ht="12.75" hidden="false" customHeight="false" outlineLevel="1" collapsed="false">
      <c r="A121" s="409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0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297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14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14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297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297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09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08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0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10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14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14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6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8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8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10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09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09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09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131"/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</row>
    <row r="164" customFormat="false" ht="12.75" hidden="false" customHeight="false" outlineLevel="1" collapsed="false">
      <c r="A164" s="131"/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</row>
    <row r="165" customFormat="false" ht="12.75" hidden="false" customHeight="false" outlineLevel="1" collapsed="false">
      <c r="A165" s="131"/>
      <c r="B165" s="131"/>
      <c r="C165" s="131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</row>
    <row r="166" customFormat="false" ht="18.75" hidden="false" customHeight="false" outlineLevel="1" collapsed="false">
      <c r="A166" s="41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350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350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216"/>
      <c r="B170" s="213"/>
      <c r="C170" s="213"/>
      <c r="D170" s="213"/>
      <c r="E170" s="213"/>
      <c r="F170" s="213"/>
      <c r="G170" s="213"/>
      <c r="H170" s="213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31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350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177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77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77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350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31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31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350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350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31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350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350"/>
      <c r="B214" s="131"/>
      <c r="C214" s="26"/>
      <c r="D214" s="26"/>
      <c r="E214" s="26"/>
      <c r="F214" s="26"/>
      <c r="G214" s="26"/>
      <c r="H214" s="26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350"/>
      <c r="B215" s="131"/>
      <c r="C215" s="26"/>
      <c r="D215" s="26"/>
      <c r="E215" s="26"/>
      <c r="F215" s="26"/>
      <c r="G215" s="26"/>
      <c r="H215" s="26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131"/>
      <c r="C216" s="26"/>
      <c r="D216" s="26"/>
      <c r="E216" s="26"/>
      <c r="F216" s="26"/>
      <c r="G216" s="26"/>
      <c r="H216" s="26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131"/>
      <c r="C217" s="26"/>
      <c r="D217" s="26"/>
      <c r="E217" s="26"/>
      <c r="F217" s="26"/>
      <c r="G217" s="26"/>
      <c r="H217" s="26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8.75" hidden="false" customHeight="false" outlineLevel="1" collapsed="false">
      <c r="A219" s="410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3"/>
      <c r="B223" s="414"/>
      <c r="C223" s="414"/>
      <c r="D223" s="414"/>
      <c r="E223" s="414"/>
      <c r="F223" s="414"/>
      <c r="G223" s="414"/>
      <c r="H223" s="414"/>
      <c r="I223" s="414"/>
      <c r="J223" s="414"/>
      <c r="K223" s="414"/>
      <c r="L223" s="414"/>
      <c r="M223" s="414"/>
      <c r="N223" s="414"/>
      <c r="O223" s="414"/>
      <c r="P223" s="414"/>
      <c r="Q223" s="414"/>
      <c r="R223" s="414"/>
      <c r="S223" s="414"/>
      <c r="T223" s="414"/>
      <c r="U223" s="414"/>
      <c r="V223" s="414"/>
      <c r="W223" s="414"/>
      <c r="X223" s="414"/>
      <c r="Y223" s="414"/>
      <c r="Z223" s="414"/>
      <c r="AA223" s="414"/>
      <c r="AB223" s="414"/>
      <c r="AC223" s="414"/>
      <c r="AD223" s="414"/>
      <c r="AE223" s="414"/>
      <c r="AF223" s="414"/>
      <c r="AG223" s="414"/>
      <c r="AH223" s="414"/>
      <c r="AI223" s="414"/>
      <c r="AJ223" s="414"/>
      <c r="AK223" s="414"/>
      <c r="AL223" s="414"/>
      <c r="AM223" s="414"/>
      <c r="AN223" s="414"/>
      <c r="AO223" s="414"/>
      <c r="AP223" s="414"/>
      <c r="AQ223" s="414"/>
      <c r="AR223" s="414"/>
      <c r="AS223" s="414"/>
      <c r="AT223" s="414"/>
      <c r="AU223" s="414"/>
      <c r="AV223" s="414"/>
      <c r="AW223" s="414"/>
      <c r="AX223" s="414"/>
      <c r="AY223" s="414"/>
      <c r="AZ223" s="414"/>
      <c r="BA223" s="414"/>
      <c r="BB223" s="414"/>
      <c r="BC223" s="414"/>
      <c r="BD223" s="414"/>
      <c r="BE223" s="414"/>
      <c r="BF223" s="414"/>
      <c r="BG223" s="414"/>
      <c r="BH223" s="414"/>
      <c r="BI223" s="414"/>
      <c r="BJ223" s="414"/>
      <c r="BK223" s="414"/>
      <c r="BL223" s="414"/>
      <c r="BM223" s="414"/>
      <c r="BN223" s="414"/>
      <c r="BO223" s="414"/>
      <c r="BP223" s="414"/>
      <c r="BQ223" s="414"/>
      <c r="BR223" s="414"/>
      <c r="BS223" s="414"/>
      <c r="BT223" s="414"/>
      <c r="BU223" s="414"/>
      <c r="BV223" s="414"/>
      <c r="BW223" s="414"/>
      <c r="BX223" s="414"/>
      <c r="BY223" s="414"/>
      <c r="BZ223" s="414"/>
      <c r="CA223" s="414"/>
      <c r="CB223" s="414"/>
      <c r="CC223" s="414"/>
      <c r="CD223" s="414"/>
      <c r="CE223" s="414"/>
      <c r="CF223" s="414"/>
      <c r="CG223" s="414"/>
      <c r="CH223" s="414"/>
      <c r="CI223" s="414"/>
      <c r="CJ223" s="414"/>
      <c r="CK223" s="414"/>
      <c r="CL223" s="414"/>
      <c r="CM223" s="414"/>
      <c r="CN223" s="414"/>
      <c r="CO223" s="414"/>
      <c r="CP223" s="414"/>
      <c r="CQ223" s="414"/>
      <c r="CR223" s="414"/>
      <c r="CS223" s="414"/>
      <c r="CT223" s="414"/>
      <c r="CU223" s="414"/>
      <c r="CV223" s="414"/>
      <c r="CW223" s="414"/>
      <c r="CX223" s="414"/>
      <c r="CY223" s="414"/>
      <c r="CZ223" s="414"/>
      <c r="DA223" s="414"/>
      <c r="DB223" s="414"/>
      <c r="DC223" s="414"/>
      <c r="DD223" s="414"/>
      <c r="DE223" s="414"/>
      <c r="DF223" s="414"/>
      <c r="DG223" s="414"/>
      <c r="DH223" s="414"/>
      <c r="DI223" s="414"/>
      <c r="DJ223" s="414"/>
      <c r="DK223" s="414"/>
      <c r="DL223" s="414"/>
      <c r="DM223" s="414"/>
      <c r="DN223" s="414"/>
      <c r="DO223" s="414"/>
      <c r="DP223" s="414"/>
      <c r="DQ223" s="414"/>
      <c r="DR223" s="414"/>
      <c r="DS223" s="414"/>
      <c r="DT223" s="414"/>
      <c r="DU223" s="414"/>
      <c r="DV223" s="414"/>
      <c r="DW223" s="414"/>
      <c r="DX223" s="414"/>
      <c r="DY223" s="414"/>
      <c r="DZ223" s="414"/>
      <c r="EA223" s="414"/>
      <c r="EB223" s="414"/>
      <c r="EC223" s="414"/>
      <c r="ED223" s="414"/>
      <c r="EE223" s="414"/>
      <c r="EF223" s="414"/>
      <c r="EG223" s="414"/>
      <c r="EH223" s="414"/>
      <c r="EI223" s="414"/>
      <c r="EJ223" s="414"/>
      <c r="EK223" s="414"/>
      <c r="EL223" s="414"/>
      <c r="EM223" s="414"/>
      <c r="EN223" s="414"/>
      <c r="EO223" s="414"/>
      <c r="EP223" s="414"/>
      <c r="EQ223" s="414"/>
      <c r="ER223" s="414"/>
      <c r="ES223" s="414"/>
      <c r="ET223" s="414"/>
      <c r="EU223" s="414"/>
      <c r="EV223" s="414"/>
      <c r="EW223" s="414"/>
      <c r="EX223" s="414"/>
      <c r="EY223" s="414"/>
      <c r="EZ223" s="414"/>
      <c r="FA223" s="414"/>
      <c r="FB223" s="414"/>
      <c r="FC223" s="414"/>
      <c r="FD223" s="414"/>
      <c r="FE223" s="414"/>
      <c r="FF223" s="414"/>
      <c r="FG223" s="414"/>
      <c r="FH223" s="414"/>
      <c r="FI223" s="414"/>
      <c r="FJ223" s="414"/>
      <c r="FK223" s="414"/>
      <c r="FL223" s="414"/>
      <c r="FM223" s="414"/>
      <c r="FN223" s="414"/>
      <c r="FO223" s="414"/>
      <c r="FP223" s="414"/>
      <c r="FQ223" s="414"/>
      <c r="FR223" s="414"/>
      <c r="FS223" s="414"/>
      <c r="FT223" s="414"/>
      <c r="FU223" s="414"/>
      <c r="FV223" s="414"/>
      <c r="FW223" s="414"/>
      <c r="FX223" s="414"/>
      <c r="FY223" s="414"/>
      <c r="FZ223" s="414"/>
      <c r="GA223" s="414"/>
      <c r="GB223" s="414"/>
      <c r="GC223" s="414"/>
      <c r="GD223" s="414"/>
      <c r="GE223" s="414"/>
      <c r="GF223" s="414"/>
      <c r="GG223" s="414"/>
      <c r="GH223" s="414"/>
      <c r="GI223" s="414"/>
      <c r="GJ223" s="414"/>
      <c r="GK223" s="414"/>
      <c r="GL223" s="414"/>
      <c r="GM223" s="414"/>
      <c r="GN223" s="414"/>
      <c r="GO223" s="414"/>
      <c r="GP223" s="414"/>
      <c r="GQ223" s="414"/>
      <c r="GR223" s="414"/>
      <c r="GS223" s="414"/>
      <c r="GT223" s="414"/>
      <c r="GU223" s="414"/>
      <c r="GV223" s="414"/>
      <c r="GW223" s="414"/>
      <c r="GX223" s="414"/>
      <c r="GY223" s="414"/>
      <c r="GZ223" s="414"/>
      <c r="HA223" s="414"/>
      <c r="HB223" s="414"/>
      <c r="HC223" s="414"/>
      <c r="HD223" s="414"/>
      <c r="HE223" s="414"/>
      <c r="HF223" s="414"/>
      <c r="HG223" s="414"/>
      <c r="HH223" s="414"/>
      <c r="HI223" s="414"/>
      <c r="HJ223" s="414"/>
      <c r="HK223" s="414"/>
      <c r="HL223" s="414"/>
      <c r="HM223" s="414"/>
      <c r="HN223" s="414"/>
      <c r="HO223" s="414"/>
      <c r="HP223" s="414"/>
      <c r="HQ223" s="414"/>
      <c r="HR223" s="414"/>
      <c r="HS223" s="414"/>
      <c r="HT223" s="414"/>
      <c r="HU223" s="414"/>
      <c r="HV223" s="414"/>
      <c r="HW223" s="414"/>
      <c r="HX223" s="414"/>
      <c r="HY223" s="414"/>
      <c r="HZ223" s="414"/>
      <c r="IA223" s="414"/>
      <c r="IB223" s="414"/>
      <c r="IC223" s="414"/>
      <c r="ID223" s="414"/>
      <c r="IE223" s="414"/>
      <c r="IF223" s="414"/>
      <c r="IG223" s="414"/>
      <c r="IH223" s="414"/>
      <c r="II223" s="414"/>
      <c r="IJ223" s="414"/>
      <c r="IK223" s="414"/>
      <c r="IL223" s="414"/>
      <c r="IM223" s="414"/>
      <c r="IN223" s="414"/>
      <c r="IO223" s="414"/>
      <c r="IP223" s="414"/>
      <c r="IQ223" s="414"/>
      <c r="IR223" s="414"/>
      <c r="IS223" s="414"/>
      <c r="IT223" s="414"/>
      <c r="IU223" s="414"/>
      <c r="IV223" s="414"/>
      <c r="IW223" s="414"/>
    </row>
    <row r="224" customFormat="false" ht="12.75" hidden="false" customHeight="false" outlineLevel="1" collapsed="false">
      <c r="A224" s="350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350"/>
      <c r="B225" s="131"/>
      <c r="C225" s="221"/>
      <c r="D225" s="221"/>
      <c r="E225" s="221"/>
      <c r="F225" s="221"/>
      <c r="G225" s="221"/>
      <c r="H225" s="22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350"/>
      <c r="B226" s="131"/>
      <c r="C226" s="221"/>
      <c r="D226" s="221"/>
      <c r="E226" s="221"/>
      <c r="F226" s="221"/>
      <c r="G226" s="221"/>
      <c r="H226" s="22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31"/>
      <c r="B227" s="131"/>
      <c r="C227" s="415"/>
      <c r="D227" s="415"/>
      <c r="E227" s="415"/>
      <c r="F227" s="415"/>
      <c r="G227" s="415"/>
      <c r="H227" s="415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3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26"/>
      <c r="D230" s="26"/>
      <c r="E230" s="26"/>
      <c r="F230" s="26"/>
      <c r="G230" s="26"/>
      <c r="H230" s="26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26"/>
      <c r="D231" s="26"/>
      <c r="E231" s="26"/>
      <c r="F231" s="26"/>
      <c r="G231" s="26"/>
      <c r="H231" s="2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26"/>
      <c r="D232" s="26"/>
      <c r="E232" s="26"/>
      <c r="F232" s="26"/>
      <c r="G232" s="26"/>
      <c r="H232" s="2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26"/>
      <c r="D233" s="26"/>
      <c r="E233" s="26"/>
      <c r="F233" s="26"/>
      <c r="G233" s="26"/>
      <c r="H233" s="2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6"/>
      <c r="B234" s="131"/>
      <c r="C234" s="221"/>
      <c r="D234" s="221"/>
      <c r="E234" s="221"/>
      <c r="F234" s="221"/>
      <c r="G234" s="221"/>
      <c r="H234" s="22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131"/>
      <c r="C235" s="417"/>
      <c r="D235" s="417"/>
      <c r="E235" s="417"/>
      <c r="F235" s="417"/>
      <c r="G235" s="417"/>
      <c r="H235" s="417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131"/>
      <c r="C236" s="418"/>
      <c r="D236" s="418"/>
      <c r="E236" s="418"/>
      <c r="F236" s="418"/>
      <c r="G236" s="418"/>
      <c r="H236" s="418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416"/>
      <c r="B237" s="131"/>
      <c r="C237" s="418"/>
      <c r="D237" s="418"/>
      <c r="E237" s="418"/>
      <c r="F237" s="418"/>
      <c r="G237" s="418"/>
      <c r="H237" s="418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16"/>
      <c r="B238" s="131"/>
      <c r="C238" s="418"/>
      <c r="D238" s="418"/>
      <c r="E238" s="418"/>
      <c r="F238" s="418"/>
      <c r="G238" s="418"/>
      <c r="H238" s="418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16"/>
      <c r="B239" s="131"/>
      <c r="C239" s="418"/>
      <c r="D239" s="418"/>
      <c r="E239" s="418"/>
      <c r="F239" s="418"/>
      <c r="G239" s="418"/>
      <c r="H239" s="418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16"/>
      <c r="B240" s="131"/>
      <c r="C240" s="417"/>
      <c r="D240" s="417"/>
      <c r="E240" s="417"/>
      <c r="F240" s="417"/>
      <c r="G240" s="417"/>
      <c r="H240" s="417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350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131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0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6"/>
      <c r="B251" s="401"/>
      <c r="C251" s="221"/>
      <c r="D251" s="221"/>
      <c r="E251" s="221"/>
      <c r="F251" s="221"/>
      <c r="G251" s="221"/>
      <c r="H251" s="22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131"/>
      <c r="B254" s="131"/>
      <c r="C254" s="221"/>
      <c r="D254" s="221"/>
      <c r="E254" s="221"/>
      <c r="F254" s="221"/>
      <c r="G254" s="221"/>
      <c r="H254" s="22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221"/>
      <c r="D255" s="221"/>
      <c r="E255" s="221"/>
      <c r="F255" s="221"/>
      <c r="G255" s="221"/>
      <c r="H255" s="22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221"/>
      <c r="D256" s="221"/>
      <c r="E256" s="221"/>
      <c r="F256" s="221"/>
      <c r="G256" s="221"/>
      <c r="H256" s="22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419"/>
      <c r="C259" s="419"/>
      <c r="D259" s="419"/>
      <c r="E259" s="419"/>
      <c r="F259" s="419"/>
      <c r="G259" s="419"/>
      <c r="H259" s="419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401"/>
      <c r="C260" s="419"/>
      <c r="D260" s="419"/>
      <c r="E260" s="419"/>
      <c r="F260" s="419"/>
      <c r="G260" s="419"/>
      <c r="H260" s="419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350"/>
      <c r="B261" s="419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419"/>
      <c r="D262" s="419"/>
      <c r="E262" s="419"/>
      <c r="F262" s="419"/>
      <c r="G262" s="419"/>
      <c r="H262" s="419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350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412"/>
      <c r="D267" s="412"/>
      <c r="E267" s="412"/>
      <c r="F267" s="412"/>
      <c r="G267" s="412"/>
      <c r="H267" s="412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419"/>
      <c r="D268" s="419"/>
      <c r="E268" s="419"/>
      <c r="F268" s="419"/>
      <c r="G268" s="419"/>
      <c r="H268" s="419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420"/>
      <c r="D269" s="420"/>
      <c r="E269" s="420"/>
      <c r="F269" s="420"/>
      <c r="G269" s="420"/>
      <c r="H269" s="420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412"/>
      <c r="D270" s="412"/>
      <c r="E270" s="412"/>
      <c r="F270" s="412"/>
      <c r="G270" s="412"/>
      <c r="H270" s="412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420"/>
      <c r="D271" s="420"/>
      <c r="E271" s="420"/>
      <c r="F271" s="420"/>
      <c r="G271" s="420"/>
      <c r="H271" s="420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421"/>
      <c r="D272" s="421"/>
      <c r="E272" s="421"/>
      <c r="F272" s="421"/>
      <c r="G272" s="421"/>
      <c r="H272" s="4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131"/>
      <c r="B273" s="131"/>
      <c r="C273" s="421"/>
      <c r="D273" s="421"/>
      <c r="E273" s="421"/>
      <c r="F273" s="421"/>
      <c r="G273" s="421"/>
      <c r="H273" s="4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8.75" hidden="true" customHeight="false" outlineLevel="2" collapsed="false">
      <c r="A274" s="410"/>
      <c r="B274" s="131"/>
      <c r="C274" s="421"/>
      <c r="D274" s="421"/>
      <c r="E274" s="421"/>
      <c r="F274" s="421"/>
      <c r="G274" s="421"/>
      <c r="H274" s="4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350"/>
      <c r="B275" s="131"/>
      <c r="C275" s="421"/>
      <c r="D275" s="421"/>
      <c r="E275" s="421"/>
      <c r="F275" s="421"/>
      <c r="G275" s="421"/>
      <c r="H275" s="4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131"/>
      <c r="B276" s="131"/>
      <c r="C276" s="421"/>
      <c r="D276" s="421"/>
      <c r="E276" s="421"/>
      <c r="F276" s="421"/>
      <c r="G276" s="421"/>
      <c r="H276" s="4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350"/>
      <c r="B277" s="153"/>
      <c r="C277" s="153"/>
      <c r="D277" s="213"/>
      <c r="E277" s="213"/>
      <c r="F277" s="153"/>
      <c r="G277" s="153"/>
      <c r="H277" s="213"/>
      <c r="I277" s="153"/>
      <c r="J277" s="153"/>
      <c r="K277" s="153"/>
      <c r="L277" s="213"/>
      <c r="M277" s="153"/>
      <c r="N277" s="153"/>
      <c r="O277" s="131"/>
      <c r="P277" s="131"/>
      <c r="Q277" s="131"/>
      <c r="R277" s="131"/>
      <c r="S277" s="131"/>
      <c r="T277" s="153"/>
      <c r="U277" s="131"/>
    </row>
    <row r="278" customFormat="false" ht="12.75" hidden="true" customHeight="false" outlineLevel="2" collapsed="false">
      <c r="A278" s="350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412"/>
      <c r="C280" s="412"/>
      <c r="D280" s="412"/>
      <c r="E280" s="412"/>
      <c r="F280" s="412"/>
      <c r="G280" s="412"/>
      <c r="H280" s="412"/>
      <c r="I280" s="412"/>
      <c r="J280" s="412"/>
      <c r="K280" s="412"/>
      <c r="L280" s="412"/>
      <c r="M280" s="412"/>
      <c r="N280" s="412"/>
      <c r="O280" s="131"/>
      <c r="P280" s="131"/>
      <c r="Q280" s="131"/>
      <c r="R280" s="131"/>
      <c r="S280" s="131"/>
      <c r="T280" s="412"/>
      <c r="U280" s="131"/>
    </row>
    <row r="281" customFormat="false" ht="12.75" hidden="true" customHeight="false" outlineLevel="2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true" customHeight="false" outlineLevel="2" collapsed="false">
      <c r="A282" s="131"/>
      <c r="B282" s="419"/>
      <c r="C282" s="419"/>
      <c r="D282" s="412"/>
      <c r="E282" s="412"/>
      <c r="F282" s="412"/>
      <c r="G282" s="412"/>
      <c r="H282" s="412"/>
      <c r="I282" s="412"/>
      <c r="J282" s="412"/>
      <c r="K282" s="412"/>
      <c r="L282" s="412"/>
      <c r="M282" s="412"/>
      <c r="N282" s="412"/>
      <c r="O282" s="131"/>
      <c r="P282" s="131"/>
      <c r="Q282" s="131"/>
      <c r="R282" s="131"/>
      <c r="S282" s="131"/>
      <c r="T282" s="412"/>
      <c r="U282" s="131"/>
    </row>
    <row r="283" customFormat="false" ht="12.75" hidden="true" customHeight="false" outlineLevel="2" collapsed="false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true" customHeight="false" outlineLevel="2" collapsed="false">
      <c r="A284" s="131"/>
      <c r="B284" s="412"/>
      <c r="C284" s="412"/>
      <c r="D284" s="412"/>
      <c r="E284" s="412"/>
      <c r="F284" s="412"/>
      <c r="G284" s="412"/>
      <c r="H284" s="412"/>
      <c r="I284" s="412"/>
      <c r="J284" s="412"/>
      <c r="K284" s="412"/>
      <c r="L284" s="412"/>
      <c r="M284" s="412"/>
      <c r="N284" s="412"/>
      <c r="O284" s="131"/>
      <c r="P284" s="131"/>
      <c r="Q284" s="131"/>
      <c r="R284" s="131"/>
      <c r="S284" s="131"/>
      <c r="T284" s="412"/>
      <c r="U284" s="412"/>
      <c r="V284" s="412"/>
      <c r="W284" s="412"/>
      <c r="X284" s="412"/>
      <c r="Y284" s="412"/>
      <c r="Z284" s="412"/>
    </row>
    <row r="285" customFormat="false" ht="12.75" hidden="true" customHeight="false" outlineLevel="2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true" customHeight="false" outlineLevel="2" collapsed="false">
      <c r="A286" s="131"/>
      <c r="B286" s="412"/>
      <c r="C286" s="412"/>
      <c r="D286" s="412"/>
      <c r="E286" s="412"/>
      <c r="F286" s="412"/>
      <c r="G286" s="412"/>
      <c r="H286" s="412"/>
      <c r="I286" s="412"/>
      <c r="J286" s="412"/>
      <c r="K286" s="412"/>
      <c r="L286" s="412"/>
      <c r="M286" s="412"/>
      <c r="N286" s="412"/>
      <c r="O286" s="131"/>
      <c r="P286" s="131"/>
      <c r="Q286" s="131"/>
      <c r="R286" s="131"/>
      <c r="S286" s="131"/>
      <c r="T286" s="412"/>
      <c r="U286" s="131"/>
    </row>
    <row r="287" customFormat="false" ht="12.75" hidden="true" customHeight="false" outlineLevel="2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true" customHeight="false" outlineLevel="2" collapsed="false">
      <c r="A288" s="131"/>
      <c r="B288" s="412"/>
      <c r="C288" s="412"/>
      <c r="D288" s="412"/>
      <c r="E288" s="412"/>
      <c r="F288" s="412"/>
      <c r="G288" s="412"/>
      <c r="H288" s="412"/>
      <c r="I288" s="412"/>
      <c r="J288" s="412"/>
      <c r="K288" s="412"/>
      <c r="L288" s="412"/>
      <c r="M288" s="412"/>
      <c r="N288" s="412"/>
      <c r="O288" s="131"/>
      <c r="P288" s="131"/>
      <c r="Q288" s="131"/>
      <c r="R288" s="131"/>
      <c r="S288" s="131"/>
      <c r="T288" s="412"/>
      <c r="U288" s="412"/>
    </row>
    <row r="289" customFormat="false" ht="12.75" hidden="true" customHeight="false" outlineLevel="2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true" customHeight="false" outlineLevel="2" collapsed="false">
      <c r="A290" s="131"/>
      <c r="B290" s="412"/>
      <c r="C290" s="412"/>
      <c r="D290" s="412"/>
      <c r="E290" s="412"/>
      <c r="F290" s="412"/>
      <c r="G290" s="412"/>
      <c r="H290" s="412"/>
      <c r="I290" s="412"/>
      <c r="J290" s="412"/>
      <c r="K290" s="412"/>
      <c r="L290" s="412"/>
      <c r="M290" s="412"/>
      <c r="N290" s="412"/>
      <c r="O290" s="131"/>
      <c r="P290" s="131"/>
      <c r="Q290" s="131"/>
      <c r="R290" s="131"/>
      <c r="S290" s="131"/>
      <c r="T290" s="412"/>
      <c r="U290" s="412"/>
    </row>
    <row r="291" customFormat="false" ht="12.75" hidden="true" customHeight="false" outlineLevel="2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tru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8.75" hidden="false" customHeight="false" outlineLevel="1" collapsed="false">
      <c r="A295" s="41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350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216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</row>
    <row r="300" customFormat="false" ht="12.75" hidden="false" customHeight="false" outlineLevel="1" collapsed="false">
      <c r="A300" s="350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31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350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177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177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177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77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177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350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350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350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216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350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31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350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8.75" hidden="false" customHeight="false" outlineLevel="1" collapsed="false">
      <c r="A345" s="41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350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350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216"/>
      <c r="B349" s="213"/>
      <c r="C349" s="213"/>
      <c r="D349" s="213"/>
      <c r="E349" s="213"/>
      <c r="F349" s="213"/>
      <c r="G349" s="213"/>
      <c r="H349" s="213"/>
      <c r="I349" s="213"/>
      <c r="J349" s="213"/>
      <c r="K349" s="213"/>
      <c r="L349" s="213"/>
      <c r="M349" s="213"/>
      <c r="N349" s="213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350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77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177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422"/>
      <c r="C371" s="422"/>
      <c r="D371" s="422"/>
      <c r="E371" s="422"/>
      <c r="F371" s="422"/>
      <c r="G371" s="422"/>
      <c r="H371" s="422"/>
      <c r="I371" s="422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77"/>
      <c r="B372" s="422"/>
      <c r="C372" s="422"/>
      <c r="D372" s="422"/>
      <c r="E372" s="422"/>
      <c r="F372" s="422"/>
      <c r="G372" s="422"/>
      <c r="H372" s="422"/>
      <c r="I372" s="422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422"/>
      <c r="D373" s="422"/>
      <c r="E373" s="422"/>
      <c r="F373" s="422"/>
      <c r="G373" s="422"/>
      <c r="H373" s="422"/>
      <c r="I373" s="422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350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350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350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350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350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131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131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350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350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422"/>
      <c r="P394" s="422"/>
      <c r="Q394" s="422"/>
      <c r="R394" s="422"/>
      <c r="S394" s="422"/>
      <c r="T394" s="422"/>
      <c r="U394" s="422"/>
    </row>
    <row r="395" customFormat="false" ht="12.75" hidden="false" customHeight="false" outlineLevel="1" collapsed="false">
      <c r="A395" s="131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422"/>
      <c r="P395" s="422"/>
      <c r="Q395" s="422"/>
      <c r="R395" s="422"/>
      <c r="S395" s="422"/>
      <c r="T395" s="422"/>
      <c r="U395" s="422"/>
    </row>
    <row r="396" customFormat="false" ht="12.75" hidden="false" customHeight="false" outlineLevel="1" collapsed="false">
      <c r="A396" s="131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422"/>
      <c r="P396" s="422"/>
      <c r="Q396" s="422"/>
      <c r="R396" s="422"/>
      <c r="S396" s="422"/>
      <c r="T396" s="422"/>
      <c r="U396" s="422"/>
    </row>
    <row r="397" customFormat="false" ht="12.75" hidden="false" customHeight="false" outlineLevel="1" collapsed="false">
      <c r="A397" s="131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422"/>
      <c r="P397" s="422"/>
      <c r="Q397" s="422"/>
      <c r="R397" s="422"/>
      <c r="S397" s="422"/>
      <c r="T397" s="422"/>
      <c r="U397" s="422"/>
    </row>
    <row r="398" customFormat="false" ht="12.75" hidden="false" customHeight="false" outlineLevel="1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422"/>
      <c r="P398" s="422"/>
      <c r="Q398" s="422"/>
      <c r="R398" s="422"/>
      <c r="S398" s="422"/>
      <c r="T398" s="422"/>
      <c r="U398" s="422"/>
    </row>
    <row r="399" customFormat="false" ht="12.75" hidden="false" customHeight="false" outlineLevel="1" collapsed="false">
      <c r="A399" s="131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422"/>
      <c r="P399" s="422"/>
      <c r="Q399" s="422"/>
      <c r="R399" s="422"/>
      <c r="S399" s="422"/>
      <c r="T399" s="422"/>
      <c r="U399" s="422"/>
    </row>
    <row r="400" customFormat="false" ht="12.75" hidden="false" customHeight="false" outlineLevel="1" collapsed="false">
      <c r="A400" s="131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422"/>
      <c r="P400" s="422"/>
      <c r="Q400" s="422"/>
      <c r="R400" s="422"/>
      <c r="S400" s="422"/>
      <c r="T400" s="422"/>
      <c r="U400" s="422"/>
    </row>
    <row r="401" customFormat="false" ht="12.75" hidden="false" customHeight="false" outlineLevel="1" collapsed="false">
      <c r="A401" s="131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350"/>
      <c r="B406" s="423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</row>
    <row r="408" customFormat="false" ht="18.75" hidden="false" customHeight="false" outlineLevel="1" collapsed="false">
      <c r="A408" s="410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216"/>
      <c r="B412" s="213"/>
      <c r="C412" s="213"/>
      <c r="D412" s="213"/>
      <c r="E412" s="213"/>
      <c r="F412" s="213"/>
      <c r="G412" s="213"/>
      <c r="H412" s="213"/>
      <c r="I412" s="213"/>
      <c r="J412" s="213"/>
      <c r="K412" s="213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</row>
    <row r="413" customFormat="false" ht="12.75" hidden="false" customHeight="false" outlineLevel="1" collapsed="false">
      <c r="A413" s="131"/>
      <c r="B413" s="131"/>
      <c r="C413" s="424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412"/>
      <c r="E414" s="412"/>
      <c r="F414" s="412"/>
      <c r="G414" s="412"/>
      <c r="H414" s="412"/>
      <c r="I414" s="412"/>
      <c r="J414" s="412"/>
      <c r="K414" s="412"/>
      <c r="L414" s="412"/>
      <c r="M414" s="412"/>
      <c r="N414" s="41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131"/>
      <c r="C415" s="424"/>
      <c r="D415" s="424"/>
      <c r="E415" s="424"/>
      <c r="F415" s="424"/>
      <c r="G415" s="424"/>
      <c r="H415" s="424"/>
      <c r="I415" s="424"/>
      <c r="J415" s="424"/>
      <c r="K415" s="424"/>
      <c r="L415" s="424"/>
      <c r="M415" s="424"/>
      <c r="N415" s="424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412"/>
      <c r="E416" s="412"/>
      <c r="F416" s="412"/>
      <c r="G416" s="412"/>
      <c r="H416" s="412"/>
      <c r="I416" s="412"/>
      <c r="J416" s="412"/>
      <c r="K416" s="412"/>
      <c r="L416" s="412"/>
      <c r="M416" s="412"/>
      <c r="N416" s="41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24"/>
      <c r="D417" s="424"/>
      <c r="E417" s="424"/>
      <c r="F417" s="424"/>
      <c r="G417" s="424"/>
      <c r="H417" s="424"/>
      <c r="I417" s="424"/>
      <c r="J417" s="424"/>
      <c r="K417" s="424"/>
      <c r="L417" s="424"/>
      <c r="M417" s="424"/>
      <c r="N417" s="424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424"/>
      <c r="E418" s="424"/>
      <c r="F418" s="424"/>
      <c r="G418" s="424"/>
      <c r="H418" s="424"/>
      <c r="I418" s="424"/>
      <c r="J418" s="424"/>
      <c r="K418" s="424"/>
      <c r="L418" s="424"/>
      <c r="M418" s="424"/>
      <c r="N418" s="424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416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16"/>
      <c r="B420" s="131"/>
      <c r="C420" s="424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350"/>
      <c r="B421" s="131"/>
      <c r="C421" s="424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131"/>
      <c r="B422" s="423"/>
      <c r="C422" s="425"/>
      <c r="D422" s="425"/>
      <c r="E422" s="425"/>
      <c r="F422" s="425"/>
      <c r="G422" s="425"/>
      <c r="H422" s="425"/>
      <c r="I422" s="425"/>
      <c r="J422" s="425"/>
      <c r="K422" s="425"/>
      <c r="L422" s="425"/>
      <c r="M422" s="425"/>
      <c r="N422" s="425"/>
      <c r="O422" s="131"/>
      <c r="P422" s="131"/>
      <c r="Q422" s="131"/>
      <c r="R422" s="131"/>
      <c r="S422" s="131"/>
      <c r="T422" s="131"/>
      <c r="U422" s="131"/>
    </row>
    <row r="423" customFormat="false" ht="12.75" hidden="false" customHeight="false" outlineLevel="1" collapsed="false">
      <c r="A423" s="131"/>
      <c r="B423" s="131"/>
      <c r="C423" s="424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</row>
    <row r="424" customFormat="false" ht="12.75" hidden="false" customHeight="false" outlineLevel="1" collapsed="false">
      <c r="A424" s="350"/>
      <c r="B424" s="131"/>
      <c r="C424" s="424"/>
      <c r="D424" s="419"/>
      <c r="E424" s="419"/>
      <c r="F424" s="419"/>
      <c r="G424" s="419"/>
      <c r="H424" s="419"/>
      <c r="I424" s="419"/>
      <c r="J424" s="419"/>
      <c r="K424" s="419"/>
      <c r="L424" s="419"/>
      <c r="M424" s="419"/>
      <c r="N424" s="419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131"/>
      <c r="B425" s="131"/>
      <c r="C425" s="424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131"/>
      <c r="C426" s="424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</row>
    <row r="429" customFormat="false" ht="18.75" hidden="false" customHeight="false" outlineLevel="1" collapsed="false">
      <c r="A429" s="426"/>
      <c r="B429" s="427"/>
      <c r="C429" s="427"/>
      <c r="D429" s="428"/>
      <c r="E429" s="428"/>
      <c r="F429" s="428"/>
      <c r="G429" s="428"/>
      <c r="H429" s="428"/>
      <c r="I429" s="428"/>
      <c r="J429" s="428"/>
      <c r="K429" s="428"/>
      <c r="L429" s="428"/>
      <c r="M429" s="428"/>
      <c r="N429" s="428"/>
      <c r="O429" s="428"/>
      <c r="P429" s="428"/>
      <c r="Q429" s="428"/>
      <c r="R429" s="428"/>
      <c r="S429" s="428"/>
      <c r="T429" s="428"/>
      <c r="U429" s="428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427"/>
      <c r="B430" s="429"/>
      <c r="C430" s="430"/>
      <c r="D430" s="427"/>
      <c r="E430" s="431"/>
      <c r="F430" s="428"/>
      <c r="G430" s="428"/>
      <c r="H430" s="428"/>
      <c r="I430" s="428"/>
      <c r="J430" s="428"/>
      <c r="K430" s="428"/>
      <c r="L430" s="428"/>
      <c r="M430" s="428"/>
      <c r="N430" s="428"/>
      <c r="O430" s="428"/>
      <c r="P430" s="428"/>
      <c r="Q430" s="428"/>
      <c r="R430" s="428"/>
      <c r="S430" s="428"/>
      <c r="T430" s="428"/>
      <c r="U430" s="428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427"/>
      <c r="B431" s="432"/>
      <c r="C431" s="433"/>
      <c r="D431" s="433"/>
      <c r="E431" s="431"/>
      <c r="F431" s="428"/>
      <c r="G431" s="428"/>
      <c r="H431" s="428"/>
      <c r="I431" s="428"/>
      <c r="J431" s="428"/>
      <c r="K431" s="428"/>
      <c r="L431" s="428"/>
      <c r="M431" s="428"/>
      <c r="N431" s="428"/>
      <c r="O431" s="428"/>
      <c r="P431" s="428"/>
      <c r="Q431" s="428"/>
      <c r="R431" s="428"/>
      <c r="S431" s="428"/>
      <c r="T431" s="428"/>
      <c r="U431" s="428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427"/>
      <c r="B432" s="433"/>
      <c r="C432" s="431"/>
      <c r="D432" s="433"/>
      <c r="E432" s="432"/>
      <c r="F432" s="428"/>
      <c r="G432" s="428"/>
      <c r="H432" s="428"/>
      <c r="I432" s="428"/>
      <c r="J432" s="428"/>
      <c r="K432" s="428"/>
      <c r="L432" s="428"/>
      <c r="M432" s="428"/>
      <c r="N432" s="428"/>
      <c r="O432" s="428"/>
      <c r="P432" s="428"/>
      <c r="Q432" s="428"/>
      <c r="R432" s="428"/>
      <c r="S432" s="428"/>
      <c r="T432" s="428"/>
      <c r="U432" s="428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34"/>
      <c r="B433" s="429"/>
      <c r="C433" s="429"/>
      <c r="D433" s="429"/>
      <c r="E433" s="429"/>
      <c r="F433" s="429"/>
      <c r="G433" s="429"/>
      <c r="H433" s="429"/>
      <c r="I433" s="429"/>
      <c r="J433" s="429"/>
      <c r="K433" s="429"/>
      <c r="L433" s="429"/>
      <c r="M433" s="429"/>
      <c r="N433" s="429"/>
      <c r="O433" s="429"/>
      <c r="P433" s="429"/>
      <c r="Q433" s="429"/>
      <c r="R433" s="429"/>
      <c r="S433" s="429"/>
      <c r="T433" s="429"/>
      <c r="U433" s="429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09"/>
      <c r="B434" s="427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314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314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314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310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297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09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36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390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36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36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436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436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36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9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09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09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09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314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409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408"/>
      <c r="B459" s="437"/>
      <c r="C459" s="437"/>
      <c r="D459" s="437"/>
      <c r="E459" s="437"/>
      <c r="F459" s="437"/>
      <c r="G459" s="437"/>
      <c r="H459" s="437"/>
      <c r="I459" s="437"/>
      <c r="J459" s="437"/>
      <c r="K459" s="437"/>
      <c r="L459" s="437"/>
      <c r="M459" s="437"/>
      <c r="N459" s="437"/>
      <c r="O459" s="437"/>
      <c r="P459" s="437"/>
      <c r="Q459" s="437"/>
      <c r="R459" s="437"/>
      <c r="S459" s="437"/>
      <c r="T459" s="437"/>
      <c r="U459" s="437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3.9" hidden="false" customHeight="tru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38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310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314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314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314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44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9"/>
      <c r="W469" s="439"/>
      <c r="X469" s="439"/>
      <c r="Y469" s="439"/>
      <c r="Z469" s="439"/>
      <c r="AA469" s="439"/>
      <c r="AB469" s="439"/>
      <c r="AC469" s="439"/>
      <c r="AD469" s="439"/>
      <c r="AE469" s="439"/>
      <c r="AF469" s="439"/>
      <c r="AG469" s="439"/>
      <c r="AH469" s="439"/>
      <c r="AI469" s="439"/>
      <c r="AJ469" s="439"/>
      <c r="AK469" s="439"/>
      <c r="AL469" s="439"/>
      <c r="AM469" s="439"/>
      <c r="AN469" s="439"/>
      <c r="AO469" s="439"/>
      <c r="AP469" s="439"/>
      <c r="AQ469" s="439"/>
      <c r="AR469" s="439"/>
      <c r="AS469" s="439"/>
      <c r="AT469" s="439"/>
      <c r="AU469" s="439"/>
      <c r="AV469" s="439"/>
      <c r="AW469" s="439"/>
      <c r="AX469" s="439"/>
      <c r="AY469" s="439"/>
      <c r="AZ469" s="439"/>
      <c r="BA469" s="439"/>
      <c r="BB469" s="439"/>
      <c r="BC469" s="439"/>
      <c r="BD469" s="439"/>
      <c r="BE469" s="439"/>
      <c r="BF469" s="439"/>
      <c r="BG469" s="439"/>
      <c r="BH469" s="439"/>
      <c r="BI469" s="439"/>
      <c r="BJ469" s="439"/>
      <c r="BK469" s="439"/>
      <c r="BL469" s="439"/>
      <c r="BM469" s="439"/>
      <c r="BN469" s="439"/>
      <c r="BO469" s="439"/>
      <c r="BP469" s="439"/>
      <c r="BQ469" s="439"/>
      <c r="BR469" s="439"/>
      <c r="BS469" s="439"/>
      <c r="BT469" s="439"/>
      <c r="BU469" s="439"/>
      <c r="BV469" s="439"/>
      <c r="BW469" s="439"/>
      <c r="BX469" s="439"/>
      <c r="BY469" s="439"/>
      <c r="BZ469" s="439"/>
      <c r="CA469" s="439"/>
      <c r="CB469" s="439"/>
      <c r="CC469" s="439"/>
      <c r="CD469" s="439"/>
      <c r="CE469" s="439"/>
      <c r="CF469" s="439"/>
      <c r="CG469" s="439"/>
      <c r="CH469" s="439"/>
      <c r="CI469" s="439"/>
      <c r="CJ469" s="439"/>
      <c r="CK469" s="439"/>
      <c r="CL469" s="439"/>
      <c r="CM469" s="439"/>
      <c r="CN469" s="439"/>
      <c r="CO469" s="439"/>
      <c r="CP469" s="439"/>
      <c r="CQ469" s="439"/>
      <c r="CR469" s="439"/>
      <c r="CS469" s="439"/>
      <c r="CT469" s="439"/>
      <c r="CU469" s="439"/>
      <c r="CV469" s="439"/>
      <c r="CW469" s="439"/>
      <c r="CX469" s="439"/>
      <c r="CY469" s="439"/>
      <c r="CZ469" s="439"/>
      <c r="DA469" s="439"/>
      <c r="DB469" s="439"/>
      <c r="DC469" s="439"/>
      <c r="DD469" s="439"/>
      <c r="DE469" s="439"/>
      <c r="DF469" s="439"/>
      <c r="DG469" s="439"/>
      <c r="DH469" s="439"/>
      <c r="DI469" s="439"/>
      <c r="DJ469" s="439"/>
      <c r="DK469" s="439"/>
      <c r="DL469" s="439"/>
      <c r="DM469" s="439"/>
      <c r="DN469" s="439"/>
      <c r="DO469" s="439"/>
      <c r="DP469" s="439"/>
      <c r="DQ469" s="439"/>
      <c r="DR469" s="439"/>
      <c r="DS469" s="439"/>
      <c r="DT469" s="439"/>
      <c r="DU469" s="439"/>
      <c r="DV469" s="439"/>
      <c r="DW469" s="439"/>
      <c r="DX469" s="439"/>
      <c r="DY469" s="439"/>
      <c r="DZ469" s="439"/>
      <c r="EA469" s="439"/>
      <c r="EB469" s="439"/>
      <c r="EC469" s="439"/>
      <c r="ED469" s="439"/>
      <c r="EE469" s="439"/>
      <c r="EF469" s="439"/>
      <c r="EG469" s="439"/>
      <c r="EH469" s="439"/>
      <c r="EI469" s="439"/>
      <c r="EJ469" s="439"/>
      <c r="EK469" s="439"/>
      <c r="EL469" s="439"/>
      <c r="EM469" s="439"/>
      <c r="EN469" s="439"/>
      <c r="EO469" s="439"/>
      <c r="EP469" s="439"/>
      <c r="EQ469" s="439"/>
      <c r="ER469" s="439"/>
      <c r="ES469" s="439"/>
      <c r="ET469" s="439"/>
      <c r="EU469" s="439"/>
      <c r="EV469" s="439"/>
      <c r="EW469" s="439"/>
      <c r="EX469" s="439"/>
      <c r="EY469" s="439"/>
      <c r="EZ469" s="439"/>
      <c r="FA469" s="439"/>
      <c r="FB469" s="439"/>
      <c r="FC469" s="439"/>
      <c r="FD469" s="439"/>
      <c r="FE469" s="439"/>
      <c r="FF469" s="439"/>
      <c r="FG469" s="439"/>
      <c r="FH469" s="439"/>
      <c r="FI469" s="439"/>
      <c r="FJ469" s="439"/>
      <c r="FK469" s="439"/>
      <c r="FL469" s="439"/>
      <c r="FM469" s="439"/>
      <c r="FN469" s="439"/>
      <c r="FO469" s="439"/>
      <c r="FP469" s="439"/>
      <c r="FQ469" s="439"/>
      <c r="FR469" s="439"/>
      <c r="FS469" s="439"/>
      <c r="FT469" s="439"/>
      <c r="FU469" s="439"/>
      <c r="FV469" s="439"/>
      <c r="FW469" s="439"/>
      <c r="FX469" s="439"/>
      <c r="FY469" s="439"/>
      <c r="FZ469" s="439"/>
      <c r="GA469" s="439"/>
      <c r="GB469" s="439"/>
      <c r="GC469" s="439"/>
      <c r="GD469" s="439"/>
      <c r="GE469" s="439"/>
      <c r="GF469" s="439"/>
      <c r="GG469" s="439"/>
      <c r="GH469" s="439"/>
      <c r="GI469" s="439"/>
      <c r="GJ469" s="439"/>
      <c r="GK469" s="439"/>
      <c r="GL469" s="439"/>
      <c r="GM469" s="439"/>
      <c r="GN469" s="439"/>
      <c r="GO469" s="439"/>
      <c r="GP469" s="439"/>
      <c r="GQ469" s="439"/>
      <c r="GR469" s="439"/>
      <c r="GS469" s="439"/>
      <c r="GT469" s="439"/>
      <c r="GU469" s="439"/>
      <c r="GV469" s="439"/>
      <c r="GW469" s="439"/>
      <c r="GX469" s="439"/>
      <c r="GY469" s="439"/>
      <c r="GZ469" s="439"/>
      <c r="HA469" s="439"/>
      <c r="HB469" s="439"/>
      <c r="HC469" s="439"/>
      <c r="HD469" s="439"/>
      <c r="HE469" s="439"/>
      <c r="HF469" s="439"/>
      <c r="HG469" s="439"/>
      <c r="HH469" s="439"/>
      <c r="HI469" s="439"/>
      <c r="HJ469" s="439"/>
      <c r="HK469" s="439"/>
      <c r="HL469" s="439"/>
      <c r="HM469" s="439"/>
      <c r="HN469" s="439"/>
      <c r="HO469" s="439"/>
      <c r="HP469" s="439"/>
      <c r="HQ469" s="439"/>
      <c r="HR469" s="439"/>
      <c r="HS469" s="439"/>
      <c r="HT469" s="439"/>
      <c r="HU469" s="439"/>
      <c r="HV469" s="439"/>
      <c r="HW469" s="439"/>
      <c r="HX469" s="439"/>
      <c r="HY469" s="439"/>
      <c r="HZ469" s="439"/>
      <c r="IA469" s="439"/>
      <c r="IB469" s="439"/>
      <c r="IC469" s="439"/>
      <c r="ID469" s="439"/>
      <c r="IE469" s="439"/>
      <c r="IF469" s="439"/>
      <c r="IG469" s="439"/>
      <c r="IH469" s="439"/>
      <c r="II469" s="439"/>
      <c r="IJ469" s="439"/>
      <c r="IK469" s="439"/>
      <c r="IL469" s="439"/>
      <c r="IM469" s="439"/>
      <c r="IN469" s="439"/>
      <c r="IO469" s="439"/>
      <c r="IP469" s="439"/>
      <c r="IQ469" s="439"/>
      <c r="IR469" s="439"/>
      <c r="IS469" s="439"/>
      <c r="IT469" s="439"/>
      <c r="IU469" s="439"/>
      <c r="IV469" s="439"/>
      <c r="IW469" s="439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08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08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08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314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8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9"/>
      <c r="W475" s="439"/>
      <c r="X475" s="439"/>
      <c r="Y475" s="439"/>
      <c r="Z475" s="439"/>
      <c r="AA475" s="439"/>
      <c r="AB475" s="439"/>
      <c r="AC475" s="439"/>
      <c r="AD475" s="439"/>
      <c r="AE475" s="439"/>
      <c r="AF475" s="439"/>
      <c r="AG475" s="439"/>
      <c r="AH475" s="439"/>
      <c r="AI475" s="439"/>
      <c r="AJ475" s="439"/>
      <c r="AK475" s="439"/>
      <c r="AL475" s="439"/>
      <c r="AM475" s="439"/>
      <c r="AN475" s="439"/>
      <c r="AO475" s="439"/>
      <c r="AP475" s="439"/>
      <c r="AQ475" s="439"/>
      <c r="AR475" s="439"/>
      <c r="AS475" s="439"/>
      <c r="AT475" s="439"/>
      <c r="AU475" s="439"/>
      <c r="AV475" s="439"/>
      <c r="AW475" s="439"/>
      <c r="AX475" s="439"/>
      <c r="AY475" s="439"/>
      <c r="AZ475" s="439"/>
      <c r="BA475" s="439"/>
      <c r="BB475" s="439"/>
      <c r="BC475" s="439"/>
      <c r="BD475" s="439"/>
      <c r="BE475" s="439"/>
      <c r="BF475" s="439"/>
      <c r="BG475" s="439"/>
      <c r="BH475" s="439"/>
      <c r="BI475" s="439"/>
      <c r="BJ475" s="439"/>
      <c r="BK475" s="439"/>
      <c r="BL475" s="439"/>
      <c r="BM475" s="439"/>
      <c r="BN475" s="439"/>
      <c r="BO475" s="439"/>
      <c r="BP475" s="439"/>
      <c r="BQ475" s="439"/>
      <c r="BR475" s="439"/>
      <c r="BS475" s="439"/>
      <c r="BT475" s="439"/>
      <c r="BU475" s="439"/>
      <c r="BV475" s="439"/>
      <c r="BW475" s="439"/>
      <c r="BX475" s="439"/>
      <c r="BY475" s="439"/>
      <c r="BZ475" s="439"/>
      <c r="CA475" s="439"/>
      <c r="CB475" s="439"/>
      <c r="CC475" s="439"/>
      <c r="CD475" s="439"/>
      <c r="CE475" s="439"/>
      <c r="CF475" s="439"/>
      <c r="CG475" s="439"/>
      <c r="CH475" s="439"/>
      <c r="CI475" s="439"/>
      <c r="CJ475" s="439"/>
      <c r="CK475" s="439"/>
      <c r="CL475" s="439"/>
      <c r="CM475" s="439"/>
      <c r="CN475" s="439"/>
      <c r="CO475" s="439"/>
      <c r="CP475" s="439"/>
      <c r="CQ475" s="439"/>
      <c r="CR475" s="439"/>
      <c r="CS475" s="439"/>
      <c r="CT475" s="439"/>
      <c r="CU475" s="439"/>
      <c r="CV475" s="439"/>
      <c r="CW475" s="439"/>
      <c r="CX475" s="439"/>
      <c r="CY475" s="439"/>
      <c r="CZ475" s="439"/>
      <c r="DA475" s="439"/>
      <c r="DB475" s="439"/>
      <c r="DC475" s="439"/>
      <c r="DD475" s="439"/>
      <c r="DE475" s="439"/>
      <c r="DF475" s="439"/>
      <c r="DG475" s="439"/>
      <c r="DH475" s="439"/>
      <c r="DI475" s="439"/>
      <c r="DJ475" s="439"/>
      <c r="DK475" s="439"/>
      <c r="DL475" s="439"/>
      <c r="DM475" s="439"/>
      <c r="DN475" s="439"/>
      <c r="DO475" s="439"/>
      <c r="DP475" s="439"/>
      <c r="DQ475" s="439"/>
      <c r="DR475" s="439"/>
      <c r="DS475" s="439"/>
      <c r="DT475" s="439"/>
      <c r="DU475" s="439"/>
      <c r="DV475" s="439"/>
      <c r="DW475" s="439"/>
      <c r="DX475" s="439"/>
      <c r="DY475" s="439"/>
      <c r="DZ475" s="439"/>
      <c r="EA475" s="439"/>
      <c r="EB475" s="439"/>
      <c r="EC475" s="439"/>
      <c r="ED475" s="439"/>
      <c r="EE475" s="439"/>
      <c r="EF475" s="439"/>
      <c r="EG475" s="439"/>
      <c r="EH475" s="439"/>
      <c r="EI475" s="439"/>
      <c r="EJ475" s="439"/>
      <c r="EK475" s="439"/>
      <c r="EL475" s="439"/>
      <c r="EM475" s="439"/>
      <c r="EN475" s="439"/>
      <c r="EO475" s="439"/>
      <c r="EP475" s="439"/>
      <c r="EQ475" s="439"/>
      <c r="ER475" s="439"/>
      <c r="ES475" s="439"/>
      <c r="ET475" s="439"/>
      <c r="EU475" s="439"/>
      <c r="EV475" s="439"/>
      <c r="EW475" s="439"/>
      <c r="EX475" s="439"/>
      <c r="EY475" s="439"/>
      <c r="EZ475" s="439"/>
      <c r="FA475" s="439"/>
      <c r="FB475" s="439"/>
      <c r="FC475" s="439"/>
      <c r="FD475" s="439"/>
      <c r="FE475" s="439"/>
      <c r="FF475" s="439"/>
      <c r="FG475" s="439"/>
      <c r="FH475" s="439"/>
      <c r="FI475" s="439"/>
      <c r="FJ475" s="439"/>
      <c r="FK475" s="439"/>
      <c r="FL475" s="439"/>
      <c r="FM475" s="439"/>
      <c r="FN475" s="439"/>
      <c r="FO475" s="439"/>
      <c r="FP475" s="439"/>
      <c r="FQ475" s="439"/>
      <c r="FR475" s="439"/>
      <c r="FS475" s="439"/>
      <c r="FT475" s="439"/>
      <c r="FU475" s="439"/>
      <c r="FV475" s="439"/>
      <c r="FW475" s="439"/>
      <c r="FX475" s="439"/>
      <c r="FY475" s="439"/>
      <c r="FZ475" s="439"/>
      <c r="GA475" s="439"/>
      <c r="GB475" s="439"/>
      <c r="GC475" s="439"/>
      <c r="GD475" s="439"/>
      <c r="GE475" s="439"/>
      <c r="GF475" s="439"/>
      <c r="GG475" s="439"/>
      <c r="GH475" s="439"/>
      <c r="GI475" s="439"/>
      <c r="GJ475" s="439"/>
      <c r="GK475" s="439"/>
      <c r="GL475" s="439"/>
      <c r="GM475" s="439"/>
      <c r="GN475" s="439"/>
      <c r="GO475" s="439"/>
      <c r="GP475" s="439"/>
      <c r="GQ475" s="439"/>
      <c r="GR475" s="439"/>
      <c r="GS475" s="439"/>
      <c r="GT475" s="439"/>
      <c r="GU475" s="439"/>
      <c r="GV475" s="439"/>
      <c r="GW475" s="439"/>
      <c r="GX475" s="439"/>
      <c r="GY475" s="439"/>
      <c r="GZ475" s="439"/>
      <c r="HA475" s="439"/>
      <c r="HB475" s="439"/>
      <c r="HC475" s="439"/>
      <c r="HD475" s="439"/>
      <c r="HE475" s="439"/>
      <c r="HF475" s="439"/>
      <c r="HG475" s="439"/>
      <c r="HH475" s="439"/>
      <c r="HI475" s="439"/>
      <c r="HJ475" s="439"/>
      <c r="HK475" s="439"/>
      <c r="HL475" s="439"/>
      <c r="HM475" s="439"/>
      <c r="HN475" s="439"/>
      <c r="HO475" s="439"/>
      <c r="HP475" s="439"/>
      <c r="HQ475" s="439"/>
      <c r="HR475" s="439"/>
      <c r="HS475" s="439"/>
      <c r="HT475" s="439"/>
      <c r="HU475" s="439"/>
      <c r="HV475" s="439"/>
      <c r="HW475" s="439"/>
      <c r="HX475" s="439"/>
      <c r="HY475" s="439"/>
      <c r="HZ475" s="439"/>
      <c r="IA475" s="439"/>
      <c r="IB475" s="439"/>
      <c r="IC475" s="439"/>
      <c r="ID475" s="439"/>
      <c r="IE475" s="439"/>
      <c r="IF475" s="439"/>
      <c r="IG475" s="439"/>
      <c r="IH475" s="439"/>
      <c r="II475" s="439"/>
      <c r="IJ475" s="439"/>
      <c r="IK475" s="439"/>
      <c r="IL475" s="439"/>
      <c r="IM475" s="439"/>
      <c r="IN475" s="439"/>
      <c r="IO475" s="439"/>
      <c r="IP475" s="439"/>
      <c r="IQ475" s="439"/>
      <c r="IR475" s="439"/>
      <c r="IS475" s="439"/>
      <c r="IT475" s="439"/>
      <c r="IU475" s="439"/>
      <c r="IV475" s="439"/>
      <c r="IW475" s="439"/>
    </row>
    <row r="476" customFormat="false" ht="12.75" hidden="false" customHeight="false" outlineLevel="1" collapsed="false">
      <c r="A476" s="314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8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310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40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9"/>
      <c r="W479" s="439"/>
      <c r="X479" s="439"/>
      <c r="Y479" s="439"/>
      <c r="Z479" s="439"/>
      <c r="AA479" s="439"/>
      <c r="AB479" s="439"/>
      <c r="AC479" s="439"/>
      <c r="AD479" s="439"/>
      <c r="AE479" s="439"/>
      <c r="AF479" s="439"/>
      <c r="AG479" s="439"/>
      <c r="AH479" s="439"/>
      <c r="AI479" s="439"/>
      <c r="AJ479" s="439"/>
      <c r="AK479" s="439"/>
      <c r="AL479" s="439"/>
      <c r="AM479" s="439"/>
      <c r="AN479" s="439"/>
      <c r="AO479" s="439"/>
      <c r="AP479" s="439"/>
      <c r="AQ479" s="439"/>
      <c r="AR479" s="439"/>
      <c r="AS479" s="439"/>
      <c r="AT479" s="439"/>
      <c r="AU479" s="439"/>
      <c r="AV479" s="439"/>
      <c r="AW479" s="439"/>
      <c r="AX479" s="439"/>
      <c r="AY479" s="439"/>
      <c r="AZ479" s="439"/>
      <c r="BA479" s="439"/>
      <c r="BB479" s="439"/>
      <c r="BC479" s="439"/>
      <c r="BD479" s="439"/>
      <c r="BE479" s="439"/>
      <c r="BF479" s="439"/>
      <c r="BG479" s="439"/>
      <c r="BH479" s="439"/>
      <c r="BI479" s="439"/>
      <c r="BJ479" s="439"/>
      <c r="BK479" s="439"/>
      <c r="BL479" s="439"/>
      <c r="BM479" s="439"/>
      <c r="BN479" s="439"/>
      <c r="BO479" s="439"/>
      <c r="BP479" s="439"/>
      <c r="BQ479" s="439"/>
      <c r="BR479" s="439"/>
      <c r="BS479" s="439"/>
      <c r="BT479" s="439"/>
      <c r="BU479" s="439"/>
      <c r="BV479" s="439"/>
      <c r="BW479" s="439"/>
      <c r="BX479" s="439"/>
      <c r="BY479" s="439"/>
      <c r="BZ479" s="439"/>
      <c r="CA479" s="439"/>
      <c r="CB479" s="439"/>
      <c r="CC479" s="439"/>
      <c r="CD479" s="439"/>
      <c r="CE479" s="439"/>
      <c r="CF479" s="439"/>
      <c r="CG479" s="439"/>
      <c r="CH479" s="439"/>
      <c r="CI479" s="439"/>
      <c r="CJ479" s="439"/>
      <c r="CK479" s="439"/>
      <c r="CL479" s="439"/>
      <c r="CM479" s="439"/>
      <c r="CN479" s="439"/>
      <c r="CO479" s="439"/>
      <c r="CP479" s="439"/>
      <c r="CQ479" s="439"/>
      <c r="CR479" s="439"/>
      <c r="CS479" s="439"/>
      <c r="CT479" s="439"/>
      <c r="CU479" s="439"/>
      <c r="CV479" s="439"/>
      <c r="CW479" s="439"/>
      <c r="CX479" s="439"/>
      <c r="CY479" s="439"/>
      <c r="CZ479" s="439"/>
      <c r="DA479" s="439"/>
      <c r="DB479" s="439"/>
      <c r="DC479" s="439"/>
      <c r="DD479" s="439"/>
      <c r="DE479" s="439"/>
      <c r="DF479" s="439"/>
      <c r="DG479" s="439"/>
      <c r="DH479" s="439"/>
      <c r="DI479" s="439"/>
      <c r="DJ479" s="439"/>
      <c r="DK479" s="439"/>
      <c r="DL479" s="439"/>
      <c r="DM479" s="439"/>
      <c r="DN479" s="439"/>
      <c r="DO479" s="439"/>
      <c r="DP479" s="439"/>
      <c r="DQ479" s="439"/>
      <c r="DR479" s="439"/>
      <c r="DS479" s="439"/>
      <c r="DT479" s="439"/>
      <c r="DU479" s="439"/>
      <c r="DV479" s="439"/>
      <c r="DW479" s="439"/>
      <c r="DX479" s="439"/>
      <c r="DY479" s="439"/>
      <c r="DZ479" s="439"/>
      <c r="EA479" s="439"/>
      <c r="EB479" s="439"/>
      <c r="EC479" s="439"/>
      <c r="ED479" s="439"/>
      <c r="EE479" s="439"/>
      <c r="EF479" s="439"/>
      <c r="EG479" s="439"/>
      <c r="EH479" s="439"/>
      <c r="EI479" s="439"/>
      <c r="EJ479" s="439"/>
      <c r="EK479" s="439"/>
      <c r="EL479" s="439"/>
      <c r="EM479" s="439"/>
      <c r="EN479" s="439"/>
      <c r="EO479" s="439"/>
      <c r="EP479" s="439"/>
      <c r="EQ479" s="439"/>
      <c r="ER479" s="439"/>
      <c r="ES479" s="439"/>
      <c r="ET479" s="439"/>
      <c r="EU479" s="439"/>
      <c r="EV479" s="439"/>
      <c r="EW479" s="439"/>
      <c r="EX479" s="439"/>
      <c r="EY479" s="439"/>
      <c r="EZ479" s="439"/>
      <c r="FA479" s="439"/>
      <c r="FB479" s="439"/>
      <c r="FC479" s="439"/>
      <c r="FD479" s="439"/>
      <c r="FE479" s="439"/>
      <c r="FF479" s="439"/>
      <c r="FG479" s="439"/>
      <c r="FH479" s="439"/>
      <c r="FI479" s="439"/>
      <c r="FJ479" s="439"/>
      <c r="FK479" s="439"/>
      <c r="FL479" s="439"/>
      <c r="FM479" s="439"/>
      <c r="FN479" s="439"/>
      <c r="FO479" s="439"/>
      <c r="FP479" s="439"/>
      <c r="FQ479" s="439"/>
      <c r="FR479" s="439"/>
      <c r="FS479" s="439"/>
      <c r="FT479" s="439"/>
      <c r="FU479" s="439"/>
      <c r="FV479" s="439"/>
      <c r="FW479" s="439"/>
      <c r="FX479" s="439"/>
      <c r="FY479" s="439"/>
      <c r="FZ479" s="439"/>
      <c r="GA479" s="439"/>
      <c r="GB479" s="439"/>
      <c r="GC479" s="439"/>
      <c r="GD479" s="439"/>
      <c r="GE479" s="439"/>
      <c r="GF479" s="439"/>
      <c r="GG479" s="439"/>
      <c r="GH479" s="439"/>
      <c r="GI479" s="439"/>
      <c r="GJ479" s="439"/>
      <c r="GK479" s="439"/>
      <c r="GL479" s="439"/>
      <c r="GM479" s="439"/>
      <c r="GN479" s="439"/>
      <c r="GO479" s="439"/>
      <c r="GP479" s="439"/>
      <c r="GQ479" s="439"/>
      <c r="GR479" s="439"/>
      <c r="GS479" s="439"/>
      <c r="GT479" s="439"/>
      <c r="GU479" s="439"/>
      <c r="GV479" s="439"/>
      <c r="GW479" s="439"/>
      <c r="GX479" s="439"/>
      <c r="GY479" s="439"/>
      <c r="GZ479" s="439"/>
      <c r="HA479" s="439"/>
      <c r="HB479" s="439"/>
      <c r="HC479" s="439"/>
      <c r="HD479" s="439"/>
      <c r="HE479" s="439"/>
      <c r="HF479" s="439"/>
      <c r="HG479" s="439"/>
      <c r="HH479" s="439"/>
      <c r="HI479" s="439"/>
      <c r="HJ479" s="439"/>
      <c r="HK479" s="439"/>
      <c r="HL479" s="439"/>
      <c r="HM479" s="439"/>
      <c r="HN479" s="439"/>
      <c r="HO479" s="439"/>
      <c r="HP479" s="439"/>
      <c r="HQ479" s="439"/>
      <c r="HR479" s="439"/>
      <c r="HS479" s="439"/>
      <c r="HT479" s="439"/>
      <c r="HU479" s="439"/>
      <c r="HV479" s="439"/>
      <c r="HW479" s="439"/>
      <c r="HX479" s="439"/>
      <c r="HY479" s="439"/>
      <c r="HZ479" s="439"/>
      <c r="IA479" s="439"/>
      <c r="IB479" s="439"/>
      <c r="IC479" s="439"/>
      <c r="ID479" s="439"/>
      <c r="IE479" s="439"/>
      <c r="IF479" s="439"/>
      <c r="IG479" s="439"/>
      <c r="IH479" s="439"/>
      <c r="II479" s="439"/>
      <c r="IJ479" s="439"/>
      <c r="IK479" s="439"/>
      <c r="IL479" s="439"/>
      <c r="IM479" s="439"/>
      <c r="IN479" s="439"/>
      <c r="IO479" s="439"/>
      <c r="IP479" s="439"/>
      <c r="IQ479" s="439"/>
      <c r="IR479" s="439"/>
      <c r="IS479" s="439"/>
      <c r="IT479" s="439"/>
      <c r="IU479" s="439"/>
      <c r="IV479" s="439"/>
      <c r="IW479" s="439"/>
    </row>
    <row r="480" customFormat="false" ht="12.75" hidden="false" customHeight="false" outlineLevel="1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40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9"/>
      <c r="W481" s="439"/>
      <c r="X481" s="439"/>
      <c r="Y481" s="439"/>
      <c r="Z481" s="439"/>
      <c r="AA481" s="439"/>
      <c r="AB481" s="439"/>
      <c r="AC481" s="439"/>
      <c r="AD481" s="439"/>
      <c r="AE481" s="439"/>
      <c r="AF481" s="439"/>
      <c r="AG481" s="439"/>
      <c r="AH481" s="439"/>
      <c r="AI481" s="439"/>
      <c r="AJ481" s="439"/>
      <c r="AK481" s="439"/>
      <c r="AL481" s="439"/>
      <c r="AM481" s="439"/>
      <c r="AN481" s="439"/>
      <c r="AO481" s="439"/>
      <c r="AP481" s="439"/>
      <c r="AQ481" s="439"/>
      <c r="AR481" s="439"/>
      <c r="AS481" s="439"/>
      <c r="AT481" s="439"/>
      <c r="AU481" s="439"/>
      <c r="AV481" s="439"/>
      <c r="AW481" s="439"/>
      <c r="AX481" s="439"/>
      <c r="AY481" s="439"/>
      <c r="AZ481" s="439"/>
      <c r="BA481" s="439"/>
      <c r="BB481" s="439"/>
      <c r="BC481" s="439"/>
      <c r="BD481" s="439"/>
      <c r="BE481" s="439"/>
      <c r="BF481" s="439"/>
      <c r="BG481" s="439"/>
      <c r="BH481" s="439"/>
      <c r="BI481" s="439"/>
      <c r="BJ481" s="439"/>
      <c r="BK481" s="439"/>
      <c r="BL481" s="439"/>
      <c r="BM481" s="439"/>
      <c r="BN481" s="439"/>
      <c r="BO481" s="439"/>
      <c r="BP481" s="439"/>
      <c r="BQ481" s="439"/>
      <c r="BR481" s="439"/>
      <c r="BS481" s="439"/>
      <c r="BT481" s="439"/>
      <c r="BU481" s="439"/>
      <c r="BV481" s="439"/>
      <c r="BW481" s="439"/>
      <c r="BX481" s="439"/>
      <c r="BY481" s="439"/>
      <c r="BZ481" s="439"/>
      <c r="CA481" s="439"/>
      <c r="CB481" s="439"/>
      <c r="CC481" s="439"/>
      <c r="CD481" s="439"/>
      <c r="CE481" s="439"/>
      <c r="CF481" s="439"/>
      <c r="CG481" s="439"/>
      <c r="CH481" s="439"/>
      <c r="CI481" s="439"/>
      <c r="CJ481" s="439"/>
      <c r="CK481" s="439"/>
      <c r="CL481" s="439"/>
      <c r="CM481" s="439"/>
      <c r="CN481" s="439"/>
      <c r="CO481" s="439"/>
      <c r="CP481" s="439"/>
      <c r="CQ481" s="439"/>
      <c r="CR481" s="439"/>
      <c r="CS481" s="439"/>
      <c r="CT481" s="439"/>
      <c r="CU481" s="439"/>
      <c r="CV481" s="439"/>
      <c r="CW481" s="439"/>
      <c r="CX481" s="439"/>
      <c r="CY481" s="439"/>
      <c r="CZ481" s="439"/>
      <c r="DA481" s="439"/>
      <c r="DB481" s="439"/>
      <c r="DC481" s="439"/>
      <c r="DD481" s="439"/>
      <c r="DE481" s="439"/>
      <c r="DF481" s="439"/>
      <c r="DG481" s="439"/>
      <c r="DH481" s="439"/>
      <c r="DI481" s="439"/>
      <c r="DJ481" s="439"/>
      <c r="DK481" s="439"/>
      <c r="DL481" s="439"/>
      <c r="DM481" s="439"/>
      <c r="DN481" s="439"/>
      <c r="DO481" s="439"/>
      <c r="DP481" s="439"/>
      <c r="DQ481" s="439"/>
      <c r="DR481" s="439"/>
      <c r="DS481" s="439"/>
      <c r="DT481" s="439"/>
      <c r="DU481" s="439"/>
      <c r="DV481" s="439"/>
      <c r="DW481" s="439"/>
      <c r="DX481" s="439"/>
      <c r="DY481" s="439"/>
      <c r="DZ481" s="439"/>
      <c r="EA481" s="439"/>
      <c r="EB481" s="439"/>
      <c r="EC481" s="439"/>
      <c r="ED481" s="439"/>
      <c r="EE481" s="439"/>
      <c r="EF481" s="439"/>
      <c r="EG481" s="439"/>
      <c r="EH481" s="439"/>
      <c r="EI481" s="439"/>
      <c r="EJ481" s="439"/>
      <c r="EK481" s="439"/>
      <c r="EL481" s="439"/>
      <c r="EM481" s="439"/>
      <c r="EN481" s="439"/>
      <c r="EO481" s="439"/>
      <c r="EP481" s="439"/>
      <c r="EQ481" s="439"/>
      <c r="ER481" s="439"/>
      <c r="ES481" s="439"/>
      <c r="ET481" s="439"/>
      <c r="EU481" s="439"/>
      <c r="EV481" s="439"/>
      <c r="EW481" s="439"/>
      <c r="EX481" s="439"/>
      <c r="EY481" s="439"/>
      <c r="EZ481" s="439"/>
      <c r="FA481" s="439"/>
      <c r="FB481" s="439"/>
      <c r="FC481" s="439"/>
      <c r="FD481" s="439"/>
      <c r="FE481" s="439"/>
      <c r="FF481" s="439"/>
      <c r="FG481" s="439"/>
      <c r="FH481" s="439"/>
      <c r="FI481" s="439"/>
      <c r="FJ481" s="439"/>
      <c r="FK481" s="439"/>
      <c r="FL481" s="439"/>
      <c r="FM481" s="439"/>
      <c r="FN481" s="439"/>
      <c r="FO481" s="439"/>
      <c r="FP481" s="439"/>
      <c r="FQ481" s="439"/>
      <c r="FR481" s="439"/>
      <c r="FS481" s="439"/>
      <c r="FT481" s="439"/>
      <c r="FU481" s="439"/>
      <c r="FV481" s="439"/>
      <c r="FW481" s="439"/>
      <c r="FX481" s="439"/>
      <c r="FY481" s="439"/>
      <c r="FZ481" s="439"/>
      <c r="GA481" s="439"/>
      <c r="GB481" s="439"/>
      <c r="GC481" s="439"/>
      <c r="GD481" s="439"/>
      <c r="GE481" s="439"/>
      <c r="GF481" s="439"/>
      <c r="GG481" s="439"/>
      <c r="GH481" s="439"/>
      <c r="GI481" s="439"/>
      <c r="GJ481" s="439"/>
      <c r="GK481" s="439"/>
      <c r="GL481" s="439"/>
      <c r="GM481" s="439"/>
      <c r="GN481" s="439"/>
      <c r="GO481" s="439"/>
      <c r="GP481" s="439"/>
      <c r="GQ481" s="439"/>
      <c r="GR481" s="439"/>
      <c r="GS481" s="439"/>
      <c r="GT481" s="439"/>
      <c r="GU481" s="439"/>
      <c r="GV481" s="439"/>
      <c r="GW481" s="439"/>
      <c r="GX481" s="439"/>
      <c r="GY481" s="439"/>
      <c r="GZ481" s="439"/>
      <c r="HA481" s="439"/>
      <c r="HB481" s="439"/>
      <c r="HC481" s="439"/>
      <c r="HD481" s="439"/>
      <c r="HE481" s="439"/>
      <c r="HF481" s="439"/>
      <c r="HG481" s="439"/>
      <c r="HH481" s="439"/>
      <c r="HI481" s="439"/>
      <c r="HJ481" s="439"/>
      <c r="HK481" s="439"/>
      <c r="HL481" s="439"/>
      <c r="HM481" s="439"/>
      <c r="HN481" s="439"/>
      <c r="HO481" s="439"/>
      <c r="HP481" s="439"/>
      <c r="HQ481" s="439"/>
      <c r="HR481" s="439"/>
      <c r="HS481" s="439"/>
      <c r="HT481" s="439"/>
      <c r="HU481" s="439"/>
      <c r="HV481" s="439"/>
      <c r="HW481" s="439"/>
      <c r="HX481" s="439"/>
      <c r="HY481" s="439"/>
      <c r="HZ481" s="439"/>
      <c r="IA481" s="439"/>
      <c r="IB481" s="439"/>
      <c r="IC481" s="439"/>
      <c r="ID481" s="439"/>
      <c r="IE481" s="439"/>
      <c r="IF481" s="439"/>
      <c r="IG481" s="439"/>
      <c r="IH481" s="439"/>
      <c r="II481" s="439"/>
      <c r="IJ481" s="439"/>
      <c r="IK481" s="439"/>
      <c r="IL481" s="439"/>
      <c r="IM481" s="439"/>
      <c r="IN481" s="439"/>
      <c r="IO481" s="439"/>
      <c r="IP481" s="439"/>
      <c r="IQ481" s="439"/>
      <c r="IR481" s="439"/>
      <c r="IS481" s="439"/>
      <c r="IT481" s="439"/>
      <c r="IU481" s="439"/>
      <c r="IV481" s="439"/>
      <c r="IW481" s="439"/>
    </row>
    <row r="482" customFormat="false" ht="12.75" hidden="false" customHeight="false" outlineLevel="1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09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09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false" customHeight="false" outlineLevel="1" collapsed="false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false" customHeight="false" outlineLevel="1" collapsed="false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8.75" hidden="false" customHeight="false" outlineLevel="1" collapsed="false">
      <c r="A488" s="41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false" customHeight="false" outlineLevel="1" collapsed="false">
      <c r="A489" s="350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false" customHeight="false" outlineLevel="1" collapsed="false">
      <c r="A490" s="441"/>
      <c r="B490" s="442"/>
      <c r="C490" s="442"/>
      <c r="D490" s="442"/>
      <c r="E490" s="442"/>
      <c r="F490" s="442"/>
      <c r="G490" s="442"/>
      <c r="H490" s="442"/>
      <c r="I490" s="442"/>
      <c r="J490" s="442"/>
      <c r="K490" s="442"/>
      <c r="L490" s="44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false" customHeight="false" outlineLevel="1" collapsed="false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false" customHeight="false" outlineLevel="1" collapsed="false">
      <c r="A492" s="216"/>
      <c r="B492" s="213"/>
      <c r="C492" s="213"/>
      <c r="D492" s="213"/>
      <c r="E492" s="213"/>
      <c r="F492" s="213"/>
      <c r="G492" s="213"/>
      <c r="H492" s="213"/>
      <c r="I492" s="213"/>
      <c r="J492" s="213"/>
      <c r="K492" s="213"/>
      <c r="L492" s="213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350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443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31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350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77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77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77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77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31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31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true" customHeight="false" outlineLevel="2" collapsed="false">
      <c r="A512" s="131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true" customHeight="false" outlineLevel="2" collapsed="false">
      <c r="A513" s="177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true" customHeight="false" outlineLevel="2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true" customHeight="false" outlineLevel="2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tru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350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350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350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1.42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266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4742.12</v>
      </c>
      <c r="AA7" s="215" t="n">
        <f aca="false">C10+C11</f>
        <v>4884.3836</v>
      </c>
      <c r="AB7" s="215" t="n">
        <f aca="false">D10+D11</f>
        <v>5030.915108</v>
      </c>
      <c r="AC7" s="215" t="n">
        <f aca="false">E16</f>
        <v>4731.63903724</v>
      </c>
      <c r="AD7" s="215" t="n">
        <f aca="false">F16</f>
        <v>4873.5882083572</v>
      </c>
      <c r="AE7" s="215" t="n">
        <f aca="false">G16</f>
        <v>5019.79585460792</v>
      </c>
      <c r="AF7" s="215" t="n">
        <f aca="false">H16</f>
        <v>5170.38973024616</v>
      </c>
      <c r="AG7" s="215" t="n">
        <f aca="false">I16</f>
        <v>5325.50142215354</v>
      </c>
      <c r="AH7" s="215" t="n">
        <f aca="false">J16</f>
        <v>5485.26646481815</v>
      </c>
      <c r="AI7" s="215" t="n">
        <f aca="false">K16</f>
        <v>5649.82445876269</v>
      </c>
      <c r="AJ7" s="215" t="n">
        <f aca="false">L16</f>
        <v>5819.31919252557</v>
      </c>
      <c r="AK7" s="215" t="n">
        <f aca="false">M16</f>
        <v>5993.89876830134</v>
      </c>
      <c r="AL7" s="215" t="n">
        <f aca="false">N16</f>
        <v>6173.71573135038</v>
      </c>
      <c r="AM7" s="215" t="n">
        <f aca="false">O16</f>
        <v>6358.92720329089</v>
      </c>
      <c r="AN7" s="215" t="n">
        <f aca="false">P16</f>
        <v>6549.69501938962</v>
      </c>
      <c r="AO7" s="215" t="n">
        <f aca="false">Q16</f>
        <v>6746.18586997131</v>
      </c>
      <c r="AP7" s="215" t="n">
        <f aca="false">R16</f>
        <v>6948.57144607044</v>
      </c>
      <c r="AQ7" s="215" t="n">
        <f aca="false">S16</f>
        <v>7157.02858945256</v>
      </c>
      <c r="AR7" s="215" t="n">
        <f aca="false">T16</f>
        <v>7371.73944713614</v>
      </c>
      <c r="AS7" s="215" t="n">
        <f aca="false">U16</f>
        <v>7592.89163055022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4742.12</v>
      </c>
      <c r="AA8" s="371" t="n">
        <f aca="false">C23+C24</f>
        <v>4884.3836</v>
      </c>
      <c r="AB8" s="371" t="n">
        <f aca="false">D23+D24</f>
        <v>5030.915108</v>
      </c>
      <c r="AC8" s="371" t="n">
        <f aca="false">E23+1/3*E24</f>
        <v>4731.63903724</v>
      </c>
      <c r="AD8" s="371" t="n">
        <f aca="false">F23+1/3*F24</f>
        <v>4873.5882083572</v>
      </c>
      <c r="AE8" s="371" t="n">
        <f aca="false">G23+1/3*G24</f>
        <v>5019.79585460792</v>
      </c>
      <c r="AF8" s="371" t="n">
        <f aca="false">H23+1/3*H24</f>
        <v>5170.38973024616</v>
      </c>
      <c r="AG8" s="371" t="n">
        <f aca="false">I23+1/3*I24</f>
        <v>5325.50142215354</v>
      </c>
      <c r="AH8" s="371" t="n">
        <f aca="false">J23+1/3*J24</f>
        <v>5485.26646481815</v>
      </c>
      <c r="AI8" s="371" t="n">
        <f aca="false">K23+1/3*K24</f>
        <v>5649.82445876269</v>
      </c>
      <c r="AJ8" s="371" t="n">
        <f aca="false">L23+1/3*L24</f>
        <v>5819.31919252557</v>
      </c>
      <c r="AK8" s="371" t="n">
        <f aca="false">M23+1/3*M24</f>
        <v>5993.89876830134</v>
      </c>
      <c r="AL8" s="371" t="n">
        <f aca="false">N23+1/3*N24</f>
        <v>6173.71573135038</v>
      </c>
      <c r="AM8" s="371" t="n">
        <f aca="false">O23+1/3*O24</f>
        <v>6358.92720329089</v>
      </c>
      <c r="AN8" s="371" t="n">
        <f aca="false">P23+1/3*P24</f>
        <v>6549.69501938962</v>
      </c>
      <c r="AO8" s="371" t="n">
        <f aca="false">Q23+1/3*Q24</f>
        <v>6746.18586997131</v>
      </c>
      <c r="AP8" s="371" t="n">
        <f aca="false">R23+1/3*R24</f>
        <v>6948.57144607044</v>
      </c>
      <c r="AQ8" s="371" t="n">
        <f aca="false">S23+1/3*S24</f>
        <v>7157.02858945256</v>
      </c>
      <c r="AR8" s="371" t="n">
        <f aca="false">T23+1/3*T24</f>
        <v>7371.73944713614</v>
      </c>
      <c r="AS8" s="371" t="n">
        <f aca="false">U23+1/3*U24</f>
        <v>7592.89163055022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Assumption'!C53*12*Assumptions!$I$9</f>
        <v>29184</v>
      </c>
      <c r="C9" s="26" t="n">
        <f aca="false">'Power Price Assumption'!D53*12*Assumptions!$I$9</f>
        <v>29184</v>
      </c>
      <c r="D9" s="26" t="n">
        <f aca="false">'Power Price Assumption'!E53*12*Assumptions!$I$9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87552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3" t="s">
        <v>121</v>
      </c>
      <c r="B10" s="26" t="n">
        <f aca="false">Assumptions!I19*Assumptions!I17/1000*(1+Assumptions!$I$25)</f>
        <v>4124.12</v>
      </c>
      <c r="C10" s="26" t="n">
        <f aca="false">B10*(1+Assumptions!$I$25)</f>
        <v>4247.8436</v>
      </c>
      <c r="D10" s="26" t="n">
        <f aca="false">C10*(1+Assumptions!$I$25)</f>
        <v>4375.278908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12747.242508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3" t="s">
        <v>122</v>
      </c>
      <c r="B11" s="34" t="n">
        <f aca="false">Assumptions!$I$18*Assumptions!$I$11*Assumptions!$I$8/1000*(1+Assumptions!$I$25)</f>
        <v>618</v>
      </c>
      <c r="C11" s="221" t="n">
        <f aca="false">B11*(1+Assumptions!$I$25)</f>
        <v>636.54</v>
      </c>
      <c r="D11" s="221" t="n">
        <f aca="false">C11*(1+Assumptions!$I$25)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1910.1762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Contract'!$C$41/3</f>
        <v>#VALUE!</v>
      </c>
      <c r="C12" s="34" t="e">
        <f aca="false">'Amortization of Power Contract'!$C$41/3</f>
        <v>#VALUE!</v>
      </c>
      <c r="D12" s="34" t="e">
        <f aca="false">'Amortization of Power Contract'!$C$41/3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Assumption'!F53*Assumptions!$I$9*12</f>
        <v>48870.9843271501</v>
      </c>
      <c r="F15" s="26" t="n">
        <f aca="false">'Power Price Assumption'!G53*Assumptions!$I$9*12</f>
        <v>51162.7528016746</v>
      </c>
      <c r="G15" s="26" t="n">
        <f aca="false">'Power Price Assumption'!H53*Assumptions!$I$9*12</f>
        <v>52194.0624036452</v>
      </c>
      <c r="H15" s="26" t="n">
        <f aca="false">'Power Price Assumption'!I53*Assumptions!$I$9*12</f>
        <v>53246.1605566002</v>
      </c>
      <c r="I15" s="26" t="n">
        <f aca="false">'Power Price Assumption'!J53*Assumptions!$I$9*12</f>
        <v>54319.4663042982</v>
      </c>
      <c r="J15" s="26" t="n">
        <f aca="false">'Power Price Assumption'!K53*Assumptions!$I$9*12</f>
        <v>55414.4071373432</v>
      </c>
      <c r="K15" s="26" t="n">
        <f aca="false">'Power Price Assumption'!L53*Assumptions!$I$9*12</f>
        <v>56531.419163451</v>
      </c>
      <c r="L15" s="26" t="n">
        <f aca="false">'Power Price Assumption'!M53*Assumptions!$I$9*12</f>
        <v>57643.0224536355</v>
      </c>
      <c r="M15" s="26" t="n">
        <f aca="false">'Power Price Assumption'!N53*Assumptions!$I$9*12</f>
        <v>58776.48371047</v>
      </c>
      <c r="N15" s="26" t="n">
        <f aca="false">'Power Price Assumption'!O53*Assumptions!$I$9*12</f>
        <v>59932.2327372037</v>
      </c>
      <c r="O15" s="26" t="n">
        <f aca="false">'Power Price Assumption'!P53*Assumptions!$I$9*12</f>
        <v>61110.707788505</v>
      </c>
      <c r="P15" s="26" t="n">
        <f aca="false">'Power Price Assumption'!Q53*Assumptions!$I$9*12</f>
        <v>62312.355736645</v>
      </c>
      <c r="Q15" s="26" t="n">
        <f aca="false">'Power Price Assumption'!R53*Assumptions!$I$9*12</f>
        <v>63270.9780887808</v>
      </c>
      <c r="R15" s="26" t="n">
        <f aca="false">'Power Price Assumption'!S53*Assumptions!$I$9*12</f>
        <v>64244.3480267389</v>
      </c>
      <c r="S15" s="26" t="n">
        <f aca="false">'Power Price Assumption'!T53*Assumptions!$I$9*12</f>
        <v>65232.6924295264</v>
      </c>
      <c r="T15" s="26" t="n">
        <f aca="false">'Power Price Assumption'!U53*Assumptions!$I$9*12</f>
        <v>66236.2416664905</v>
      </c>
      <c r="U15" s="26" t="n">
        <f aca="false">'Power Price Assumption'!V53*Assumptions!$I$9*12</f>
        <v>67255.2296510135</v>
      </c>
      <c r="V15" s="372"/>
      <c r="W15" s="221" t="n">
        <f aca="false">SUM(B15:U15)</f>
        <v>997753.544983172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1/3*Assumptions!$I$18*Assumptions!$I$11*Assumptions!$I$8/1000*(1+Assumptions!$I$25)^(E5-2000)+Assumptions!$I$19*Assumptions!$I$17*(1+Assumptions!$I$25)^(E5-2000)/1000</f>
        <v>4731.63903724</v>
      </c>
      <c r="F16" s="34" t="n">
        <f aca="false">1/3*Assumptions!$I$18*Assumptions!$I$11*Assumptions!$I$8/1000*(1+Assumptions!$I$25)^(F5-2000)+Assumptions!$I$19*Assumptions!$I$17*(1+Assumptions!$I$25)^(F5-2000)/1000</f>
        <v>4873.5882083572</v>
      </c>
      <c r="G16" s="34" t="n">
        <f aca="false">1/3*Assumptions!$I$18*Assumptions!$I$11*Assumptions!$I$8/1000*(1+Assumptions!$I$25)^(G5-2000)+Assumptions!$I$19*Assumptions!$I$17*(1+Assumptions!$I$25)^(G5-2000)/1000</f>
        <v>5019.79585460792</v>
      </c>
      <c r="H16" s="34" t="n">
        <f aca="false">1/3*Assumptions!$I$18*Assumptions!$I$11*Assumptions!$I$8/1000*(1+Assumptions!$I$25)^(H5-2000)+Assumptions!$I$19*Assumptions!$I$17*(1+Assumptions!$I$25)^(H5-2000)/1000</f>
        <v>5170.38973024616</v>
      </c>
      <c r="I16" s="34" t="n">
        <f aca="false">1/3*Assumptions!$I$18*Assumptions!$I$11*Assumptions!$I$8/1000*(1+Assumptions!$I$25)^(I5-2000)+Assumptions!$I$19*Assumptions!$I$17*(1+Assumptions!$I$25)^(I5-2000)/1000</f>
        <v>5325.50142215354</v>
      </c>
      <c r="J16" s="34" t="n">
        <f aca="false">1/3*Assumptions!$I$18*Assumptions!$I$11*Assumptions!$I$8/1000*(1+Assumptions!$I$25)^(J5-2000)+Assumptions!$I$19*Assumptions!$I$17*(1+Assumptions!$I$25)^(J5-2000)/1000</f>
        <v>5485.26646481815</v>
      </c>
      <c r="K16" s="34" t="n">
        <f aca="false">1/3*Assumptions!$I$18*Assumptions!$I$11*Assumptions!$I$8/1000*(1+Assumptions!$I$25)^(K5-2000)+Assumptions!$I$19*Assumptions!$I$17*(1+Assumptions!$I$25)^(K5-2000)/1000</f>
        <v>5649.82445876269</v>
      </c>
      <c r="L16" s="34" t="n">
        <f aca="false">1/3*Assumptions!$I$18*Assumptions!$I$11*Assumptions!$I$8/1000*(1+Assumptions!$I$25)^(L5-2000)+Assumptions!$I$19*Assumptions!$I$17*(1+Assumptions!$I$25)^(L5-2000)/1000</f>
        <v>5819.31919252557</v>
      </c>
      <c r="M16" s="34" t="n">
        <f aca="false">1/3*Assumptions!$I$18*Assumptions!$I$11*Assumptions!$I$8/1000*(1+Assumptions!$I$25)^(M5-2000)+Assumptions!$I$19*Assumptions!$I$17*(1+Assumptions!$I$25)^(M5-2000)/1000</f>
        <v>5993.89876830134</v>
      </c>
      <c r="N16" s="34" t="n">
        <f aca="false">1/3*Assumptions!$I$18*Assumptions!$I$11*Assumptions!$I$8/1000*(1+Assumptions!$I$25)^(N5-2000)+Assumptions!$I$19*Assumptions!$I$17*(1+Assumptions!$I$25)^(N5-2000)/1000</f>
        <v>6173.71573135038</v>
      </c>
      <c r="O16" s="34" t="n">
        <f aca="false">1/3*Assumptions!$I$18*Assumptions!$I$11*Assumptions!$I$8/1000*(1+Assumptions!$I$25)^(O5-2000)+Assumptions!$I$19*Assumptions!$I$17*(1+Assumptions!$I$25)^(O5-2000)/1000</f>
        <v>6358.92720329089</v>
      </c>
      <c r="P16" s="34" t="n">
        <f aca="false">1/3*Assumptions!$I$18*Assumptions!$I$11*Assumptions!$I$8/1000*(1+Assumptions!$I$25)^(P5-2000)+Assumptions!$I$19*Assumptions!$I$17*(1+Assumptions!$I$25)^(P5-2000)/1000</f>
        <v>6549.69501938962</v>
      </c>
      <c r="Q16" s="34" t="n">
        <f aca="false">1/3*Assumptions!$I$18*Assumptions!$I$11*Assumptions!$I$8/1000*(1+Assumptions!$I$25)^(Q5-2000)+Assumptions!$I$19*Assumptions!$I$17*(1+Assumptions!$I$25)^(Q5-2000)/1000</f>
        <v>6746.18586997131</v>
      </c>
      <c r="R16" s="34" t="n">
        <f aca="false">1/3*Assumptions!$I$18*Assumptions!$I$11*Assumptions!$I$8/1000*(1+Assumptions!$I$25)^(R5-2000)+Assumptions!$I$19*Assumptions!$I$17*(1+Assumptions!$I$25)^(R5-2000)/1000</f>
        <v>6948.57144607044</v>
      </c>
      <c r="S16" s="34" t="n">
        <f aca="false">1/3*Assumptions!$I$18*Assumptions!$I$11*Assumptions!$I$8/1000*(1+Assumptions!$I$25)^(S5-2000)+Assumptions!$I$19*Assumptions!$I$17*(1+Assumptions!$I$25)^(S5-2000)/1000</f>
        <v>7157.02858945256</v>
      </c>
      <c r="T16" s="34" t="n">
        <f aca="false">1/3*Assumptions!$I$18*Assumptions!$I$11*Assumptions!$I$8/1000*(1+Assumptions!$I$25)^(T5-2000)+Assumptions!$I$19*Assumptions!$I$17*(1+Assumptions!$I$25)^(T5-2000)/1000</f>
        <v>7371.73944713614</v>
      </c>
      <c r="U16" s="34" t="n">
        <f aca="false">1/3*Assumptions!$I$18*Assumptions!$I$11*Assumptions!$I$8/1000*(1+Assumptions!$I$25)^(U5-2000)+Assumptions!$I$19*Assumptions!$I$17*(1+Assumptions!$I$25)^(U5-2000)/1000</f>
        <v>7592.89163055022</v>
      </c>
      <c r="V16" s="372"/>
      <c r="W16" s="221" t="n">
        <f aca="false">SUM(B16:U16)</f>
        <v>102967.978074224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372"/>
      <c r="BA16" s="372"/>
      <c r="BB16" s="372"/>
      <c r="BC16" s="372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372"/>
      <c r="BA17" s="372"/>
      <c r="BB17" s="372"/>
      <c r="BC17" s="372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331.121247005349</v>
      </c>
      <c r="C18" s="316" t="n">
        <f aca="false">(SUM(C9:C11)-SUM(C22:C27))*'Summary Output'!$B$29/4</f>
        <v>331.171318641781</v>
      </c>
      <c r="D18" s="316" t="n">
        <f aca="false">(SUM(D9:D11)-SUM(D22:D27))*'Summary Output'!$B$29/4</f>
        <v>330.289392424498</v>
      </c>
      <c r="E18" s="316" t="n">
        <f aca="false">(SUM(E9:E16)-SUM(E22:E27))*'Summary Output'!$B$29/4</f>
        <v>569.842655960074</v>
      </c>
      <c r="F18" s="316" t="n">
        <f aca="false">(SUM(F9:F16)-SUM(F22:F27))*'Summary Output'!$B$29/4</f>
        <v>597.389206671216</v>
      </c>
      <c r="G18" s="316" t="n">
        <f aca="false">(SUM(G9:G16)-SUM(G22:G27))*'Summary Output'!$B$29/4</f>
        <v>609.147792318821</v>
      </c>
      <c r="H18" s="316" t="n">
        <f aca="false">(SUM(H9:H16)-SUM(H22:H27))*'Summary Output'!$B$29/4</f>
        <v>621.29190132242</v>
      </c>
      <c r="I18" s="316" t="n">
        <f aca="false">(SUM(I9:I16)-SUM(I22:I27))*'Summary Output'!$B$29/4</f>
        <v>633.670891723058</v>
      </c>
      <c r="J18" s="316" t="n">
        <f aca="false">(SUM(J9:J16)-SUM(J22:J27))*'Summary Output'!$B$29/4</f>
        <v>646.289200747165</v>
      </c>
      <c r="K18" s="316" t="n">
        <f aca="false">(SUM(K9:K16)-SUM(K22:K27))*'Summary Output'!$B$29/4</f>
        <v>659.151346142888</v>
      </c>
      <c r="L18" s="316" t="n">
        <f aca="false">(SUM(L9:L16)-SUM(L22:L27))*'Summary Output'!$B$29/4</f>
        <v>671.912867191651</v>
      </c>
      <c r="M18" s="316" t="n">
        <f aca="false">(SUM(M9:M16)-SUM(M22:M27))*'Summary Output'!$B$29/4</f>
        <v>684.913607221183</v>
      </c>
      <c r="N18" s="316" t="n">
        <f aca="false">(SUM(N9:N16)-SUM(N22:N27))*'Summary Output'!$B$29/4</f>
        <v>698.157918604028</v>
      </c>
      <c r="O18" s="316" t="n">
        <f aca="false">(SUM(O9:O16)-SUM(O22:O27))*'Summary Output'!$B$29/4</f>
        <v>711.650228750428</v>
      </c>
      <c r="P18" s="316" t="n">
        <f aca="false">(SUM(P9:P16)-SUM(P22:P27))*'Summary Output'!$B$29/4</f>
        <v>725.395041267466</v>
      </c>
      <c r="Q18" s="316" t="n">
        <f aca="false">(SUM(Q9:Q16)-SUM(Q22:Q27))*'Summary Output'!$B$29/4</f>
        <v>736.06376022941</v>
      </c>
      <c r="R18" s="316" t="n">
        <f aca="false">(SUM(R9:R16)-SUM(R22:R27))*'Summary Output'!$B$29/4</f>
        <v>746.877402200939</v>
      </c>
      <c r="S18" s="316" t="n">
        <f aca="false">(SUM(S9:S16)-SUM(S22:S27))*'Summary Output'!$B$29/4</f>
        <v>757.83762051525</v>
      </c>
      <c r="T18" s="316" t="n">
        <f aca="false">(SUM(T9:T16)-SUM(T22:T27))*'Summary Output'!$B$29/4</f>
        <v>768.94607665515</v>
      </c>
      <c r="U18" s="316" t="n">
        <f aca="false">(SUM(U9:U16)-SUM(U22:U27))*'Summary Output'!$B$29/4</f>
        <v>780.204439859872</v>
      </c>
      <c r="V18" s="372"/>
      <c r="W18" s="221" t="n">
        <f aca="false">SUM(B18:U18)</f>
        <v>12611.3239154526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54172.4660203502</v>
      </c>
      <c r="F19" s="26" t="n">
        <f aca="false">SUM(F9:F18)</f>
        <v>56633.730216703</v>
      </c>
      <c r="G19" s="26" t="n">
        <f aca="false">SUM(G9:G18)</f>
        <v>57823.006050572</v>
      </c>
      <c r="H19" s="26" t="n">
        <f aca="false">SUM(H9:H18)</f>
        <v>59037.8421881687</v>
      </c>
      <c r="I19" s="26" t="n">
        <f aca="false">SUM(I9:I18)</f>
        <v>60278.6386181748</v>
      </c>
      <c r="J19" s="26" t="n">
        <f aca="false">SUM(J9:J18)</f>
        <v>61545.9628029085</v>
      </c>
      <c r="K19" s="26" t="n">
        <f aca="false">SUM(K9:K18)</f>
        <v>62840.3949683566</v>
      </c>
      <c r="L19" s="26" t="n">
        <f aca="false">SUM(L9:L18)</f>
        <v>64134.2545133528</v>
      </c>
      <c r="M19" s="26" t="n">
        <f aca="false">SUM(M9:M18)</f>
        <v>65455.2960859925</v>
      </c>
      <c r="N19" s="26" t="n">
        <f aca="false">SUM(N9:N18)</f>
        <v>66804.1063871581</v>
      </c>
      <c r="O19" s="26" t="n">
        <f aca="false">SUM(O9:O18)</f>
        <v>68181.2852205463</v>
      </c>
      <c r="P19" s="26" t="n">
        <f aca="false">SUM(P9:P18)</f>
        <v>69587.4457973021</v>
      </c>
      <c r="Q19" s="26" t="n">
        <f aca="false">SUM(Q9:Q18)</f>
        <v>70753.2277189816</v>
      </c>
      <c r="R19" s="26" t="n">
        <f aca="false">SUM(R9:R18)</f>
        <v>71939.7968750102</v>
      </c>
      <c r="S19" s="26" t="n">
        <f aca="false">SUM(S9:S18)</f>
        <v>73147.5586394942</v>
      </c>
      <c r="T19" s="26" t="n">
        <f aca="false">SUM(T9:T18)</f>
        <v>74376.9271902818</v>
      </c>
      <c r="U19" s="26" t="n">
        <f aca="false">SUM(U9:U18)</f>
        <v>75628.3257214236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372"/>
      <c r="BA19" s="372"/>
      <c r="BB19" s="372"/>
      <c r="BC19" s="372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Assumptions!I28*(1+Assumptions!$I$25)</f>
        <v>1491.99678857143</v>
      </c>
      <c r="C22" s="221" t="n">
        <f aca="false">B22*(1+Assumptions!$I$25)</f>
        <v>1536.75669222857</v>
      </c>
      <c r="D22" s="221" t="n">
        <f aca="false">C22*(1+Assumptions!$I$25)</f>
        <v>1582.85939299543</v>
      </c>
      <c r="E22" s="221" t="n">
        <f aca="false">D22*(1+Assumptions!$I$25)</f>
        <v>1630.34517478529</v>
      </c>
      <c r="F22" s="221" t="n">
        <f aca="false">E22*(1+Assumptions!$I$25)</f>
        <v>1679.25553002885</v>
      </c>
      <c r="G22" s="221" t="n">
        <f aca="false">F22*(1+Assumptions!$I$25)</f>
        <v>1729.63319592972</v>
      </c>
      <c r="H22" s="221" t="n">
        <f aca="false">G22*(1+Assumptions!$I$25)</f>
        <v>1781.52219180761</v>
      </c>
      <c r="I22" s="221" t="n">
        <f aca="false">H22*(1+Assumptions!$I$25)</f>
        <v>1834.96785756184</v>
      </c>
      <c r="J22" s="221" t="n">
        <f aca="false">I22*(1+Assumptions!$I$25)</f>
        <v>1890.01689328869</v>
      </c>
      <c r="K22" s="221" t="n">
        <f aca="false">J22*(1+Assumptions!$I$25)</f>
        <v>1946.71740008735</v>
      </c>
      <c r="L22" s="221" t="n">
        <f aca="false">K22*(1+Assumptions!$I$25)</f>
        <v>2005.11892208997</v>
      </c>
      <c r="M22" s="221" t="n">
        <f aca="false">L22*(1+Assumptions!$I$25)</f>
        <v>2065.27248975267</v>
      </c>
      <c r="N22" s="221" t="n">
        <f aca="false">M22*(1+Assumptions!$I$25)</f>
        <v>2127.23066444525</v>
      </c>
      <c r="O22" s="221" t="n">
        <f aca="false">N22*(1+Assumptions!$I$25)</f>
        <v>2191.04758437861</v>
      </c>
      <c r="P22" s="221" t="n">
        <f aca="false">O22*(1+Assumptions!$I$25)</f>
        <v>2256.77901190997</v>
      </c>
      <c r="Q22" s="221" t="n">
        <f aca="false">P22*(1+Assumptions!$I$25)</f>
        <v>2324.48238226727</v>
      </c>
      <c r="R22" s="221" t="n">
        <f aca="false">Q22*(1+Assumptions!$I$25)</f>
        <v>2394.21685373528</v>
      </c>
      <c r="S22" s="221" t="n">
        <f aca="false">R22*(1+Assumptions!$I$25)</f>
        <v>2466.04335934734</v>
      </c>
      <c r="T22" s="221" t="n">
        <f aca="false">S22*(1+Assumptions!$I$25)</f>
        <v>2540.02466012776</v>
      </c>
      <c r="U22" s="221" t="n">
        <f aca="false">T22*(1+Assumptions!$I$25)</f>
        <v>2616.2253999316</v>
      </c>
      <c r="W22" s="221" t="n">
        <f aca="false">SUM(B22:U22)</f>
        <v>40090.5124452705</v>
      </c>
    </row>
    <row r="23" customFormat="false" ht="12.75" hidden="false" customHeight="false" outlineLevel="0" collapsed="false">
      <c r="A23" s="113" t="s">
        <v>86</v>
      </c>
      <c r="B23" s="34" t="n">
        <f aca="false">Assumptions!$I$29*(1+Assumptions!$I$25)</f>
        <v>4124.12</v>
      </c>
      <c r="C23" s="26" t="n">
        <f aca="false">B23*(1+Assumptions!$I$25)</f>
        <v>4247.8436</v>
      </c>
      <c r="D23" s="26" t="n">
        <f aca="false">C23*(1+Assumptions!$I$25)</f>
        <v>4375.278908</v>
      </c>
      <c r="E23" s="34" t="n">
        <f aca="false">Assumptions!$I$19*Assumptions!$I$23*(1+Assumptions!$I$25)^(E5-2000)/1000</f>
        <v>4506.53727524</v>
      </c>
      <c r="F23" s="34" t="n">
        <f aca="false">Assumptions!$I$19*Assumptions!$I$23*(1+Assumptions!$I$25)^(F5-2000)/1000</f>
        <v>4641.7333934972</v>
      </c>
      <c r="G23" s="34" t="n">
        <f aca="false">Assumptions!$I$19*Assumptions!$I$23*(1+Assumptions!$I$25)^(G5-2000)/1000</f>
        <v>4780.98539530212</v>
      </c>
      <c r="H23" s="34" t="n">
        <f aca="false">Assumptions!$I$19*Assumptions!$I$23*(1+Assumptions!$I$25)^(H5-2000)/1000</f>
        <v>4924.41495716118</v>
      </c>
      <c r="I23" s="34" t="n">
        <f aca="false">Assumptions!$I$19*Assumptions!$I$23*(1+Assumptions!$I$25)^(I5-2000)/1000</f>
        <v>5072.14740587602</v>
      </c>
      <c r="J23" s="34" t="n">
        <f aca="false">Assumptions!$I$19*Assumptions!$I$23*(1+Assumptions!$I$25)^(J5-2000)/1000</f>
        <v>5224.3118280523</v>
      </c>
      <c r="K23" s="34" t="n">
        <f aca="false">Assumptions!$I$19*Assumptions!$I$23*(1+Assumptions!$I$25)^(K5-2000)/1000</f>
        <v>5381.04118289387</v>
      </c>
      <c r="L23" s="34" t="n">
        <f aca="false">Assumptions!$I$19*Assumptions!$I$23*(1+Assumptions!$I$25)^(L5-2000)/1000</f>
        <v>5542.47241838068</v>
      </c>
      <c r="M23" s="34" t="n">
        <f aca="false">Assumptions!$I$19*Assumptions!$I$23*(1+Assumptions!$I$25)^(M5-2000)/1000</f>
        <v>5708.7465909321</v>
      </c>
      <c r="N23" s="34" t="n">
        <f aca="false">Assumptions!$I$19*Assumptions!$I$23*(1+Assumptions!$I$25)^(N5-2000)/1000</f>
        <v>5880.00898866007</v>
      </c>
      <c r="O23" s="34" t="n">
        <f aca="false">Assumptions!$I$19*Assumptions!$I$23*(1+Assumptions!$I$25)^(O5-2000)/1000</f>
        <v>6056.40925831987</v>
      </c>
      <c r="P23" s="34" t="n">
        <f aca="false">Assumptions!$I$19*Assumptions!$I$23*(1+Assumptions!$I$25)^(P5-2000)/1000</f>
        <v>6238.10153606946</v>
      </c>
      <c r="Q23" s="34" t="n">
        <f aca="false">Assumptions!$I$19*Assumptions!$I$23*(1+Assumptions!$I$25)^(Q5-2000)/1000</f>
        <v>6425.24458215155</v>
      </c>
      <c r="R23" s="34" t="n">
        <f aca="false">Assumptions!$I$19*Assumptions!$I$23*(1+Assumptions!$I$25)^(R5-2000)/1000</f>
        <v>6618.00191961609</v>
      </c>
      <c r="S23" s="34" t="n">
        <f aca="false">Assumptions!$I$19*Assumptions!$I$23*(1+Assumptions!$I$25)^(S5-2000)/1000</f>
        <v>6816.54197720458</v>
      </c>
      <c r="T23" s="34" t="n">
        <f aca="false">Assumptions!$I$19*Assumptions!$I$23*(1+Assumptions!$I$25)^(T5-2000)/1000</f>
        <v>7021.03823652072</v>
      </c>
      <c r="U23" s="34" t="n">
        <f aca="false">Assumptions!$I$19*Assumptions!$I$23*(1+Assumptions!$I$25)^(U5-2000)/1000</f>
        <v>7231.66938361634</v>
      </c>
      <c r="W23" s="221" t="n">
        <f aca="false">SUM(B23:U23)</f>
        <v>110816.648837494</v>
      </c>
    </row>
    <row r="24" customFormat="false" ht="12.75" hidden="false" customHeight="false" outlineLevel="0" collapsed="false">
      <c r="A24" s="113" t="s">
        <v>129</v>
      </c>
      <c r="B24" s="34" t="n">
        <f aca="false">Assumptions!$I$24*Assumptions!$I$11*Assumptions!$I$8/1000*(1+Assumptions!$I$25)</f>
        <v>618</v>
      </c>
      <c r="C24" s="221" t="n">
        <f aca="false">B24*(1+Assumptions!$I$25)</f>
        <v>636.54</v>
      </c>
      <c r="D24" s="221" t="n">
        <f aca="false">C24*(1+Assumptions!$I$25)</f>
        <v>655.6362</v>
      </c>
      <c r="E24" s="221" t="n">
        <f aca="false">D24*(1+Assumptions!$I$25)</f>
        <v>675.305286</v>
      </c>
      <c r="F24" s="221" t="n">
        <f aca="false">E24*(1+Assumptions!$I$25)</f>
        <v>695.56444458</v>
      </c>
      <c r="G24" s="221" t="n">
        <f aca="false">F24*(1+Assumptions!$I$25)</f>
        <v>716.4313779174</v>
      </c>
      <c r="H24" s="221" t="n">
        <f aca="false">G24*(1+Assumptions!$I$25)</f>
        <v>737.924319254922</v>
      </c>
      <c r="I24" s="221" t="n">
        <f aca="false">H24*(1+Assumptions!$I$25)</f>
        <v>760.06204883257</v>
      </c>
      <c r="J24" s="221" t="n">
        <f aca="false">I24*(1+Assumptions!$I$25)</f>
        <v>782.863910297547</v>
      </c>
      <c r="K24" s="221" t="n">
        <f aca="false">J24*(1+Assumptions!$I$25)</f>
        <v>806.349827606473</v>
      </c>
      <c r="L24" s="221" t="n">
        <f aca="false">K24*(1+Assumptions!$I$25)</f>
        <v>830.540322434668</v>
      </c>
      <c r="M24" s="221" t="n">
        <f aca="false">L24*(1+Assumptions!$I$25)</f>
        <v>855.456532107708</v>
      </c>
      <c r="N24" s="221" t="n">
        <f aca="false">M24*(1+Assumptions!$I$25)</f>
        <v>881.120228070939</v>
      </c>
      <c r="O24" s="221" t="n">
        <f aca="false">N24*(1+Assumptions!$I$25)</f>
        <v>907.553834913067</v>
      </c>
      <c r="P24" s="221" t="n">
        <f aca="false">O24*(1+Assumptions!$I$25)</f>
        <v>934.780449960459</v>
      </c>
      <c r="Q24" s="221" t="n">
        <f aca="false">P24*(1+Assumptions!$I$25)</f>
        <v>962.823863459273</v>
      </c>
      <c r="R24" s="221" t="n">
        <f aca="false">Q24*(1+Assumptions!$I$25)</f>
        <v>991.708579363051</v>
      </c>
      <c r="S24" s="221" t="n">
        <f aca="false">R24*(1+Assumptions!$I$25)</f>
        <v>1021.45983674394</v>
      </c>
      <c r="T24" s="221" t="n">
        <f aca="false">S24*(1+Assumptions!$I$25)</f>
        <v>1052.10363184626</v>
      </c>
      <c r="U24" s="221" t="n">
        <f aca="false">T24*(1+Assumptions!$I$25)</f>
        <v>1083.66674080165</v>
      </c>
      <c r="W24" s="221" t="n">
        <f aca="false">SUM(B24:U24)</f>
        <v>16605.8914341899</v>
      </c>
    </row>
    <row r="25" customFormat="false" ht="12.75" hidden="false" customHeight="false" outlineLevel="0" collapsed="false">
      <c r="A25" s="113" t="s">
        <v>88</v>
      </c>
      <c r="B25" s="34" t="n">
        <f aca="false">Assumptions!I31*(1+Assumptions!$I$25)</f>
        <v>412.666557142857</v>
      </c>
      <c r="C25" s="221" t="n">
        <f aca="false">B25*(1+Assumptions!$I$25)</f>
        <v>425.046553857143</v>
      </c>
      <c r="D25" s="221" t="n">
        <f aca="false">C25*(1+Assumptions!$I$25)</f>
        <v>437.797950472857</v>
      </c>
      <c r="E25" s="221" t="n">
        <f aca="false">D25*(1+Assumptions!$I$25)</f>
        <v>450.931888987043</v>
      </c>
      <c r="F25" s="221" t="n">
        <f aca="false">E25*(1+Assumptions!$I$25)</f>
        <v>464.459845656654</v>
      </c>
      <c r="G25" s="221" t="n">
        <f aca="false">F25*(1+Assumptions!$I$25)</f>
        <v>478.393641026354</v>
      </c>
      <c r="H25" s="221" t="n">
        <f aca="false">G25*(1+Assumptions!$I$25)</f>
        <v>492.745450257144</v>
      </c>
      <c r="I25" s="221" t="n">
        <f aca="false">H25*(1+Assumptions!$I$25)</f>
        <v>507.527813764859</v>
      </c>
      <c r="J25" s="221" t="n">
        <f aca="false">I25*(1+Assumptions!$I$25)</f>
        <v>522.753648177805</v>
      </c>
      <c r="K25" s="221" t="n">
        <f aca="false">J25*(1+Assumptions!$I$25)</f>
        <v>538.436257623139</v>
      </c>
      <c r="L25" s="221" t="n">
        <f aca="false">K25*(1+Assumptions!$I$25)</f>
        <v>554.589345351833</v>
      </c>
      <c r="M25" s="221" t="n">
        <f aca="false">L25*(1+Assumptions!$I$25)</f>
        <v>571.227025712388</v>
      </c>
      <c r="N25" s="221" t="n">
        <f aca="false">M25*(1+Assumptions!$I$25)</f>
        <v>588.363836483759</v>
      </c>
      <c r="O25" s="221" t="n">
        <f aca="false">N25*(1+Assumptions!$I$25)</f>
        <v>606.014751578272</v>
      </c>
      <c r="P25" s="221" t="n">
        <f aca="false">O25*(1+Assumptions!$I$25)</f>
        <v>624.19519412562</v>
      </c>
      <c r="Q25" s="221" t="n">
        <f aca="false">P25*(1+Assumptions!$I$25)</f>
        <v>642.921049949389</v>
      </c>
      <c r="R25" s="221" t="n">
        <f aca="false">Q25*(1+Assumptions!$I$25)</f>
        <v>662.208681447871</v>
      </c>
      <c r="S25" s="221" t="n">
        <f aca="false">R25*(1+Assumptions!$I$25)</f>
        <v>682.074941891307</v>
      </c>
      <c r="T25" s="221" t="n">
        <f aca="false">S25*(1+Assumptions!$I$25)</f>
        <v>702.537190148046</v>
      </c>
      <c r="U25" s="221" t="n">
        <f aca="false">T25*(1+Assumptions!$I$25)</f>
        <v>723.613305852487</v>
      </c>
      <c r="W25" s="221" t="n">
        <f aca="false">SUM(B25:U25)</f>
        <v>11088.5049295068</v>
      </c>
    </row>
    <row r="26" customFormat="false" ht="12.75" hidden="false" customHeight="false" outlineLevel="0" collapsed="false">
      <c r="A26" s="113" t="s">
        <v>215</v>
      </c>
      <c r="B26" s="374" t="n">
        <v>572</v>
      </c>
      <c r="C26" s="374" t="n">
        <v>583.4</v>
      </c>
      <c r="D26" s="374" t="n">
        <v>595.1</v>
      </c>
      <c r="E26" s="374" t="n">
        <v>607</v>
      </c>
      <c r="F26" s="374" t="n">
        <v>619.1</v>
      </c>
      <c r="G26" s="374" t="n">
        <v>631.5</v>
      </c>
      <c r="H26" s="374" t="n">
        <v>631.5</v>
      </c>
      <c r="I26" s="374" t="n">
        <v>631.5</v>
      </c>
      <c r="J26" s="374" t="n">
        <v>631.5</v>
      </c>
      <c r="K26" s="374" t="n">
        <v>631.5</v>
      </c>
      <c r="L26" s="374" t="n">
        <v>631.5</v>
      </c>
      <c r="M26" s="374" t="n">
        <v>631.5</v>
      </c>
      <c r="N26" s="374" t="n">
        <v>631.5</v>
      </c>
      <c r="O26" s="374" t="n">
        <v>631.5</v>
      </c>
      <c r="P26" s="374" t="n">
        <v>631.5</v>
      </c>
      <c r="Q26" s="374" t="n">
        <v>631.5</v>
      </c>
      <c r="R26" s="374" t="n">
        <v>631.5</v>
      </c>
      <c r="S26" s="374" t="n">
        <v>631.5</v>
      </c>
      <c r="T26" s="374" t="n">
        <v>631.5</v>
      </c>
      <c r="U26" s="374" t="n">
        <v>631.5</v>
      </c>
      <c r="W26" s="221" t="n">
        <f aca="false">SUM(B26:U26)</f>
        <v>12449.1</v>
      </c>
    </row>
    <row r="27" customFormat="false" ht="12.75" hidden="false" customHeight="false" outlineLevel="0" collapsed="false">
      <c r="A27" s="468" t="s">
        <v>216</v>
      </c>
      <c r="B27" s="226" t="n">
        <f aca="false">B78</f>
        <v>217.636893857769</v>
      </c>
      <c r="C27" s="226" t="n">
        <f aca="false">C78</f>
        <v>145.091262571846</v>
      </c>
      <c r="D27" s="226" t="n">
        <f aca="false">D78</f>
        <v>145.091262571846</v>
      </c>
      <c r="E27" s="226" t="n">
        <f aca="false">E78</f>
        <v>145.091262571846</v>
      </c>
      <c r="F27" s="226" t="n">
        <f aca="false">F78</f>
        <v>145.091262571846</v>
      </c>
      <c r="G27" s="226" t="n">
        <f aca="false">G78</f>
        <v>145.091262571846</v>
      </c>
      <c r="H27" s="226" t="n">
        <f aca="false">H78</f>
        <v>145.091262571846</v>
      </c>
      <c r="I27" s="226" t="n">
        <f aca="false">I78</f>
        <v>145.091262571846</v>
      </c>
      <c r="J27" s="226" t="n">
        <f aca="false">J78</f>
        <v>145.091262571846</v>
      </c>
      <c r="K27" s="226" t="n">
        <f aca="false">K78</f>
        <v>145.091262571846</v>
      </c>
      <c r="L27" s="226" t="n">
        <f aca="false">L78</f>
        <v>145.091262571846</v>
      </c>
      <c r="M27" s="226" t="n">
        <f aca="false">M78</f>
        <v>145.091262571846</v>
      </c>
      <c r="N27" s="226" t="n">
        <f aca="false">N78</f>
        <v>145.091262571846</v>
      </c>
      <c r="O27" s="226" t="n">
        <f aca="false">O78</f>
        <v>145.091262571846</v>
      </c>
      <c r="P27" s="226" t="n">
        <f aca="false">P78</f>
        <v>145.091262571846</v>
      </c>
      <c r="Q27" s="226" t="n">
        <f aca="false">Q78</f>
        <v>145.091262571846</v>
      </c>
      <c r="R27" s="226" t="n">
        <f aca="false">R78</f>
        <v>145.091262571846</v>
      </c>
      <c r="S27" s="226" t="n">
        <f aca="false">S78</f>
        <v>145.091262571846</v>
      </c>
      <c r="T27" s="226" t="n">
        <f aca="false">T78</f>
        <v>145.091262571846</v>
      </c>
      <c r="U27" s="226" t="n">
        <f aca="false">U78</f>
        <v>145.091262571846</v>
      </c>
      <c r="V27" s="221"/>
      <c r="W27" s="221" t="n">
        <f aca="false">SUM(B27:U27)</f>
        <v>2974.37088272284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7436.42023957206</v>
      </c>
      <c r="C28" s="34" t="n">
        <f aca="false">SUM(C22:C27)</f>
        <v>7574.67810865756</v>
      </c>
      <c r="D28" s="34" t="n">
        <f aca="false">SUM(D22:D27)</f>
        <v>7791.76371404013</v>
      </c>
      <c r="E28" s="34" t="n">
        <f aca="false">SUM(E22:E27)</f>
        <v>8015.21088758418</v>
      </c>
      <c r="F28" s="34" t="n">
        <f aca="false">SUM(F22:F27)</f>
        <v>8245.20447633455</v>
      </c>
      <c r="G28" s="34" t="n">
        <f aca="false">SUM(G22:G27)</f>
        <v>8482.03487274743</v>
      </c>
      <c r="H28" s="34" t="n">
        <f aca="false">SUM(H22:H27)</f>
        <v>8713.1981810527</v>
      </c>
      <c r="I28" s="34" t="n">
        <f aca="false">SUM(I22:I27)</f>
        <v>8951.29638860713</v>
      </c>
      <c r="J28" s="34" t="n">
        <f aca="false">SUM(J22:J27)</f>
        <v>9196.53754238819</v>
      </c>
      <c r="K28" s="34" t="n">
        <f aca="false">SUM(K22:K27)</f>
        <v>9449.13593078268</v>
      </c>
      <c r="L28" s="34" t="n">
        <f aca="false">SUM(L22:L27)</f>
        <v>9709.312270829</v>
      </c>
      <c r="M28" s="34" t="n">
        <f aca="false">SUM(M22:M27)</f>
        <v>9977.29390107672</v>
      </c>
      <c r="N28" s="34" t="n">
        <f aca="false">SUM(N22:N27)</f>
        <v>10253.3149802319</v>
      </c>
      <c r="O28" s="34" t="n">
        <f aca="false">SUM(O22:O27)</f>
        <v>10537.6166917617</v>
      </c>
      <c r="P28" s="34" t="n">
        <f aca="false">SUM(P22:P27)</f>
        <v>10830.4474546374</v>
      </c>
      <c r="Q28" s="34" t="n">
        <f aca="false">SUM(Q22:Q27)</f>
        <v>11132.0631403993</v>
      </c>
      <c r="R28" s="34" t="n">
        <f aca="false">SUM(R22:R27)</f>
        <v>11442.7272967341</v>
      </c>
      <c r="S28" s="34" t="n">
        <f aca="false">SUM(S22:S27)</f>
        <v>11762.711377759</v>
      </c>
      <c r="T28" s="34" t="n">
        <f aca="false">SUM(T22:T27)</f>
        <v>12092.2949812146</v>
      </c>
      <c r="U28" s="34" t="n">
        <f aca="false">SUM(U22:U27)</f>
        <v>12431.7660927739</v>
      </c>
      <c r="W28" s="221" t="n">
        <f aca="false">SUM(B28:U28)</f>
        <v>194025.028529184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8.75" hidden="false" customHeight="tru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46157.255132766</v>
      </c>
      <c r="F31" s="217" t="n">
        <f aca="false">F19-F28</f>
        <v>48388.5257403685</v>
      </c>
      <c r="G31" s="217" t="n">
        <f aca="false">G19-G28</f>
        <v>49340.9711778245</v>
      </c>
      <c r="H31" s="217" t="n">
        <f aca="false">H19-H28</f>
        <v>50324.6440071161</v>
      </c>
      <c r="I31" s="217" t="n">
        <f aca="false">I19-I28</f>
        <v>51327.3422295677</v>
      </c>
      <c r="J31" s="217" t="n">
        <f aca="false">J19-J28</f>
        <v>52349.4252605203</v>
      </c>
      <c r="K31" s="217" t="n">
        <f aca="false">K19-K28</f>
        <v>53391.2590375739</v>
      </c>
      <c r="L31" s="217" t="n">
        <f aca="false">L19-L28</f>
        <v>54424.9422425238</v>
      </c>
      <c r="M31" s="217" t="n">
        <f aca="false">M19-M28</f>
        <v>55478.0021849158</v>
      </c>
      <c r="N31" s="217" t="n">
        <f aca="false">N19-N28</f>
        <v>56550.7914069263</v>
      </c>
      <c r="O31" s="217" t="n">
        <f aca="false">O19-O28</f>
        <v>57643.6685287846</v>
      </c>
      <c r="P31" s="217" t="n">
        <f aca="false">P19-P28</f>
        <v>58756.9983426648</v>
      </c>
      <c r="Q31" s="217" t="n">
        <f aca="false">Q19-Q28</f>
        <v>59621.1645785822</v>
      </c>
      <c r="R31" s="217" t="n">
        <f aca="false">R19-R28</f>
        <v>60497.0695782761</v>
      </c>
      <c r="S31" s="217" t="n">
        <f aca="false">S19-S28</f>
        <v>61384.8472617352</v>
      </c>
      <c r="T31" s="217" t="n">
        <f aca="false">T19-T28</f>
        <v>62284.6322090671</v>
      </c>
      <c r="U31" s="217" t="n">
        <f aca="false">U19-U28</f>
        <v>63196.5596286496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8.75" hidden="false" customHeight="tru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Depreciation!C53</f>
        <v>#VALUE!</v>
      </c>
      <c r="C33" s="34" t="e">
        <f aca="false">Depreciation!D53</f>
        <v>#VALUE!</v>
      </c>
      <c r="D33" s="34" t="e">
        <f aca="false">Depreciation!E53</f>
        <v>#VALUE!</v>
      </c>
      <c r="E33" s="34" t="e">
        <f aca="false">Depreciation!F53</f>
        <v>#VALUE!</v>
      </c>
      <c r="F33" s="34" t="e">
        <f aca="false">Depreciation!G53</f>
        <v>#VALUE!</v>
      </c>
      <c r="G33" s="34" t="e">
        <f aca="false">Depreciation!H53</f>
        <v>#VALUE!</v>
      </c>
      <c r="H33" s="34" t="e">
        <f aca="false">Depreciation!I53</f>
        <v>#VALUE!</v>
      </c>
      <c r="I33" s="34" t="e">
        <f aca="false">Depreciation!J53</f>
        <v>#VALUE!</v>
      </c>
      <c r="J33" s="34" t="e">
        <f aca="false">Depreciation!K53</f>
        <v>#VALUE!</v>
      </c>
      <c r="K33" s="34" t="e">
        <f aca="false">Depreciation!L53</f>
        <v>#VALUE!</v>
      </c>
      <c r="L33" s="34" t="e">
        <f aca="false">Depreciation!M53</f>
        <v>#VALUE!</v>
      </c>
      <c r="M33" s="34" t="e">
        <f aca="false">Depreciation!N53</f>
        <v>#VALUE!</v>
      </c>
      <c r="N33" s="34" t="e">
        <f aca="false">Depreciation!O53</f>
        <v>#VALUE!</v>
      </c>
      <c r="O33" s="34" t="e">
        <f aca="false">Depreciation!P53</f>
        <v>#VALUE!</v>
      </c>
      <c r="P33" s="34" t="e">
        <f aca="false">Depreciation!Q53</f>
        <v>#VALUE!</v>
      </c>
      <c r="Q33" s="34" t="e">
        <f aca="false">Depreciation!R53</f>
        <v>#VALUE!</v>
      </c>
      <c r="R33" s="34" t="e">
        <f aca="false">Depreciation!S53</f>
        <v>#VALUE!</v>
      </c>
      <c r="S33" s="34" t="e">
        <f aca="false">Depreciation!T53</f>
        <v>#VALUE!</v>
      </c>
      <c r="T33" s="34" t="e">
        <f aca="false">Depreciation!U53</f>
        <v>#VALUE!</v>
      </c>
      <c r="U33" s="34" t="e">
        <f aca="false">Depreciation!V53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IS!B38*Allocation!$E$14</f>
        <v>17898.660959956</v>
      </c>
      <c r="C37" s="34" t="n">
        <f aca="false">IS!C38*Allocation!$E$14</f>
        <v>17630.0979141239</v>
      </c>
      <c r="D37" s="34" t="n">
        <f aca="false">IS!D38*Allocation!$E$14</f>
        <v>17251.2806560467</v>
      </c>
      <c r="E37" s="34" t="n">
        <f aca="false">IS!E38*Allocation!$E$14</f>
        <v>16953.9103720101</v>
      </c>
      <c r="F37" s="34" t="n">
        <f aca="false">IS!F38*Allocation!$E$14</f>
        <v>16427.7989736774</v>
      </c>
      <c r="G37" s="34" t="n">
        <f aca="false">IS!G38*Allocation!$E$14</f>
        <v>15804.2208359912</v>
      </c>
      <c r="H37" s="34" t="n">
        <f aca="false">IS!H38*Allocation!$E$14</f>
        <v>15103.4029679154</v>
      </c>
      <c r="I37" s="34" t="n">
        <f aca="false">IS!I38*Allocation!$E$14</f>
        <v>14370.2188057634</v>
      </c>
      <c r="J37" s="34" t="n">
        <f aca="false">IS!J38*Allocation!$E$14</f>
        <v>13459.4896856371</v>
      </c>
      <c r="K37" s="34" t="n">
        <f aca="false">IS!K38*Allocation!$E$14</f>
        <v>12450.3339757066</v>
      </c>
      <c r="L37" s="34" t="n">
        <f aca="false">IS!L38*Allocation!$E$14</f>
        <v>11388.4716114127</v>
      </c>
      <c r="M37" s="34" t="n">
        <f aca="false">IS!M38*Allocation!$E$14</f>
        <v>10230.6883631705</v>
      </c>
      <c r="N37" s="34" t="n">
        <f aca="false">IS!N38*Allocation!$E$14</f>
        <v>9015.36541678452</v>
      </c>
      <c r="O37" s="34" t="n">
        <f aca="false">IS!O38*Allocation!$E$14</f>
        <v>7828.81231947041</v>
      </c>
      <c r="P37" s="34" t="n">
        <f aca="false">IS!P38*Allocation!$E$14</f>
        <v>6627.30540229974</v>
      </c>
      <c r="Q37" s="34" t="n">
        <f aca="false">IS!Q38*Allocation!$E$14</f>
        <v>5382.07481620065</v>
      </c>
      <c r="R37" s="34" t="n">
        <f aca="false">IS!R38*Allocation!$E$14</f>
        <v>4061.26242321785</v>
      </c>
      <c r="S37" s="34" t="n">
        <f aca="false">IS!S38*Allocation!$E$14</f>
        <v>2815.86929559858</v>
      </c>
      <c r="T37" s="34" t="n">
        <f aca="false">IS!T38*Allocation!$E$14</f>
        <v>1747.97150801588</v>
      </c>
      <c r="U37" s="34" t="n">
        <f aca="false">IS!U38*Allocation!$E$14</f>
        <v>682.674384756062</v>
      </c>
      <c r="W37" s="221" t="n">
        <f aca="false">SUM(B37:U37)</f>
        <v>217129.910687755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B39*-Assumptions!$I$38</f>
        <v>#VALUE!</v>
      </c>
      <c r="C41" s="34" t="e">
        <f aca="false">C39*-Assumptions!$I$38</f>
        <v>#VALUE!</v>
      </c>
      <c r="D41" s="34" t="e">
        <f aca="false">D39*-Assumptions!$I$38</f>
        <v>#VALUE!</v>
      </c>
      <c r="E41" s="34" t="e">
        <f aca="false">E39*-Assumptions!$I$38</f>
        <v>#VALUE!</v>
      </c>
      <c r="F41" s="34" t="e">
        <f aca="false">F39*-Assumptions!$I$38</f>
        <v>#VALUE!</v>
      </c>
      <c r="G41" s="34" t="e">
        <f aca="false">G39*-Assumptions!$I$38</f>
        <v>#VALUE!</v>
      </c>
      <c r="H41" s="34" t="e">
        <f aca="false">H39*-Assumptions!$I$38</f>
        <v>#VALUE!</v>
      </c>
      <c r="I41" s="34" t="e">
        <f aca="false">I39*-Assumptions!$I$38</f>
        <v>#VALUE!</v>
      </c>
      <c r="J41" s="34" t="e">
        <f aca="false">J39*-Assumptions!$I$38</f>
        <v>#VALUE!</v>
      </c>
      <c r="K41" s="34" t="e">
        <f aca="false">K39*-Assumptions!$I$38</f>
        <v>#VALUE!</v>
      </c>
      <c r="L41" s="34" t="e">
        <f aca="false">L39*-Assumptions!$I$38</f>
        <v>#VALUE!</v>
      </c>
      <c r="M41" s="34" t="e">
        <f aca="false">M39*-Assumptions!$I$38</f>
        <v>#VALUE!</v>
      </c>
      <c r="N41" s="34" t="e">
        <f aca="false">N39*-Assumptions!$I$38</f>
        <v>#VALUE!</v>
      </c>
      <c r="O41" s="34" t="e">
        <f aca="false">O39*-Assumptions!$I$38</f>
        <v>#VALUE!</v>
      </c>
      <c r="P41" s="34" t="e">
        <f aca="false">P39*-Assumptions!$I$38</f>
        <v>#VALUE!</v>
      </c>
      <c r="Q41" s="34" t="e">
        <f aca="false">Q39*-Assumptions!$I$38</f>
        <v>#VALUE!</v>
      </c>
      <c r="R41" s="34" t="e">
        <f aca="false">R39*-Assumptions!$I$38</f>
        <v>#VALUE!</v>
      </c>
      <c r="S41" s="34" t="e">
        <f aca="false">S39*-Assumptions!$I$38</f>
        <v>#VALUE!</v>
      </c>
      <c r="T41" s="34" t="e">
        <f aca="false">T39*-Assumptions!$I$38</f>
        <v>#VALUE!</v>
      </c>
      <c r="U41" s="34" t="e">
        <f aca="false">U39*-Assumptions!$I$38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(B39+B41)*-Assumptions!$I$37</f>
        <v>#VALUE!</v>
      </c>
      <c r="C42" s="378" t="e">
        <f aca="false">(C39+C41)*-Assumptions!$I$37</f>
        <v>#VALUE!</v>
      </c>
      <c r="D42" s="378" t="e">
        <f aca="false">(D39+D41)*-Assumptions!$I$37</f>
        <v>#VALUE!</v>
      </c>
      <c r="E42" s="378" t="e">
        <f aca="false">(E39+E41)*-Assumptions!$I$37</f>
        <v>#VALUE!</v>
      </c>
      <c r="F42" s="378" t="e">
        <f aca="false">(F39+F41)*-Assumptions!$I$37</f>
        <v>#VALUE!</v>
      </c>
      <c r="G42" s="378" t="e">
        <f aca="false">(G39+G41)*-Assumptions!$I$37</f>
        <v>#VALUE!</v>
      </c>
      <c r="H42" s="378" t="e">
        <f aca="false">(H39+H41)*-Assumptions!$I$37</f>
        <v>#VALUE!</v>
      </c>
      <c r="I42" s="378" t="e">
        <f aca="false">(I39+I41)*-Assumptions!$I$37</f>
        <v>#VALUE!</v>
      </c>
      <c r="J42" s="378" t="e">
        <f aca="false">(J39+J41)*-Assumptions!$I$37</f>
        <v>#VALUE!</v>
      </c>
      <c r="K42" s="378" t="e">
        <f aca="false">(K39+K41)*-Assumptions!$I$37</f>
        <v>#VALUE!</v>
      </c>
      <c r="L42" s="378" t="e">
        <f aca="false">(L39+L41)*-Assumptions!$I$37</f>
        <v>#VALUE!</v>
      </c>
      <c r="M42" s="378" t="e">
        <f aca="false">(M39+M41)*-Assumptions!$I$37</f>
        <v>#VALUE!</v>
      </c>
      <c r="N42" s="378" t="e">
        <f aca="false">(N39+N41)*-Assumptions!$I$37</f>
        <v>#VALUE!</v>
      </c>
      <c r="O42" s="378" t="e">
        <f aca="false">(O39+O41)*-Assumptions!$I$37</f>
        <v>#VALUE!</v>
      </c>
      <c r="P42" s="378" t="e">
        <f aca="false">(P39+P41)*-Assumptions!$I$37</f>
        <v>#VALUE!</v>
      </c>
      <c r="Q42" s="378" t="e">
        <f aca="false">(Q39+Q41)*-Assumptions!$I$37</f>
        <v>#VALUE!</v>
      </c>
      <c r="R42" s="378" t="e">
        <f aca="false">(R39+R41)*-Assumptions!$I$37</f>
        <v>#VALUE!</v>
      </c>
      <c r="S42" s="378" t="e">
        <f aca="false">(S39+S41)*-Assumptions!$I$37</f>
        <v>#VALUE!</v>
      </c>
      <c r="T42" s="378" t="e">
        <f aca="false">(T39+T41)*-Assumptions!$I$37</f>
        <v>#VALUE!</v>
      </c>
      <c r="U42" s="378" t="e">
        <f aca="false">(U39+U41)*-Assumptions!$I$37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9" hidden="false" customHeight="false" outlineLevel="1" collapsed="false">
      <c r="A46" s="373"/>
      <c r="B46" s="381"/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  <c r="AJ46" s="372"/>
      <c r="AK46" s="372"/>
      <c r="AL46" s="372"/>
      <c r="AM46" s="372"/>
      <c r="AN46" s="372"/>
      <c r="AO46" s="372"/>
      <c r="AP46" s="372"/>
      <c r="AQ46" s="372"/>
      <c r="AR46" s="372"/>
      <c r="AS46" s="372"/>
      <c r="AT46" s="372"/>
      <c r="AU46" s="372"/>
      <c r="AV46" s="372"/>
      <c r="AW46" s="372"/>
      <c r="AX46" s="372"/>
      <c r="AY46" s="372"/>
      <c r="AZ46" s="372"/>
      <c r="BA46" s="372"/>
      <c r="BB46" s="372"/>
      <c r="BC46" s="372"/>
      <c r="BD46" s="372"/>
      <c r="BE46" s="372"/>
      <c r="BF46" s="372"/>
      <c r="BG46" s="372"/>
      <c r="BH46" s="372"/>
      <c r="BI46" s="372"/>
      <c r="BJ46" s="372"/>
      <c r="BK46" s="372"/>
      <c r="BL46" s="372"/>
      <c r="BM46" s="372"/>
      <c r="BN46" s="372"/>
      <c r="BO46" s="372"/>
      <c r="BP46" s="372"/>
      <c r="BQ46" s="372"/>
      <c r="BR46" s="372"/>
      <c r="BS46" s="372"/>
      <c r="BT46" s="372"/>
      <c r="BU46" s="372"/>
      <c r="BV46" s="372"/>
      <c r="BW46" s="372"/>
      <c r="BX46" s="372"/>
      <c r="BY46" s="372"/>
      <c r="BZ46" s="372"/>
      <c r="CA46" s="372"/>
      <c r="CB46" s="372"/>
      <c r="CC46" s="372"/>
      <c r="CD46" s="372"/>
      <c r="CE46" s="372"/>
      <c r="CF46" s="372"/>
      <c r="CG46" s="372"/>
      <c r="CH46" s="372"/>
      <c r="CI46" s="372"/>
      <c r="CJ46" s="372"/>
      <c r="CK46" s="372"/>
      <c r="CL46" s="372"/>
      <c r="CM46" s="372"/>
      <c r="CN46" s="372"/>
      <c r="CO46" s="372"/>
      <c r="CP46" s="372"/>
      <c r="CQ46" s="372"/>
      <c r="CR46" s="372"/>
      <c r="CS46" s="372"/>
      <c r="CT46" s="372"/>
      <c r="CU46" s="372"/>
      <c r="CV46" s="372"/>
      <c r="CW46" s="372"/>
      <c r="CX46" s="372"/>
      <c r="CY46" s="372"/>
      <c r="CZ46" s="372"/>
      <c r="DA46" s="372"/>
      <c r="DB46" s="372"/>
      <c r="DC46" s="372"/>
      <c r="DD46" s="372"/>
      <c r="DE46" s="372"/>
      <c r="DF46" s="372"/>
      <c r="DG46" s="372"/>
      <c r="DH46" s="372"/>
      <c r="DI46" s="372"/>
      <c r="DJ46" s="372"/>
      <c r="DK46" s="372"/>
      <c r="DL46" s="372"/>
      <c r="DM46" s="372"/>
      <c r="DN46" s="372"/>
      <c r="DO46" s="372"/>
      <c r="DP46" s="372"/>
      <c r="DQ46" s="372"/>
      <c r="DR46" s="372"/>
      <c r="DS46" s="372"/>
      <c r="DT46" s="372"/>
      <c r="DU46" s="372"/>
      <c r="DV46" s="372"/>
      <c r="DW46" s="372"/>
      <c r="DX46" s="372"/>
      <c r="DY46" s="372"/>
      <c r="DZ46" s="372"/>
      <c r="EA46" s="372"/>
      <c r="EB46" s="372"/>
      <c r="EC46" s="372"/>
      <c r="ED46" s="372"/>
      <c r="EE46" s="372"/>
      <c r="EF46" s="372"/>
      <c r="EG46" s="372"/>
      <c r="EH46" s="372"/>
      <c r="EI46" s="372"/>
      <c r="EJ46" s="372"/>
      <c r="EK46" s="372"/>
      <c r="EL46" s="372"/>
      <c r="EM46" s="372"/>
      <c r="EN46" s="372"/>
      <c r="EO46" s="372"/>
      <c r="EP46" s="372"/>
      <c r="EQ46" s="372"/>
      <c r="ER46" s="372"/>
      <c r="ES46" s="372"/>
      <c r="ET46" s="372"/>
      <c r="EU46" s="372"/>
      <c r="EV46" s="372"/>
      <c r="EW46" s="372"/>
      <c r="EX46" s="372"/>
      <c r="EY46" s="372"/>
      <c r="EZ46" s="372"/>
      <c r="FA46" s="372"/>
      <c r="FB46" s="372"/>
      <c r="FC46" s="372"/>
      <c r="FD46" s="372"/>
      <c r="FE46" s="372"/>
      <c r="FF46" s="372"/>
      <c r="FG46" s="372"/>
      <c r="FH46" s="372"/>
      <c r="FI46" s="372"/>
      <c r="FJ46" s="372"/>
      <c r="FK46" s="372"/>
      <c r="FL46" s="372"/>
      <c r="FM46" s="372"/>
      <c r="FN46" s="372"/>
      <c r="FO46" s="372"/>
      <c r="FP46" s="372"/>
      <c r="FQ46" s="372"/>
      <c r="FR46" s="372"/>
      <c r="FS46" s="372"/>
      <c r="FT46" s="372"/>
      <c r="FU46" s="372"/>
      <c r="FV46" s="372"/>
      <c r="FW46" s="372"/>
      <c r="FX46" s="372"/>
      <c r="FY46" s="372"/>
      <c r="FZ46" s="372"/>
      <c r="GA46" s="372"/>
      <c r="GB46" s="372"/>
      <c r="GC46" s="372"/>
      <c r="GD46" s="372"/>
      <c r="GE46" s="372"/>
      <c r="GF46" s="372"/>
      <c r="GG46" s="372"/>
      <c r="GH46" s="372"/>
      <c r="GI46" s="372"/>
      <c r="GJ46" s="372"/>
      <c r="GK46" s="372"/>
      <c r="GL46" s="372"/>
      <c r="GM46" s="372"/>
      <c r="GN46" s="372"/>
      <c r="GO46" s="372"/>
      <c r="GP46" s="372"/>
      <c r="GQ46" s="372"/>
      <c r="GR46" s="372"/>
      <c r="GS46" s="372"/>
      <c r="GT46" s="372"/>
      <c r="GU46" s="372"/>
      <c r="GV46" s="372"/>
      <c r="GW46" s="372"/>
      <c r="GX46" s="372"/>
      <c r="GY46" s="372"/>
      <c r="GZ46" s="372"/>
      <c r="HA46" s="372"/>
      <c r="HB46" s="372"/>
      <c r="HC46" s="372"/>
      <c r="HD46" s="372"/>
      <c r="HE46" s="372"/>
      <c r="HF46" s="372"/>
      <c r="HG46" s="372"/>
      <c r="HH46" s="372"/>
      <c r="HI46" s="372"/>
      <c r="HJ46" s="372"/>
      <c r="HK46" s="372"/>
      <c r="HL46" s="372"/>
      <c r="HM46" s="372"/>
      <c r="HN46" s="372"/>
      <c r="HO46" s="372"/>
      <c r="HP46" s="372"/>
      <c r="HQ46" s="372"/>
      <c r="HR46" s="372"/>
      <c r="HS46" s="372"/>
      <c r="HT46" s="372"/>
      <c r="HU46" s="372"/>
      <c r="HV46" s="372"/>
      <c r="HW46" s="372"/>
      <c r="HX46" s="372"/>
      <c r="HY46" s="372"/>
      <c r="HZ46" s="372"/>
      <c r="IA46" s="372"/>
      <c r="IB46" s="372"/>
      <c r="IC46" s="372"/>
      <c r="ID46" s="372"/>
      <c r="IE46" s="372"/>
      <c r="IF46" s="372"/>
      <c r="IG46" s="372"/>
      <c r="IH46" s="372"/>
      <c r="II46" s="372"/>
      <c r="IJ46" s="372"/>
      <c r="IK46" s="372"/>
      <c r="IL46" s="372"/>
      <c r="IM46" s="372"/>
      <c r="IN46" s="372"/>
      <c r="IO46" s="372"/>
      <c r="IP46" s="372"/>
      <c r="IQ46" s="372"/>
      <c r="IR46" s="372"/>
      <c r="IS46" s="372"/>
      <c r="IT46" s="372"/>
      <c r="IU46" s="372"/>
      <c r="IV46" s="372"/>
      <c r="IW46" s="372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267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46157.255132766</v>
      </c>
      <c r="F54" s="315" t="n">
        <f aca="false">F31</f>
        <v>48388.5257403685</v>
      </c>
      <c r="G54" s="315" t="n">
        <f aca="false">G31</f>
        <v>49340.9711778245</v>
      </c>
      <c r="H54" s="315" t="n">
        <f aca="false">H31</f>
        <v>50324.6440071161</v>
      </c>
      <c r="I54" s="315" t="n">
        <f aca="false">I31</f>
        <v>51327.3422295677</v>
      </c>
      <c r="J54" s="315" t="n">
        <f aca="false">J31</f>
        <v>52349.4252605203</v>
      </c>
      <c r="K54" s="315" t="n">
        <f aca="false">K31</f>
        <v>53391.2590375739</v>
      </c>
      <c r="L54" s="315" t="n">
        <f aca="false">L31</f>
        <v>54424.9422425238</v>
      </c>
      <c r="M54" s="315" t="n">
        <f aca="false">M31</f>
        <v>55478.0021849158</v>
      </c>
      <c r="N54" s="315" t="n">
        <f aca="false">N31</f>
        <v>56550.7914069263</v>
      </c>
      <c r="O54" s="315" t="n">
        <f aca="false">O31</f>
        <v>57643.6685287846</v>
      </c>
      <c r="P54" s="315" t="n">
        <f aca="false">P31</f>
        <v>58756.9983426648</v>
      </c>
      <c r="Q54" s="315" t="n">
        <f aca="false">Q31</f>
        <v>59621.1645785822</v>
      </c>
      <c r="R54" s="315" t="n">
        <f aca="false">R31</f>
        <v>60497.0695782761</v>
      </c>
      <c r="S54" s="315" t="n">
        <f aca="false">S31</f>
        <v>61384.8472617352</v>
      </c>
      <c r="T54" s="315" t="n">
        <f aca="false">T31</f>
        <v>62284.6322090671</v>
      </c>
      <c r="U54" s="315" t="n">
        <f aca="false">U31</f>
        <v>63196.5596286496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572</v>
      </c>
      <c r="C55" s="315" t="n">
        <f aca="false">C26</f>
        <v>583.4</v>
      </c>
      <c r="D55" s="315" t="n">
        <f aca="false">D26</f>
        <v>595.1</v>
      </c>
      <c r="E55" s="315" t="n">
        <f aca="false">E26</f>
        <v>607</v>
      </c>
      <c r="F55" s="315" t="n">
        <f aca="false">F26</f>
        <v>619.1</v>
      </c>
      <c r="G55" s="315" t="n">
        <f aca="false">G26</f>
        <v>631.5</v>
      </c>
      <c r="H55" s="315" t="n">
        <f aca="false">H26</f>
        <v>631.5</v>
      </c>
      <c r="I55" s="315" t="n">
        <f aca="false">I26</f>
        <v>631.5</v>
      </c>
      <c r="J55" s="315" t="n">
        <f aca="false">J26</f>
        <v>631.5</v>
      </c>
      <c r="K55" s="315" t="n">
        <f aca="false">K26</f>
        <v>631.5</v>
      </c>
      <c r="L55" s="315" t="n">
        <f aca="false">L26</f>
        <v>631.5</v>
      </c>
      <c r="M55" s="315" t="n">
        <f aca="false">M26</f>
        <v>631.5</v>
      </c>
      <c r="N55" s="315" t="n">
        <f aca="false">N26</f>
        <v>631.5</v>
      </c>
      <c r="O55" s="315" t="n">
        <f aca="false">O26</f>
        <v>631.5</v>
      </c>
      <c r="P55" s="315" t="n">
        <f aca="false">P26</f>
        <v>631.5</v>
      </c>
      <c r="Q55" s="315" t="n">
        <f aca="false">Q26</f>
        <v>631.5</v>
      </c>
      <c r="R55" s="315" t="n">
        <f aca="false">R26</f>
        <v>631.5</v>
      </c>
      <c r="S55" s="315" t="n">
        <f aca="false">S26</f>
        <v>631.5</v>
      </c>
      <c r="T55" s="315" t="n">
        <f aca="false">T26</f>
        <v>631.5</v>
      </c>
      <c r="U55" s="315" t="n">
        <f aca="false">U26</f>
        <v>631.5</v>
      </c>
      <c r="W55" s="224" t="n">
        <f aca="false">SUM(B55:U55)</f>
        <v>12449.1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customFormat="false" ht="12.75" hidden="false" customHeight="false" outlineLevel="0" collapsed="false">
      <c r="A56" s="314" t="s">
        <v>171</v>
      </c>
      <c r="B56" s="383" t="n">
        <v>-333.7</v>
      </c>
      <c r="C56" s="315" t="n">
        <f aca="false">-B55</f>
        <v>-572</v>
      </c>
      <c r="D56" s="315" t="n">
        <f aca="false">-C55</f>
        <v>-583.4</v>
      </c>
      <c r="E56" s="315" t="n">
        <f aca="false">-D55</f>
        <v>-595.1</v>
      </c>
      <c r="F56" s="315" t="n">
        <f aca="false">-E55</f>
        <v>-607</v>
      </c>
      <c r="G56" s="315" t="n">
        <f aca="false">-F55</f>
        <v>-619.1</v>
      </c>
      <c r="H56" s="315" t="n">
        <f aca="false">-G55</f>
        <v>-631.5</v>
      </c>
      <c r="I56" s="315" t="n">
        <f aca="false">-H55</f>
        <v>-631.5</v>
      </c>
      <c r="J56" s="315" t="n">
        <f aca="false">-I55</f>
        <v>-631.5</v>
      </c>
      <c r="K56" s="315" t="n">
        <f aca="false">-J55</f>
        <v>-631.5</v>
      </c>
      <c r="L56" s="315" t="n">
        <f aca="false">-K55</f>
        <v>-631.5</v>
      </c>
      <c r="M56" s="315" t="n">
        <f aca="false">-L55</f>
        <v>-631.5</v>
      </c>
      <c r="N56" s="315" t="n">
        <f aca="false">-M55</f>
        <v>-631.5</v>
      </c>
      <c r="O56" s="315" t="n">
        <f aca="false">-N55</f>
        <v>-631.5</v>
      </c>
      <c r="P56" s="315" t="n">
        <f aca="false">-O55</f>
        <v>-631.5</v>
      </c>
      <c r="Q56" s="315" t="n">
        <f aca="false">-P55</f>
        <v>-631.5</v>
      </c>
      <c r="R56" s="315" t="n">
        <f aca="false">-Q55</f>
        <v>-631.5</v>
      </c>
      <c r="S56" s="315" t="n">
        <f aca="false">-R55</f>
        <v>-631.5</v>
      </c>
      <c r="T56" s="315" t="n">
        <f aca="false">-S55</f>
        <v>-631.5</v>
      </c>
      <c r="U56" s="315" t="n">
        <f aca="false">-T55</f>
        <v>-631.5</v>
      </c>
      <c r="W56" s="224" t="n">
        <f aca="false">SUM(B56:U56)</f>
        <v>-12151.3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-Debt!B77*Allocation!$E$14</f>
        <v>-21358.0914066069</v>
      </c>
      <c r="C57" s="384" t="n">
        <f aca="false">-Debt!C77*Allocation!$E$14</f>
        <v>-21340.6160544833</v>
      </c>
      <c r="D57" s="384" t="n">
        <f aca="false">-Debt!D77*Allocation!$E$14</f>
        <v>-21240.7851227489</v>
      </c>
      <c r="E57" s="384" t="n">
        <f aca="false">-Debt!E77*Allocation!$E$14</f>
        <v>-20937.8351121855</v>
      </c>
      <c r="F57" s="384" t="n">
        <f aca="false">-Debt!F77*Allocation!$E$14</f>
        <v>-21911.5542042717</v>
      </c>
      <c r="G57" s="384" t="n">
        <f aca="false">-Debt!G77*Allocation!$E$14</f>
        <v>-22037.891311795</v>
      </c>
      <c r="H57" s="384" t="n">
        <f aca="false">-Debt!H77*Allocation!$E$14</f>
        <v>-21899.5098776263</v>
      </c>
      <c r="I57" s="384" t="n">
        <f aca="false">-Debt!I77*Allocation!$E$14</f>
        <v>-22103.7197719862</v>
      </c>
      <c r="J57" s="384" t="n">
        <f aca="false">-Debt!J77*Allocation!$E$14</f>
        <v>-21942.9058970694</v>
      </c>
      <c r="K57" s="384" t="n">
        <f aca="false">-Debt!K77*Allocation!$E$14</f>
        <v>-22195.8843275138</v>
      </c>
      <c r="L57" s="384" t="n">
        <f aca="false">-Debt!L77*Allocation!$E$14</f>
        <v>-21989.9520124396</v>
      </c>
      <c r="M57" s="384" t="n">
        <f aca="false">-Debt!M77*Allocation!$E$14</f>
        <v>-20832.1687641973</v>
      </c>
      <c r="N57" s="384" t="n">
        <f aca="false">-Debt!N77*Allocation!$E$14</f>
        <v>-19616.8458178114</v>
      </c>
      <c r="O57" s="384" t="n">
        <f aca="false">-Debt!O77*Allocation!$E$14</f>
        <v>-18430.2927204973</v>
      </c>
      <c r="P57" s="384" t="n">
        <f aca="false">-Debt!P77*Allocation!$E$14</f>
        <v>-17758.8598233779</v>
      </c>
      <c r="Q57" s="384" t="n">
        <f aca="false">-Debt!Q77*Allocation!$E$14</f>
        <v>-17043.7032573302</v>
      </c>
      <c r="R57" s="384" t="n">
        <f aca="false">-Debt!R77*Allocation!$E$14</f>
        <v>-15722.8908643474</v>
      </c>
      <c r="S57" s="384" t="n">
        <f aca="false">-Debt!S77*Allocation!$E$14</f>
        <v>-12357.2016565227</v>
      </c>
      <c r="T57" s="384" t="n">
        <f aca="false">-Debt!T77*Allocation!$E$14</f>
        <v>-11289.3038689401</v>
      </c>
      <c r="U57" s="384" t="n">
        <f aca="false">-Debt!U77*Allocation!$E$14</f>
        <v>-9163.85870557756</v>
      </c>
      <c r="W57" s="224" t="n">
        <f aca="false">SUM(B57:U57)</f>
        <v>-381173.870577328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25231.3200205805</v>
      </c>
      <c r="F59" s="385" t="n">
        <f aca="false">SUM(F54:F57)</f>
        <v>26489.0715360968</v>
      </c>
      <c r="G59" s="385" t="n">
        <f aca="false">SUM(G54:G57)</f>
        <v>27315.4798660296</v>
      </c>
      <c r="H59" s="385" t="n">
        <f aca="false">SUM(H54:H57)</f>
        <v>28425.1341294897</v>
      </c>
      <c r="I59" s="385" t="n">
        <f aca="false">SUM(I54:I57)</f>
        <v>29223.6224575815</v>
      </c>
      <c r="J59" s="385" t="n">
        <f aca="false">SUM(J54:J57)</f>
        <v>30406.519363451</v>
      </c>
      <c r="K59" s="385" t="n">
        <f aca="false">SUM(K54:K57)</f>
        <v>31195.3747100602</v>
      </c>
      <c r="L59" s="385" t="n">
        <f aca="false">SUM(L54:L57)</f>
        <v>32434.9902300842</v>
      </c>
      <c r="M59" s="385" t="n">
        <f aca="false">SUM(M54:M57)</f>
        <v>34645.8334207185</v>
      </c>
      <c r="N59" s="385" t="n">
        <f aca="false">SUM(N54:N57)</f>
        <v>36933.9455891149</v>
      </c>
      <c r="O59" s="385" t="n">
        <f aca="false">SUM(O54:O57)</f>
        <v>39213.3758082874</v>
      </c>
      <c r="P59" s="385" t="n">
        <f aca="false">SUM(P54:P57)</f>
        <v>40998.1385192868</v>
      </c>
      <c r="Q59" s="385" t="n">
        <f aca="false">SUM(Q54:Q57)</f>
        <v>42577.461321252</v>
      </c>
      <c r="R59" s="385" t="n">
        <f aca="false">SUM(R54:R57)</f>
        <v>44774.1787139287</v>
      </c>
      <c r="S59" s="385" t="n">
        <f aca="false">SUM(S54:S57)</f>
        <v>49027.6456052125</v>
      </c>
      <c r="T59" s="385" t="n">
        <f aca="false">SUM(T54:T57)</f>
        <v>50995.3283401271</v>
      </c>
      <c r="U59" s="385" t="n">
        <f aca="false">SUM(U54:U57)</f>
        <v>54032.7009230721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-B97</f>
        <v>#VALUE!</v>
      </c>
      <c r="C61" s="387" t="e">
        <f aca="false">-C97</f>
        <v>#VALUE!</v>
      </c>
      <c r="D61" s="387" t="e">
        <f aca="false">-D97</f>
        <v>#VALUE!</v>
      </c>
      <c r="E61" s="387" t="e">
        <f aca="false">-E97</f>
        <v>#VALUE!</v>
      </c>
      <c r="F61" s="387" t="e">
        <f aca="false">-F97</f>
        <v>#VALUE!</v>
      </c>
      <c r="G61" s="387" t="e">
        <f aca="false">-G97</f>
        <v>#VALUE!</v>
      </c>
      <c r="H61" s="387" t="e">
        <f aca="false">-H97</f>
        <v>#VALUE!</v>
      </c>
      <c r="I61" s="387" t="e">
        <f aca="false">-I97</f>
        <v>#VALUE!</v>
      </c>
      <c r="J61" s="387" t="e">
        <f aca="false">-J97</f>
        <v>#VALUE!</v>
      </c>
      <c r="K61" s="387" t="e">
        <f aca="false">-K97</f>
        <v>#VALUE!</v>
      </c>
      <c r="L61" s="387" t="e">
        <f aca="false">-L97</f>
        <v>#VALUE!</v>
      </c>
      <c r="M61" s="387" t="e">
        <f aca="false">-M97</f>
        <v>#VALUE!</v>
      </c>
      <c r="N61" s="387" t="e">
        <f aca="false">-N97</f>
        <v>#VALUE!</v>
      </c>
      <c r="O61" s="387" t="e">
        <f aca="false">-O97</f>
        <v>#VALUE!</v>
      </c>
      <c r="P61" s="387" t="e">
        <f aca="false">-P97</f>
        <v>#VALUE!</v>
      </c>
      <c r="Q61" s="387" t="e">
        <f aca="false">-Q97</f>
        <v>#VALUE!</v>
      </c>
      <c r="R61" s="387" t="e">
        <f aca="false">-R97</f>
        <v>#VALUE!</v>
      </c>
      <c r="S61" s="387" t="e">
        <f aca="false">-S97</f>
        <v>#VALUE!</v>
      </c>
      <c r="T61" s="387" t="e">
        <f aca="false">-T97</f>
        <v>#VALUE!</v>
      </c>
      <c r="U61" s="387" t="e">
        <f aca="false">-U97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-Allocation!$E$14*Tax!B24</f>
        <v>#VALUE!</v>
      </c>
      <c r="C62" s="386" t="e">
        <f aca="false">-Allocation!$E$14*Tax!C24</f>
        <v>#VALUE!</v>
      </c>
      <c r="D62" s="386" t="e">
        <f aca="false">-Allocation!$E$14*Tax!D24</f>
        <v>#VALUE!</v>
      </c>
      <c r="E62" s="386" t="e">
        <f aca="false">-Allocation!$E$14*Tax!E24</f>
        <v>#VALUE!</v>
      </c>
      <c r="F62" s="386" t="e">
        <f aca="false">-Allocation!$E$14*Tax!F24</f>
        <v>#VALUE!</v>
      </c>
      <c r="G62" s="386" t="e">
        <f aca="false">-Allocation!$E$14*Tax!G24</f>
        <v>#VALUE!</v>
      </c>
      <c r="H62" s="386" t="e">
        <f aca="false">-Allocation!$E$14*Tax!H24</f>
        <v>#VALUE!</v>
      </c>
      <c r="I62" s="386" t="e">
        <f aca="false">-Allocation!$E$14*Tax!I24</f>
        <v>#VALUE!</v>
      </c>
      <c r="J62" s="386" t="e">
        <f aca="false">-Allocation!$E$14*Tax!J24</f>
        <v>#VALUE!</v>
      </c>
      <c r="K62" s="386" t="e">
        <f aca="false">-Allocation!$E$14*Tax!K24</f>
        <v>#VALUE!</v>
      </c>
      <c r="L62" s="386" t="e">
        <f aca="false">-Allocation!$E$14*Tax!L24</f>
        <v>#VALUE!</v>
      </c>
      <c r="M62" s="386" t="e">
        <f aca="false">-Allocation!$E$14*Tax!M24</f>
        <v>#VALUE!</v>
      </c>
      <c r="N62" s="386" t="e">
        <f aca="false">-Allocation!$E$14*Tax!N24</f>
        <v>#VALUE!</v>
      </c>
      <c r="O62" s="386" t="e">
        <f aca="false">-Allocation!$E$14*Tax!O24</f>
        <v>#VALUE!</v>
      </c>
      <c r="P62" s="386" t="e">
        <f aca="false">-Allocation!$E$14*Tax!P24</f>
        <v>#VALUE!</v>
      </c>
      <c r="Q62" s="386" t="e">
        <f aca="false">-Allocation!$E$14*Tax!Q24</f>
        <v>#VALUE!</v>
      </c>
      <c r="R62" s="386" t="e">
        <f aca="false">-Allocation!$E$14*Tax!R24</f>
        <v>#VALUE!</v>
      </c>
      <c r="S62" s="386" t="e">
        <f aca="false">-Allocation!$E$14*Tax!S24</f>
        <v>#VALUE!</v>
      </c>
      <c r="T62" s="386" t="e">
        <f aca="false">-Allocation!$E$14*Tax!T24</f>
        <v>#VALUE!</v>
      </c>
      <c r="U62" s="386" t="e">
        <f aca="false">-Allocation!$E$14*Tax!U24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297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69"/>
      <c r="B67" s="470"/>
      <c r="C67" s="470"/>
      <c r="D67" s="470"/>
      <c r="E67" s="470"/>
      <c r="F67" s="470"/>
      <c r="G67" s="470"/>
      <c r="H67" s="470"/>
      <c r="I67" s="470"/>
      <c r="J67" s="470"/>
      <c r="K67" s="470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268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" hidden="false" customHeight="true" outlineLevel="0" collapsed="false">
      <c r="A75" s="471"/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2"/>
      <c r="AA75" s="455"/>
      <c r="AB75" s="455"/>
      <c r="AC75" s="455"/>
      <c r="AD75" s="455"/>
      <c r="AE75" s="455"/>
      <c r="AF75" s="455"/>
      <c r="AG75" s="455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6"/>
      <c r="IT75" s="456"/>
      <c r="IU75" s="456"/>
      <c r="IV75" s="456"/>
      <c r="IW75" s="456"/>
    </row>
    <row r="76" customFormat="false" ht="12" hidden="false" customHeight="true" outlineLevel="0" collapsed="false">
      <c r="A76" s="330" t="s">
        <v>228</v>
      </c>
      <c r="B76" s="457" t="n">
        <f aca="false">Allocation!$C$14*'Summary Output'!$C$8</f>
        <v>145091.262571846</v>
      </c>
      <c r="C76" s="457" t="n">
        <f aca="false">Allocation!$C$14*'Summary Output'!$C$8</f>
        <v>145091.262571846</v>
      </c>
      <c r="D76" s="457" t="n">
        <f aca="false">Allocation!$C$14*'Summary Output'!$C$8</f>
        <v>145091.262571846</v>
      </c>
      <c r="E76" s="457" t="n">
        <f aca="false">Allocation!$C$14*'Summary Output'!$C$8</f>
        <v>145091.262571846</v>
      </c>
      <c r="F76" s="457" t="n">
        <f aca="false">Allocation!$C$14*'Summary Output'!$C$8</f>
        <v>145091.262571846</v>
      </c>
      <c r="G76" s="457" t="n">
        <f aca="false">Allocation!$C$14*'Summary Output'!$C$8</f>
        <v>145091.262571846</v>
      </c>
      <c r="H76" s="457" t="n">
        <f aca="false">Allocation!$C$14*'Summary Output'!$C$8</f>
        <v>145091.262571846</v>
      </c>
      <c r="I76" s="457" t="n">
        <f aca="false">Allocation!$C$14*'Summary Output'!$C$8</f>
        <v>145091.262571846</v>
      </c>
      <c r="J76" s="457" t="n">
        <f aca="false">Allocation!$C$14*'Summary Output'!$C$8</f>
        <v>145091.262571846</v>
      </c>
      <c r="K76" s="457" t="n">
        <f aca="false">Allocation!$C$14*'Summary Output'!$C$8</f>
        <v>145091.262571846</v>
      </c>
      <c r="L76" s="457" t="n">
        <f aca="false">Allocation!$C$14*'Summary Output'!$C$8</f>
        <v>145091.262571846</v>
      </c>
      <c r="M76" s="457" t="n">
        <f aca="false">Allocation!$C$14*'Summary Output'!$C$8</f>
        <v>145091.262571846</v>
      </c>
      <c r="N76" s="457" t="n">
        <f aca="false">Allocation!$C$14*'Summary Output'!$C$8</f>
        <v>145091.262571846</v>
      </c>
      <c r="O76" s="457" t="n">
        <f aca="false">Allocation!$C$14*'Summary Output'!$C$8</f>
        <v>145091.262571846</v>
      </c>
      <c r="P76" s="457" t="n">
        <f aca="false">Allocation!$C$14*'Summary Output'!$C$8</f>
        <v>145091.262571846</v>
      </c>
      <c r="Q76" s="457" t="n">
        <f aca="false">Allocation!$C$14*'Summary Output'!$C$8</f>
        <v>145091.262571846</v>
      </c>
      <c r="R76" s="457" t="n">
        <f aca="false">Allocation!$C$14*'Summary Output'!$C$8</f>
        <v>145091.262571846</v>
      </c>
      <c r="S76" s="457" t="n">
        <f aca="false">Allocation!$C$14*'Summary Output'!$C$8</f>
        <v>145091.262571846</v>
      </c>
      <c r="T76" s="457" t="n">
        <f aca="false">Allocation!$C$14*'Summary Output'!$C$8</f>
        <v>145091.262571846</v>
      </c>
      <c r="U76" s="457" t="n">
        <f aca="false">Allocation!$C$14*'Summary Output'!$C$8</f>
        <v>145091.262571846</v>
      </c>
      <c r="V76" s="457"/>
      <c r="W76" s="457"/>
      <c r="X76" s="457"/>
      <c r="Y76" s="457"/>
      <c r="Z76" s="452"/>
      <c r="AA76" s="455"/>
      <c r="AB76" s="455"/>
      <c r="AC76" s="455"/>
      <c r="AD76" s="455"/>
      <c r="AE76" s="455"/>
      <c r="AF76" s="455"/>
      <c r="AG76" s="455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6"/>
      <c r="IT76" s="456"/>
      <c r="IU76" s="456"/>
      <c r="IV76" s="456"/>
      <c r="IW76" s="456"/>
    </row>
    <row r="77" customFormat="false" ht="12" hidden="false" customHeight="true" outlineLevel="0" collapsed="false">
      <c r="A77" s="330" t="s">
        <v>233</v>
      </c>
      <c r="B77" s="458" t="n">
        <f aca="false">Assumptions!I41</f>
        <v>0.0015</v>
      </c>
      <c r="C77" s="458" t="n">
        <f aca="false">Assumptions!$I$42</f>
        <v>0.001</v>
      </c>
      <c r="D77" s="458" t="n">
        <f aca="false">Assumptions!$I$42</f>
        <v>0.001</v>
      </c>
      <c r="E77" s="458" t="n">
        <f aca="false">Assumptions!$I$42</f>
        <v>0.001</v>
      </c>
      <c r="F77" s="458" t="n">
        <f aca="false">Assumptions!$I$42</f>
        <v>0.001</v>
      </c>
      <c r="G77" s="458" t="n">
        <f aca="false">Assumptions!$I$42</f>
        <v>0.001</v>
      </c>
      <c r="H77" s="458" t="n">
        <f aca="false">Assumptions!$I$42</f>
        <v>0.001</v>
      </c>
      <c r="I77" s="458" t="n">
        <f aca="false">Assumptions!$I$42</f>
        <v>0.001</v>
      </c>
      <c r="J77" s="458" t="n">
        <f aca="false">Assumptions!$I$42</f>
        <v>0.001</v>
      </c>
      <c r="K77" s="458" t="n">
        <f aca="false">Assumptions!$I$42</f>
        <v>0.001</v>
      </c>
      <c r="L77" s="458" t="n">
        <f aca="false">Assumptions!$I$42</f>
        <v>0.001</v>
      </c>
      <c r="M77" s="458" t="n">
        <f aca="false">Assumptions!$I$42</f>
        <v>0.001</v>
      </c>
      <c r="N77" s="458" t="n">
        <f aca="false">Assumptions!$I$42</f>
        <v>0.001</v>
      </c>
      <c r="O77" s="458" t="n">
        <f aca="false">Assumptions!$I$42</f>
        <v>0.001</v>
      </c>
      <c r="P77" s="458" t="n">
        <f aca="false">Assumptions!$I$42</f>
        <v>0.001</v>
      </c>
      <c r="Q77" s="458" t="n">
        <f aca="false">Assumptions!$I$42</f>
        <v>0.001</v>
      </c>
      <c r="R77" s="458" t="n">
        <f aca="false">Assumptions!$I$42</f>
        <v>0.001</v>
      </c>
      <c r="S77" s="458" t="n">
        <f aca="false">Assumptions!$I$42</f>
        <v>0.001</v>
      </c>
      <c r="T77" s="458" t="n">
        <f aca="false">Assumptions!$I$42</f>
        <v>0.001</v>
      </c>
      <c r="U77" s="458" t="n">
        <f aca="false">Assumptions!$I$42</f>
        <v>0.001</v>
      </c>
      <c r="V77" s="458"/>
      <c r="W77" s="458"/>
      <c r="X77" s="458"/>
      <c r="Y77" s="458"/>
      <c r="Z77" s="454"/>
      <c r="AA77" s="455"/>
      <c r="AB77" s="455"/>
      <c r="AC77" s="455"/>
      <c r="AD77" s="455"/>
      <c r="AE77" s="455"/>
      <c r="AF77" s="455"/>
      <c r="AG77" s="455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9"/>
      <c r="IQ77" s="459"/>
      <c r="IR77" s="459"/>
      <c r="IS77" s="459"/>
      <c r="IT77" s="459"/>
      <c r="IU77" s="459"/>
      <c r="IV77" s="459"/>
      <c r="IW77" s="459"/>
    </row>
    <row r="78" customFormat="false" ht="12" hidden="false" customHeight="true" outlineLevel="0" collapsed="false">
      <c r="A78" s="53" t="s">
        <v>234</v>
      </c>
      <c r="B78" s="460" t="n">
        <f aca="false">B76*B77</f>
        <v>217.636893857769</v>
      </c>
      <c r="C78" s="460" t="n">
        <f aca="false">C76*C77</f>
        <v>145.091262571846</v>
      </c>
      <c r="D78" s="460" t="n">
        <f aca="false">D76*D77</f>
        <v>145.091262571846</v>
      </c>
      <c r="E78" s="460" t="n">
        <f aca="false">E76*E77</f>
        <v>145.091262571846</v>
      </c>
      <c r="F78" s="460" t="n">
        <f aca="false">F76*F77</f>
        <v>145.091262571846</v>
      </c>
      <c r="G78" s="460" t="n">
        <f aca="false">G76*G77</f>
        <v>145.091262571846</v>
      </c>
      <c r="H78" s="460" t="n">
        <f aca="false">H76*H77</f>
        <v>145.091262571846</v>
      </c>
      <c r="I78" s="460" t="n">
        <f aca="false">I76*I77</f>
        <v>145.091262571846</v>
      </c>
      <c r="J78" s="460" t="n">
        <f aca="false">J76*J77</f>
        <v>145.091262571846</v>
      </c>
      <c r="K78" s="460" t="n">
        <f aca="false">K76*K77</f>
        <v>145.091262571846</v>
      </c>
      <c r="L78" s="460" t="n">
        <f aca="false">L76*L77</f>
        <v>145.091262571846</v>
      </c>
      <c r="M78" s="460" t="n">
        <f aca="false">M76*M77</f>
        <v>145.091262571846</v>
      </c>
      <c r="N78" s="460" t="n">
        <f aca="false">N76*N77</f>
        <v>145.091262571846</v>
      </c>
      <c r="O78" s="460" t="n">
        <f aca="false">O76*O77</f>
        <v>145.091262571846</v>
      </c>
      <c r="P78" s="460" t="n">
        <f aca="false">P76*P77</f>
        <v>145.091262571846</v>
      </c>
      <c r="Q78" s="460" t="n">
        <f aca="false">Q76*Q77</f>
        <v>145.091262571846</v>
      </c>
      <c r="R78" s="460" t="n">
        <f aca="false">R76*R77</f>
        <v>145.091262571846</v>
      </c>
      <c r="S78" s="460" t="n">
        <f aca="false">S76*S77</f>
        <v>145.091262571846</v>
      </c>
      <c r="T78" s="460" t="n">
        <f aca="false">T76*T77</f>
        <v>145.091262571846</v>
      </c>
      <c r="U78" s="460" t="n">
        <f aca="false">U76*U77</f>
        <v>145.091262571846</v>
      </c>
      <c r="V78" s="460"/>
      <c r="W78" s="460"/>
      <c r="X78" s="460"/>
      <c r="Y78" s="460"/>
      <c r="Z78" s="454"/>
      <c r="AA78" s="455"/>
      <c r="AB78" s="455"/>
      <c r="AC78" s="455"/>
      <c r="AD78" s="455"/>
      <c r="AE78" s="455"/>
      <c r="AF78" s="455"/>
      <c r="AG78" s="455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9"/>
      <c r="IS78" s="459"/>
      <c r="IT78" s="459"/>
      <c r="IU78" s="459"/>
      <c r="IV78" s="459"/>
      <c r="IW78" s="459"/>
    </row>
    <row r="79" customFormat="false" ht="12" hidden="false" customHeight="true" outlineLevel="0" collapsed="false">
      <c r="A79" s="472"/>
      <c r="B79" s="472"/>
      <c r="C79" s="472"/>
      <c r="D79" s="473"/>
      <c r="E79" s="473"/>
      <c r="F79" s="473"/>
      <c r="G79" s="473"/>
      <c r="H79" s="473"/>
      <c r="I79" s="473"/>
      <c r="J79" s="473"/>
      <c r="K79" s="473"/>
      <c r="L79" s="473"/>
      <c r="M79" s="473"/>
      <c r="N79" s="473"/>
      <c r="O79" s="473"/>
      <c r="P79" s="473"/>
      <c r="Q79" s="473"/>
      <c r="R79" s="473"/>
      <c r="S79" s="473"/>
      <c r="T79" s="473"/>
      <c r="U79" s="473"/>
      <c r="V79" s="473"/>
      <c r="W79" s="473"/>
      <c r="X79" s="473"/>
      <c r="Y79" s="473"/>
      <c r="Z79" s="454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K79" s="455"/>
      <c r="AL79" s="455"/>
      <c r="AM79" s="455"/>
      <c r="AN79" s="455"/>
      <c r="AO79" s="455"/>
      <c r="AP79" s="455"/>
      <c r="AQ79" s="455"/>
      <c r="AR79" s="455"/>
      <c r="AS79" s="455"/>
      <c r="AT79" s="455"/>
      <c r="AU79" s="455"/>
      <c r="AV79" s="455"/>
      <c r="AW79" s="455"/>
      <c r="AX79" s="455"/>
      <c r="AY79" s="455"/>
      <c r="AZ79" s="455"/>
      <c r="BA79" s="455"/>
      <c r="BB79" s="455"/>
      <c r="BC79" s="455"/>
      <c r="BD79" s="455"/>
      <c r="BE79" s="455"/>
      <c r="BF79" s="455"/>
      <c r="BG79" s="455"/>
      <c r="BH79" s="455"/>
      <c r="BI79" s="455"/>
      <c r="BJ79" s="455"/>
      <c r="BK79" s="455"/>
      <c r="BL79" s="455"/>
      <c r="BM79" s="455"/>
      <c r="BN79" s="455"/>
      <c r="BO79" s="455"/>
      <c r="BP79" s="455"/>
      <c r="BQ79" s="455"/>
      <c r="BR79" s="455"/>
      <c r="BS79" s="455"/>
      <c r="BT79" s="455"/>
      <c r="BU79" s="455"/>
      <c r="BV79" s="455"/>
      <c r="BW79" s="455"/>
      <c r="BX79" s="455"/>
      <c r="BY79" s="455"/>
      <c r="BZ79" s="455"/>
      <c r="CA79" s="455"/>
      <c r="CB79" s="455"/>
      <c r="CC79" s="455"/>
      <c r="CD79" s="455"/>
      <c r="CE79" s="455"/>
      <c r="CF79" s="455"/>
      <c r="CG79" s="455"/>
      <c r="CH79" s="455"/>
      <c r="CI79" s="455"/>
      <c r="CJ79" s="455"/>
      <c r="CK79" s="455"/>
      <c r="CL79" s="455"/>
      <c r="CM79" s="455"/>
      <c r="CN79" s="455"/>
      <c r="CO79" s="455"/>
      <c r="CP79" s="455"/>
      <c r="CQ79" s="455"/>
      <c r="CR79" s="455"/>
      <c r="CS79" s="455"/>
      <c r="CT79" s="455"/>
      <c r="CU79" s="455"/>
      <c r="CV79" s="455"/>
      <c r="CW79" s="455"/>
      <c r="CX79" s="455"/>
      <c r="CY79" s="455"/>
      <c r="CZ79" s="455"/>
      <c r="DA79" s="455"/>
      <c r="DB79" s="455"/>
      <c r="DC79" s="455"/>
      <c r="DD79" s="455"/>
      <c r="DE79" s="455"/>
      <c r="DF79" s="455"/>
      <c r="DG79" s="455"/>
      <c r="DH79" s="455"/>
      <c r="DI79" s="455"/>
      <c r="DJ79" s="455"/>
      <c r="DK79" s="455"/>
      <c r="DL79" s="455"/>
      <c r="DM79" s="455"/>
      <c r="DN79" s="455"/>
      <c r="DO79" s="455"/>
      <c r="DP79" s="455"/>
      <c r="DQ79" s="455"/>
      <c r="DR79" s="455"/>
      <c r="DS79" s="455"/>
      <c r="DT79" s="455"/>
      <c r="DU79" s="455"/>
      <c r="DV79" s="455"/>
      <c r="DW79" s="455"/>
      <c r="DX79" s="455"/>
      <c r="DY79" s="455"/>
      <c r="DZ79" s="455"/>
      <c r="EA79" s="455"/>
      <c r="EB79" s="455"/>
      <c r="EC79" s="455"/>
      <c r="ED79" s="455"/>
      <c r="EE79" s="455"/>
      <c r="EF79" s="455"/>
      <c r="EG79" s="455"/>
      <c r="EH79" s="455"/>
      <c r="EI79" s="455"/>
      <c r="EJ79" s="455"/>
      <c r="EK79" s="455"/>
      <c r="EL79" s="455"/>
      <c r="EM79" s="455"/>
      <c r="EN79" s="455"/>
      <c r="EO79" s="455"/>
      <c r="EP79" s="455"/>
      <c r="EQ79" s="455"/>
      <c r="ER79" s="455"/>
      <c r="ES79" s="455"/>
      <c r="ET79" s="455"/>
      <c r="EU79" s="455"/>
      <c r="EV79" s="455"/>
      <c r="EW79" s="455"/>
      <c r="EX79" s="455"/>
      <c r="EY79" s="455"/>
      <c r="EZ79" s="455"/>
      <c r="FA79" s="455"/>
      <c r="FB79" s="455"/>
      <c r="FC79" s="455"/>
      <c r="FD79" s="455"/>
      <c r="FE79" s="455"/>
      <c r="FF79" s="455"/>
      <c r="FG79" s="455"/>
      <c r="FH79" s="455"/>
      <c r="FI79" s="455"/>
      <c r="FJ79" s="455"/>
      <c r="FK79" s="455"/>
      <c r="FL79" s="455"/>
      <c r="FM79" s="455"/>
      <c r="FN79" s="455"/>
      <c r="FO79" s="455"/>
      <c r="FP79" s="455"/>
      <c r="FQ79" s="455"/>
      <c r="FR79" s="455"/>
      <c r="FS79" s="455"/>
      <c r="FT79" s="455"/>
      <c r="FU79" s="455"/>
      <c r="FV79" s="455"/>
      <c r="FW79" s="455"/>
      <c r="FX79" s="455"/>
      <c r="FY79" s="455"/>
      <c r="FZ79" s="455"/>
      <c r="GA79" s="455"/>
      <c r="GB79" s="455"/>
      <c r="GC79" s="455"/>
      <c r="GD79" s="455"/>
      <c r="GE79" s="455"/>
      <c r="GF79" s="455"/>
      <c r="GG79" s="455"/>
      <c r="GH79" s="455"/>
      <c r="GI79" s="455"/>
      <c r="GJ79" s="455"/>
      <c r="GK79" s="455"/>
      <c r="GL79" s="455"/>
      <c r="GM79" s="455"/>
      <c r="GN79" s="455"/>
      <c r="GO79" s="455"/>
      <c r="GP79" s="455"/>
      <c r="GQ79" s="455"/>
      <c r="GR79" s="455"/>
      <c r="GS79" s="455"/>
      <c r="GT79" s="455"/>
      <c r="GU79" s="455"/>
      <c r="GV79" s="455"/>
      <c r="GW79" s="455"/>
      <c r="GX79" s="455"/>
      <c r="GY79" s="455"/>
      <c r="GZ79" s="455"/>
      <c r="HA79" s="455"/>
      <c r="HB79" s="455"/>
      <c r="HC79" s="455"/>
      <c r="HD79" s="455"/>
      <c r="HE79" s="455"/>
      <c r="HF79" s="455"/>
      <c r="HG79" s="455"/>
      <c r="HH79" s="455"/>
      <c r="HI79" s="455"/>
      <c r="HJ79" s="455"/>
      <c r="HK79" s="455"/>
      <c r="HL79" s="455"/>
      <c r="HM79" s="455"/>
      <c r="HN79" s="455"/>
      <c r="HO79" s="455"/>
      <c r="HP79" s="455"/>
      <c r="HQ79" s="455"/>
      <c r="HR79" s="455"/>
      <c r="HS79" s="455"/>
      <c r="HT79" s="455"/>
      <c r="HU79" s="455"/>
      <c r="HV79" s="455"/>
      <c r="HW79" s="455"/>
      <c r="HX79" s="455"/>
      <c r="HY79" s="455"/>
      <c r="HZ79" s="455"/>
      <c r="IA79" s="455"/>
      <c r="IB79" s="455"/>
      <c r="IC79" s="455"/>
      <c r="ID79" s="455"/>
      <c r="IE79" s="455"/>
      <c r="IF79" s="455"/>
      <c r="IG79" s="455"/>
      <c r="IH79" s="455"/>
      <c r="II79" s="455"/>
      <c r="IJ79" s="455"/>
      <c r="IK79" s="455"/>
      <c r="IL79" s="455"/>
      <c r="IM79" s="455"/>
      <c r="IN79" s="455"/>
      <c r="IO79" s="455"/>
      <c r="IP79" s="455"/>
      <c r="IQ79" s="455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472"/>
      <c r="B80" s="472"/>
      <c r="C80" s="472"/>
      <c r="D80" s="473"/>
      <c r="E80" s="473"/>
      <c r="F80" s="473"/>
      <c r="G80" s="473"/>
      <c r="H80" s="473"/>
      <c r="I80" s="473"/>
      <c r="J80" s="473"/>
      <c r="K80" s="473"/>
      <c r="L80" s="473"/>
      <c r="M80" s="473"/>
      <c r="N80" s="473"/>
      <c r="O80" s="473"/>
      <c r="P80" s="473"/>
      <c r="Q80" s="473"/>
      <c r="R80" s="473"/>
      <c r="S80" s="473"/>
      <c r="T80" s="473"/>
      <c r="U80" s="473"/>
      <c r="V80" s="473"/>
      <c r="W80" s="473"/>
      <c r="X80" s="473"/>
      <c r="Y80" s="473"/>
      <c r="Z80" s="454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9"/>
      <c r="IS80" s="459"/>
      <c r="IT80" s="459"/>
      <c r="IU80" s="459"/>
      <c r="IV80" s="459"/>
      <c r="IW80" s="459"/>
    </row>
    <row r="81" customFormat="false" ht="12" hidden="false" customHeight="true" outlineLevel="0" collapsed="false">
      <c r="A81" s="358" t="s">
        <v>201</v>
      </c>
      <c r="B81" s="472"/>
      <c r="C81" s="472"/>
      <c r="D81" s="473"/>
      <c r="E81" s="473"/>
      <c r="F81" s="473"/>
      <c r="G81" s="473"/>
      <c r="H81" s="473"/>
      <c r="I81" s="473"/>
      <c r="J81" s="473"/>
      <c r="K81" s="473"/>
      <c r="L81" s="473"/>
      <c r="M81" s="473"/>
      <c r="N81" s="473"/>
      <c r="O81" s="473"/>
      <c r="P81" s="473"/>
      <c r="Q81" s="473"/>
      <c r="R81" s="473"/>
      <c r="S81" s="473"/>
      <c r="T81" s="473"/>
      <c r="U81" s="473"/>
      <c r="V81" s="473"/>
      <c r="W81" s="473"/>
      <c r="X81" s="473"/>
      <c r="Y81" s="473"/>
      <c r="Z81" s="454"/>
      <c r="AA81" s="455"/>
      <c r="AB81" s="455"/>
      <c r="AC81" s="455"/>
      <c r="AD81" s="455"/>
      <c r="AE81" s="455"/>
      <c r="AF81" s="455"/>
      <c r="AG81" s="455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9"/>
      <c r="IS81" s="459"/>
      <c r="IT81" s="459"/>
      <c r="IU81" s="459"/>
      <c r="IV81" s="459"/>
      <c r="IW81" s="459"/>
    </row>
    <row r="82" customFormat="false" ht="12" hidden="false" customHeight="true" outlineLevel="0" collapsed="false">
      <c r="A82" s="358"/>
      <c r="B82" s="472"/>
      <c r="C82" s="472"/>
      <c r="D82" s="473"/>
      <c r="E82" s="473"/>
      <c r="F82" s="473"/>
      <c r="G82" s="473"/>
      <c r="H82" s="473"/>
      <c r="I82" s="473"/>
      <c r="J82" s="473"/>
      <c r="K82" s="473"/>
      <c r="L82" s="473"/>
      <c r="M82" s="473"/>
      <c r="N82" s="473"/>
      <c r="O82" s="473"/>
      <c r="P82" s="473"/>
      <c r="Q82" s="473"/>
      <c r="R82" s="473"/>
      <c r="S82" s="473"/>
      <c r="T82" s="473"/>
      <c r="U82" s="473"/>
      <c r="V82" s="473"/>
      <c r="W82" s="473"/>
      <c r="X82" s="473"/>
      <c r="Y82" s="473"/>
      <c r="Z82" s="454"/>
      <c r="AA82" s="455"/>
      <c r="AB82" s="455"/>
      <c r="AC82" s="455"/>
      <c r="AD82" s="455"/>
      <c r="AE82" s="455"/>
      <c r="AF82" s="455"/>
      <c r="AG82" s="455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9"/>
      <c r="IS82" s="459"/>
      <c r="IT82" s="459"/>
      <c r="IU82" s="459"/>
      <c r="IV82" s="459"/>
      <c r="IW82" s="459"/>
    </row>
    <row r="83" customFormat="false" ht="12.75" hidden="false" customHeight="false" outlineLevel="1" collapsed="false">
      <c r="A83" s="330" t="s">
        <v>235</v>
      </c>
      <c r="B83" s="26" t="e">
        <f aca="false">B39-B12</f>
        <v>#VALUE!</v>
      </c>
      <c r="C83" s="26" t="e">
        <f aca="false">C39-C12</f>
        <v>#VALUE!</v>
      </c>
      <c r="D83" s="26" t="e">
        <f aca="false">D39-D12</f>
        <v>#VALUE!</v>
      </c>
      <c r="E83" s="26" t="e">
        <f aca="false">E39</f>
        <v>#VALUE!</v>
      </c>
      <c r="F83" s="26" t="e">
        <f aca="false">F39</f>
        <v>#VALUE!</v>
      </c>
      <c r="G83" s="26" t="e">
        <f aca="false">G39</f>
        <v>#VALUE!</v>
      </c>
      <c r="H83" s="26" t="e">
        <f aca="false">H39</f>
        <v>#VALUE!</v>
      </c>
      <c r="I83" s="26" t="e">
        <f aca="false">I39</f>
        <v>#VALUE!</v>
      </c>
      <c r="J83" s="26" t="e">
        <f aca="false">J39</f>
        <v>#VALUE!</v>
      </c>
      <c r="K83" s="26" t="e">
        <f aca="false">K39</f>
        <v>#VALUE!</v>
      </c>
      <c r="L83" s="26" t="e">
        <f aca="false">L39</f>
        <v>#VALUE!</v>
      </c>
      <c r="M83" s="26" t="e">
        <f aca="false">M39</f>
        <v>#VALUE!</v>
      </c>
      <c r="N83" s="26" t="e">
        <f aca="false">N39</f>
        <v>#VALUE!</v>
      </c>
      <c r="O83" s="26" t="e">
        <f aca="false">O39</f>
        <v>#VALUE!</v>
      </c>
      <c r="P83" s="26" t="e">
        <f aca="false">P39</f>
        <v>#VALUE!</v>
      </c>
      <c r="Q83" s="26" t="e">
        <f aca="false">Q39</f>
        <v>#VALUE!</v>
      </c>
      <c r="R83" s="26" t="e">
        <f aca="false">R39</f>
        <v>#VALUE!</v>
      </c>
      <c r="S83" s="26" t="e">
        <f aca="false">S39</f>
        <v>#VALUE!</v>
      </c>
      <c r="T83" s="26" t="e">
        <f aca="false">T39</f>
        <v>#VALUE!</v>
      </c>
      <c r="U83" s="26" t="e">
        <f aca="false">U39</f>
        <v>#VALUE!</v>
      </c>
      <c r="W83" s="391" t="e">
        <f aca="false">SUM(B83:U83)</f>
        <v>#VALUE!</v>
      </c>
    </row>
    <row r="84" customFormat="false" ht="12.75" hidden="false" customHeight="false" outlineLevel="1" collapsed="false">
      <c r="A84" s="330" t="s">
        <v>205</v>
      </c>
      <c r="B84" s="26" t="e">
        <f aca="false">B33</f>
        <v>#VALUE!</v>
      </c>
      <c r="C84" s="26" t="e">
        <f aca="false">C33</f>
        <v>#VALUE!</v>
      </c>
      <c r="D84" s="26" t="e">
        <f aca="false">D33</f>
        <v>#VALUE!</v>
      </c>
      <c r="E84" s="26" t="e">
        <f aca="false">E33</f>
        <v>#VALUE!</v>
      </c>
      <c r="F84" s="26" t="e">
        <f aca="false">F33</f>
        <v>#VALUE!</v>
      </c>
      <c r="G84" s="26" t="e">
        <f aca="false">G33</f>
        <v>#VALUE!</v>
      </c>
      <c r="H84" s="26" t="e">
        <f aca="false">H33</f>
        <v>#VALUE!</v>
      </c>
      <c r="I84" s="26" t="e">
        <f aca="false">I33</f>
        <v>#VALUE!</v>
      </c>
      <c r="J84" s="26" t="e">
        <f aca="false">J33</f>
        <v>#VALUE!</v>
      </c>
      <c r="K84" s="26" t="e">
        <f aca="false">K33</f>
        <v>#VALUE!</v>
      </c>
      <c r="L84" s="26" t="e">
        <f aca="false">L33</f>
        <v>#VALUE!</v>
      </c>
      <c r="M84" s="26" t="e">
        <f aca="false">M33</f>
        <v>#VALUE!</v>
      </c>
      <c r="N84" s="26" t="e">
        <f aca="false">N33</f>
        <v>#VALUE!</v>
      </c>
      <c r="O84" s="26" t="e">
        <f aca="false">O33</f>
        <v>#VALUE!</v>
      </c>
      <c r="P84" s="26" t="e">
        <f aca="false">P33</f>
        <v>#VALUE!</v>
      </c>
      <c r="Q84" s="26" t="e">
        <f aca="false">Q33</f>
        <v>#VALUE!</v>
      </c>
      <c r="R84" s="26" t="e">
        <f aca="false">R33</f>
        <v>#VALUE!</v>
      </c>
      <c r="S84" s="26" t="e">
        <f aca="false">S33</f>
        <v>#VALUE!</v>
      </c>
      <c r="T84" s="26" t="e">
        <f aca="false">T33</f>
        <v>#VALUE!</v>
      </c>
      <c r="U84" s="26" t="e">
        <f aca="false">U33</f>
        <v>#VALUE!</v>
      </c>
      <c r="W84" s="391" t="e">
        <f aca="false">SUM(B84:U84)</f>
        <v>#VALUE!</v>
      </c>
    </row>
    <row r="85" customFormat="false" ht="15" hidden="false" customHeight="false" outlineLevel="1" collapsed="false">
      <c r="A85" s="330" t="s">
        <v>236</v>
      </c>
      <c r="B85" s="253" t="e">
        <f aca="false">-Depreciation!C99</f>
        <v>#VALUE!</v>
      </c>
      <c r="C85" s="253" t="e">
        <f aca="false">-Depreciation!D99</f>
        <v>#VALUE!</v>
      </c>
      <c r="D85" s="253" t="e">
        <f aca="false">-Depreciation!E99</f>
        <v>#VALUE!</v>
      </c>
      <c r="E85" s="253" t="e">
        <f aca="false">-Depreciation!F99</f>
        <v>#VALUE!</v>
      </c>
      <c r="F85" s="253" t="e">
        <f aca="false">-Depreciation!G99</f>
        <v>#VALUE!</v>
      </c>
      <c r="G85" s="253" t="e">
        <f aca="false">-Depreciation!H99</f>
        <v>#VALUE!</v>
      </c>
      <c r="H85" s="253" t="e">
        <f aca="false">-Depreciation!I99</f>
        <v>#VALUE!</v>
      </c>
      <c r="I85" s="253" t="e">
        <f aca="false">-Depreciation!J99</f>
        <v>#VALUE!</v>
      </c>
      <c r="J85" s="253" t="e">
        <f aca="false">-Depreciation!K99</f>
        <v>#VALUE!</v>
      </c>
      <c r="K85" s="253" t="e">
        <f aca="false">-Depreciation!L99</f>
        <v>#VALUE!</v>
      </c>
      <c r="L85" s="253" t="e">
        <f aca="false">-Depreciation!M99</f>
        <v>#VALUE!</v>
      </c>
      <c r="M85" s="253" t="e">
        <f aca="false">-Depreciation!N99</f>
        <v>#VALUE!</v>
      </c>
      <c r="N85" s="253" t="e">
        <f aca="false">-Depreciation!O99</f>
        <v>#VALUE!</v>
      </c>
      <c r="O85" s="253" t="e">
        <f aca="false">-Depreciation!P99</f>
        <v>#VALUE!</v>
      </c>
      <c r="P85" s="253" t="e">
        <f aca="false">-Depreciation!Q99</f>
        <v>#VALUE!</v>
      </c>
      <c r="Q85" s="253" t="e">
        <f aca="false">-Depreciation!R99</f>
        <v>#VALUE!</v>
      </c>
      <c r="R85" s="253" t="e">
        <f aca="false">-Depreciation!S99</f>
        <v>#VALUE!</v>
      </c>
      <c r="S85" s="253" t="e">
        <f aca="false">-Depreciation!T99</f>
        <v>#VALUE!</v>
      </c>
      <c r="T85" s="253" t="e">
        <f aca="false">-Depreciation!U99</f>
        <v>#VALUE!</v>
      </c>
      <c r="U85" s="253" t="e">
        <f aca="false">-Depreciation!V99</f>
        <v>#VALUE!</v>
      </c>
      <c r="W85" s="399" t="e">
        <f aca="false">SUM(B85:U85)</f>
        <v>#VALUE!</v>
      </c>
    </row>
    <row r="86" customFormat="false" ht="12.75" hidden="false" customHeight="false" outlineLevel="1" collapsed="false">
      <c r="A86" s="364" t="s">
        <v>237</v>
      </c>
      <c r="B86" s="26" t="e">
        <f aca="false">SUM(B83:B85)</f>
        <v>#VALUE!</v>
      </c>
      <c r="C86" s="26" t="e">
        <f aca="false">SUM(C83:C85)</f>
        <v>#VALUE!</v>
      </c>
      <c r="D86" s="26" t="e">
        <f aca="false">SUM(D83:D85)</f>
        <v>#VALUE!</v>
      </c>
      <c r="E86" s="26" t="e">
        <f aca="false">SUM(E83:E85)</f>
        <v>#VALUE!</v>
      </c>
      <c r="F86" s="26" t="e">
        <f aca="false">SUM(F83:F85)</f>
        <v>#VALUE!</v>
      </c>
      <c r="G86" s="26" t="e">
        <f aca="false">SUM(G83:G85)</f>
        <v>#VALUE!</v>
      </c>
      <c r="H86" s="26" t="e">
        <f aca="false">SUM(H83:H85)</f>
        <v>#VALUE!</v>
      </c>
      <c r="I86" s="26" t="e">
        <f aca="false">SUM(I83:I85)</f>
        <v>#VALUE!</v>
      </c>
      <c r="J86" s="26" t="e">
        <f aca="false">SUM(J83:J85)</f>
        <v>#VALUE!</v>
      </c>
      <c r="K86" s="26" t="e">
        <f aca="false">SUM(K83:K85)</f>
        <v>#VALUE!</v>
      </c>
      <c r="L86" s="26" t="e">
        <f aca="false">SUM(L83:L85)</f>
        <v>#VALUE!</v>
      </c>
      <c r="M86" s="26" t="e">
        <f aca="false">SUM(M83:M85)</f>
        <v>#VALUE!</v>
      </c>
      <c r="N86" s="26" t="e">
        <f aca="false">SUM(N83:N85)</f>
        <v>#VALUE!</v>
      </c>
      <c r="O86" s="26" t="e">
        <f aca="false">SUM(O83:O85)</f>
        <v>#VALUE!</v>
      </c>
      <c r="P86" s="26" t="e">
        <f aca="false">SUM(P83:P85)</f>
        <v>#VALUE!</v>
      </c>
      <c r="Q86" s="26" t="e">
        <f aca="false">SUM(Q83:Q85)</f>
        <v>#VALUE!</v>
      </c>
      <c r="R86" s="26" t="e">
        <f aca="false">SUM(R83:R85)</f>
        <v>#VALUE!</v>
      </c>
      <c r="S86" s="26" t="e">
        <f aca="false">SUM(S83:S85)</f>
        <v>#VALUE!</v>
      </c>
      <c r="T86" s="26" t="e">
        <f aca="false">SUM(T83:T85)</f>
        <v>#VALUE!</v>
      </c>
      <c r="U86" s="26" t="e">
        <f aca="false">SUM(U83:U85)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</row>
    <row r="88" customFormat="false" ht="12.75" hidden="false" customHeight="false" outlineLevel="1" collapsed="false">
      <c r="A88" s="330" t="s">
        <v>92</v>
      </c>
      <c r="B88" s="400" t="n">
        <f aca="false">Assumptions!$I$38</f>
        <v>0.0718</v>
      </c>
      <c r="C88" s="400" t="n">
        <f aca="false">Assumptions!$I$38</f>
        <v>0.0718</v>
      </c>
      <c r="D88" s="400" t="n">
        <f aca="false">Assumptions!$I$38</f>
        <v>0.0718</v>
      </c>
      <c r="E88" s="400" t="n">
        <f aca="false">Assumptions!$I$38</f>
        <v>0.0718</v>
      </c>
      <c r="F88" s="400" t="n">
        <f aca="false">Assumptions!$I$38</f>
        <v>0.0718</v>
      </c>
      <c r="G88" s="400" t="n">
        <f aca="false">Assumptions!$I$38</f>
        <v>0.0718</v>
      </c>
      <c r="H88" s="400" t="n">
        <f aca="false">Assumptions!$I$38</f>
        <v>0.0718</v>
      </c>
      <c r="I88" s="400" t="n">
        <f aca="false">Assumptions!$I$38</f>
        <v>0.0718</v>
      </c>
      <c r="J88" s="400" t="n">
        <f aca="false">Assumptions!$I$38</f>
        <v>0.0718</v>
      </c>
      <c r="K88" s="400" t="n">
        <f aca="false">Assumptions!$I$38</f>
        <v>0.0718</v>
      </c>
      <c r="L88" s="400" t="n">
        <f aca="false">Assumptions!$I$38</f>
        <v>0.0718</v>
      </c>
      <c r="M88" s="400" t="n">
        <f aca="false">Assumptions!$I$38</f>
        <v>0.0718</v>
      </c>
      <c r="N88" s="400" t="n">
        <f aca="false">Assumptions!$I$38</f>
        <v>0.0718</v>
      </c>
      <c r="O88" s="400" t="n">
        <f aca="false">Assumptions!$I$38</f>
        <v>0.0718</v>
      </c>
      <c r="P88" s="400" t="n">
        <f aca="false">Assumptions!$I$38</f>
        <v>0.0718</v>
      </c>
      <c r="Q88" s="400" t="n">
        <f aca="false">Assumptions!$I$38</f>
        <v>0.0718</v>
      </c>
      <c r="R88" s="400" t="n">
        <f aca="false">Assumptions!$I$38</f>
        <v>0.0718</v>
      </c>
      <c r="S88" s="400" t="n">
        <f aca="false">Assumptions!$I$38</f>
        <v>0.0718</v>
      </c>
      <c r="T88" s="400" t="n">
        <f aca="false">Assumptions!$I$38</f>
        <v>0.0718</v>
      </c>
      <c r="U88" s="400" t="n">
        <f aca="false">Assumptions!$I$38</f>
        <v>0.0718</v>
      </c>
    </row>
    <row r="89" customFormat="false" ht="12.75" hidden="false" customHeight="false" outlineLevel="1" collapsed="false">
      <c r="A89" s="330" t="s">
        <v>238</v>
      </c>
      <c r="B89" s="26" t="e">
        <f aca="false">B86*B88</f>
        <v>#VALUE!</v>
      </c>
      <c r="C89" s="26" t="e">
        <f aca="false">C86*C88</f>
        <v>#VALUE!</v>
      </c>
      <c r="D89" s="26" t="e">
        <f aca="false">D86*D88</f>
        <v>#VALUE!</v>
      </c>
      <c r="E89" s="26" t="e">
        <f aca="false">E86*E88</f>
        <v>#VALUE!</v>
      </c>
      <c r="F89" s="26" t="e">
        <f aca="false">F86*F88</f>
        <v>#VALUE!</v>
      </c>
      <c r="G89" s="26" t="e">
        <f aca="false">G86*G88</f>
        <v>#VALUE!</v>
      </c>
      <c r="H89" s="26" t="e">
        <f aca="false">H86*H88</f>
        <v>#VALUE!</v>
      </c>
      <c r="I89" s="26" t="e">
        <f aca="false">I86*I88</f>
        <v>#VALUE!</v>
      </c>
      <c r="J89" s="26" t="e">
        <f aca="false">J86*J88</f>
        <v>#VALUE!</v>
      </c>
      <c r="K89" s="26" t="e">
        <f aca="false">K86*K88</f>
        <v>#VALUE!</v>
      </c>
      <c r="L89" s="26" t="e">
        <f aca="false">L86*L88</f>
        <v>#VALUE!</v>
      </c>
      <c r="M89" s="26" t="e">
        <f aca="false">M86*M88</f>
        <v>#VALUE!</v>
      </c>
      <c r="N89" s="26" t="e">
        <f aca="false">N86*N88</f>
        <v>#VALUE!</v>
      </c>
      <c r="O89" s="26" t="e">
        <f aca="false">O86*O88</f>
        <v>#VALUE!</v>
      </c>
      <c r="P89" s="26" t="e">
        <f aca="false">P86*P88</f>
        <v>#VALUE!</v>
      </c>
      <c r="Q89" s="26" t="e">
        <f aca="false">Q86*Q88</f>
        <v>#VALUE!</v>
      </c>
      <c r="R89" s="26" t="e">
        <f aca="false">R86*R88</f>
        <v>#VALUE!</v>
      </c>
      <c r="S89" s="26" t="e">
        <f aca="false">S86*S88</f>
        <v>#VALUE!</v>
      </c>
      <c r="T89" s="26" t="e">
        <f aca="false">T86*T88</f>
        <v>#VALUE!</v>
      </c>
      <c r="U89" s="26" t="e">
        <f aca="false">U86*U88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239</v>
      </c>
      <c r="B91" s="26" t="n">
        <v>0</v>
      </c>
      <c r="C91" s="26" t="e">
        <f aca="false">B95</f>
        <v>#VALUE!</v>
      </c>
      <c r="D91" s="26" t="e">
        <f aca="false">C95</f>
        <v>#VALUE!</v>
      </c>
      <c r="E91" s="26" t="e">
        <f aca="false">D95</f>
        <v>#VALUE!</v>
      </c>
      <c r="F91" s="26" t="e">
        <f aca="false">E95</f>
        <v>#VALUE!</v>
      </c>
      <c r="G91" s="26" t="e">
        <f aca="false">F95</f>
        <v>#VALUE!</v>
      </c>
      <c r="H91" s="26" t="e">
        <f aca="false">G95</f>
        <v>#VALUE!</v>
      </c>
      <c r="I91" s="26" t="e">
        <f aca="false">H95</f>
        <v>#VALUE!</v>
      </c>
      <c r="J91" s="26" t="e">
        <f aca="false">I95</f>
        <v>#VALUE!</v>
      </c>
      <c r="K91" s="26" t="e">
        <f aca="false">J95</f>
        <v>#VALUE!</v>
      </c>
      <c r="L91" s="26" t="e">
        <f aca="false">K95</f>
        <v>#VALUE!</v>
      </c>
      <c r="M91" s="26" t="e">
        <f aca="false">L95</f>
        <v>#VALUE!</v>
      </c>
      <c r="N91" s="26" t="e">
        <f aca="false">M95</f>
        <v>#VALUE!</v>
      </c>
      <c r="O91" s="26" t="e">
        <f aca="false">N95</f>
        <v>#VALUE!</v>
      </c>
      <c r="P91" s="26" t="e">
        <f aca="false">O95</f>
        <v>#VALUE!</v>
      </c>
      <c r="Q91" s="26" t="e">
        <f aca="false">P95</f>
        <v>#VALUE!</v>
      </c>
      <c r="R91" s="26" t="n">
        <v>0</v>
      </c>
      <c r="S91" s="26" t="e">
        <f aca="false">R95</f>
        <v>#VALUE!</v>
      </c>
      <c r="T91" s="26" t="e">
        <f aca="false">S95</f>
        <v>#VALUE!</v>
      </c>
      <c r="U91" s="26" t="e">
        <f aca="false">T95</f>
        <v>#VALUE!</v>
      </c>
    </row>
    <row r="92" customFormat="false" ht="12.75" hidden="false" customHeight="false" outlineLevel="1" collapsed="false">
      <c r="A92" s="330" t="s">
        <v>240</v>
      </c>
      <c r="B92" s="26" t="e">
        <f aca="false">IF(B68&gt;2020,0,IF(B89&lt;0,-B89,0))</f>
        <v>#VALUE!</v>
      </c>
      <c r="C92" s="26" t="e">
        <f aca="false">IF(C68&gt;2020,0,IF(C89&lt;0,-C89,0))</f>
        <v>#VALUE!</v>
      </c>
      <c r="D92" s="26" t="e">
        <f aca="false">IF(D68&gt;2020,0,IF(D89&lt;0,-D89,0))</f>
        <v>#VALUE!</v>
      </c>
      <c r="E92" s="26" t="e">
        <f aca="false">IF(E68&gt;2020,0,IF(E89&lt;0,-E89,0))</f>
        <v>#VALUE!</v>
      </c>
      <c r="F92" s="26" t="e">
        <f aca="false">IF(F68&gt;2020,0,IF(F89&lt;0,-F89,0))</f>
        <v>#VALUE!</v>
      </c>
      <c r="G92" s="26" t="e">
        <f aca="false">IF(G68&gt;2020,0,IF(G89&lt;0,-G89,0))</f>
        <v>#VALUE!</v>
      </c>
      <c r="H92" s="26" t="e">
        <f aca="false">IF(H68&gt;2020,0,IF(H89&lt;0,-H89,0))</f>
        <v>#VALUE!</v>
      </c>
      <c r="I92" s="26" t="e">
        <f aca="false">IF(I68&gt;2020,0,IF(I89&lt;0,-I89,0))</f>
        <v>#VALUE!</v>
      </c>
      <c r="J92" s="26" t="e">
        <f aca="false">IF(J68&gt;2020,0,IF(J89&lt;0,-J89,0))</f>
        <v>#VALUE!</v>
      </c>
      <c r="K92" s="26" t="e">
        <f aca="false">IF(K68&gt;2020,0,IF(K89&lt;0,-K89,0))</f>
        <v>#VALUE!</v>
      </c>
      <c r="L92" s="26" t="e">
        <f aca="false">IF(L68&gt;2020,0,IF(L89&lt;0,-L89,0))</f>
        <v>#VALUE!</v>
      </c>
      <c r="M92" s="26" t="e">
        <f aca="false">IF(M68&gt;2020,0,IF(M89&lt;0,-M89,0))</f>
        <v>#VALUE!</v>
      </c>
      <c r="N92" s="26" t="e">
        <f aca="false">IF(N68&gt;2020,0,IF(N89&lt;0,-N89,0))</f>
        <v>#VALUE!</v>
      </c>
      <c r="O92" s="26" t="e">
        <f aca="false">IF(O68&gt;2020,0,IF(O89&lt;0,-O89,0))</f>
        <v>#VALUE!</v>
      </c>
      <c r="P92" s="26" t="e">
        <f aca="false">IF(P68&gt;2020,0,IF(P89&lt;0,-P89,0))</f>
        <v>#VALUE!</v>
      </c>
      <c r="Q92" s="26" t="e">
        <f aca="false">IF(Q68&gt;2020,0,IF(Q89&lt;0,-Q89,0))</f>
        <v>#VALUE!</v>
      </c>
      <c r="R92" s="26" t="e">
        <f aca="false">IF(R68&gt;2020,0,IF(R89&lt;0,-R89,0))</f>
        <v>#VALUE!</v>
      </c>
      <c r="S92" s="26" t="e">
        <f aca="false">IF(S68&gt;2020,0,IF(S89&lt;0,-S89,0))</f>
        <v>#VALUE!</v>
      </c>
      <c r="T92" s="26" t="e">
        <f aca="false">IF(T68&gt;2020,0,IF(T89&lt;0,-T89,0))</f>
        <v>#VALUE!</v>
      </c>
      <c r="U92" s="26" t="e">
        <f aca="false">IF(U68&gt;2020,0,IF(U89&lt;0,-U89,0))</f>
        <v>#VALUE!</v>
      </c>
    </row>
    <row r="93" customFormat="false" ht="12.75" hidden="false" customHeight="false" outlineLevel="1" collapsed="false">
      <c r="A93" s="330" t="s">
        <v>241</v>
      </c>
      <c r="B93" s="401" t="n">
        <v>0</v>
      </c>
      <c r="C93" s="401" t="n">
        <v>0</v>
      </c>
      <c r="D93" s="401" t="n">
        <v>0</v>
      </c>
      <c r="E93" s="401" t="n">
        <v>0</v>
      </c>
      <c r="F93" s="401" t="n">
        <v>0</v>
      </c>
      <c r="G93" s="401" t="n">
        <v>0</v>
      </c>
      <c r="H93" s="401" t="n">
        <v>0</v>
      </c>
      <c r="I93" s="401" t="n">
        <v>0</v>
      </c>
      <c r="J93" s="401" t="n">
        <v>0</v>
      </c>
      <c r="K93" s="401" t="n">
        <v>0</v>
      </c>
      <c r="L93" s="401" t="n">
        <v>0</v>
      </c>
      <c r="M93" s="401" t="n">
        <v>0</v>
      </c>
      <c r="N93" s="401" t="n">
        <v>0</v>
      </c>
      <c r="O93" s="401" t="n">
        <v>0</v>
      </c>
      <c r="P93" s="401" t="n">
        <v>0</v>
      </c>
      <c r="Q93" s="401" t="n">
        <v>0</v>
      </c>
      <c r="R93" s="401" t="n">
        <v>0</v>
      </c>
      <c r="S93" s="401" t="n">
        <v>0</v>
      </c>
      <c r="T93" s="26" t="e">
        <f aca="false">IF(L92&gt;(SUM(M94:S94)+SUM(L93:S93))*-1,L92-(SUM(L94:S94)+SUM(L93:S93))*-1,0)</f>
        <v>#VALUE!</v>
      </c>
      <c r="U93" s="26" t="e">
        <f aca="false">IF(M92&gt;(SUM(N94:T94)+SUM(M93:T93))*-1,M92-(SUM(M94:T94)+SUM(M93:T93))*-1,0)</f>
        <v>#VALUE!</v>
      </c>
    </row>
    <row r="94" customFormat="false" ht="12.75" hidden="false" customHeight="false" outlineLevel="1" collapsed="false">
      <c r="A94" s="33" t="s">
        <v>212</v>
      </c>
      <c r="B94" s="253" t="e">
        <f aca="false">IF(B89&lt;0,0,IF(B91&gt;B89,-B89,-B91))</f>
        <v>#VALUE!</v>
      </c>
      <c r="C94" s="253" t="e">
        <f aca="false">IF(C89&lt;0,0,IF(C91&gt;C89,-C89,-C91))</f>
        <v>#VALUE!</v>
      </c>
      <c r="D94" s="253" t="e">
        <f aca="false">IF(D89&lt;0,0,IF(D91&gt;D89,-D89,-D91))</f>
        <v>#VALUE!</v>
      </c>
      <c r="E94" s="253" t="e">
        <f aca="false">IF(E89&lt;0,0,IF(E91&gt;E89,-E89,-E91))</f>
        <v>#VALUE!</v>
      </c>
      <c r="F94" s="253" t="e">
        <f aca="false">IF(F89&lt;0,0,IF(F91&gt;F89,-F89,-F91))</f>
        <v>#VALUE!</v>
      </c>
      <c r="G94" s="253" t="e">
        <f aca="false">IF(G89&lt;0,0,IF(G91&gt;G89,-G89,-G91))</f>
        <v>#VALUE!</v>
      </c>
      <c r="H94" s="253" t="e">
        <f aca="false">IF(H89&lt;0,0,IF(H91&gt;H89,-H89,-H91))</f>
        <v>#VALUE!</v>
      </c>
      <c r="I94" s="253" t="e">
        <f aca="false">IF(I89&lt;0,0,IF(I91&gt;I89,-I89,-I91))</f>
        <v>#VALUE!</v>
      </c>
      <c r="J94" s="253" t="e">
        <f aca="false">IF(J89&lt;0,0,IF(J91&gt;J89,-J89,-J91))</f>
        <v>#VALUE!</v>
      </c>
      <c r="K94" s="253" t="e">
        <f aca="false">IF(K89&lt;0,0,IF(K91&gt;K89,-K89,-K91))</f>
        <v>#VALUE!</v>
      </c>
      <c r="L94" s="253" t="e">
        <f aca="false">IF(L89&lt;0,0,IF(L91&gt;L89,-L89,-L91))</f>
        <v>#VALUE!</v>
      </c>
      <c r="M94" s="253" t="e">
        <f aca="false">IF(M89&lt;0,0,IF(M91&gt;M89,-M89,-M91))</f>
        <v>#VALUE!</v>
      </c>
      <c r="N94" s="253" t="e">
        <f aca="false">IF(N89&lt;0,0,IF(N91&gt;N89,-N89,-N91))</f>
        <v>#VALUE!</v>
      </c>
      <c r="O94" s="253" t="e">
        <f aca="false">IF(O89&lt;0,0,IF(O91&gt;O89,-O89,-O91))</f>
        <v>#VALUE!</v>
      </c>
      <c r="P94" s="253" t="e">
        <f aca="false">IF(P89&lt;0,0,IF(P91&gt;P89,-P89,-P91))</f>
        <v>#VALUE!</v>
      </c>
      <c r="Q94" s="253" t="e">
        <f aca="false">IF(Q89&lt;0,0,IF(Q91&gt;Q89,-Q89,-Q91))</f>
        <v>#VALUE!</v>
      </c>
      <c r="R94" s="253" t="e">
        <f aca="false">IF(R89&lt;0,0,IF(R91&gt;R89,-R89,-R91))</f>
        <v>#VALUE!</v>
      </c>
      <c r="S94" s="253" t="e">
        <f aca="false">IF(S89&lt;0,0,IF(S91&gt;S89,-S89,-S91))</f>
        <v>#VALUE!</v>
      </c>
      <c r="T94" s="253" t="e">
        <f aca="false">IF(T89&lt;0,0,IF(T91&gt;T89,-T89,-T91))</f>
        <v>#VALUE!</v>
      </c>
      <c r="U94" s="253" t="e">
        <f aca="false">IF(U89&lt;0,0,IF(U91&gt;U89,-U89,-U91))</f>
        <v>#VALUE!</v>
      </c>
    </row>
    <row r="95" customFormat="false" ht="12.75" hidden="false" customHeight="false" outlineLevel="1" collapsed="false">
      <c r="A95" s="33" t="s">
        <v>242</v>
      </c>
      <c r="B95" s="253" t="e">
        <f aca="false">SUM(B91:B94)</f>
        <v>#VALUE!</v>
      </c>
      <c r="C95" s="253" t="e">
        <f aca="false">SUM(C91:C94)</f>
        <v>#VALUE!</v>
      </c>
      <c r="D95" s="253" t="e">
        <f aca="false">SUM(D91:D94)</f>
        <v>#VALUE!</v>
      </c>
      <c r="E95" s="253" t="e">
        <f aca="false">SUM(E91:E94)</f>
        <v>#VALUE!</v>
      </c>
      <c r="F95" s="253" t="e">
        <f aca="false">SUM(F91:F94)</f>
        <v>#VALUE!</v>
      </c>
      <c r="G95" s="253" t="e">
        <f aca="false">SUM(G91:G94)</f>
        <v>#VALUE!</v>
      </c>
      <c r="H95" s="253" t="e">
        <f aca="false">SUM(H91:H94)</f>
        <v>#VALUE!</v>
      </c>
      <c r="I95" s="253" t="e">
        <f aca="false">SUM(I91:I94)</f>
        <v>#VALUE!</v>
      </c>
      <c r="J95" s="253" t="e">
        <f aca="false">SUM(J91:J94)</f>
        <v>#VALUE!</v>
      </c>
      <c r="K95" s="253" t="e">
        <f aca="false">SUM(K91:K94)</f>
        <v>#VALUE!</v>
      </c>
      <c r="L95" s="253" t="e">
        <f aca="false">SUM(L91:L94)</f>
        <v>#VALUE!</v>
      </c>
      <c r="M95" s="253" t="e">
        <f aca="false">SUM(M91:M94)</f>
        <v>#VALUE!</v>
      </c>
      <c r="N95" s="253" t="e">
        <f aca="false">SUM(N91:N94)</f>
        <v>#VALUE!</v>
      </c>
      <c r="O95" s="253" t="e">
        <f aca="false">SUM(O91:O94)</f>
        <v>#VALUE!</v>
      </c>
      <c r="P95" s="253" t="e">
        <f aca="false">SUM(P91:P94)</f>
        <v>#VALUE!</v>
      </c>
      <c r="Q95" s="253" t="e">
        <f aca="false">SUM(Q91:Q94)</f>
        <v>#VALUE!</v>
      </c>
      <c r="R95" s="253" t="e">
        <f aca="false">SUM(R91:R94)</f>
        <v>#VALUE!</v>
      </c>
      <c r="S95" s="253" t="e">
        <f aca="false">SUM(S91:S94)</f>
        <v>#VALUE!</v>
      </c>
      <c r="T95" s="253" t="e">
        <f aca="false">SUM(T91:T94)</f>
        <v>#VALUE!</v>
      </c>
      <c r="U95" s="253" t="e">
        <f aca="false">SUM(U91:U94)</f>
        <v>#VALUE!</v>
      </c>
    </row>
    <row r="96" customFormat="false" ht="12.75" hidden="false" customHeight="false" outlineLevel="1" collapsed="false">
      <c r="A96" s="33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3.5" hidden="false" customHeight="false" outlineLevel="1" collapsed="false">
      <c r="A97" s="53" t="s">
        <v>202</v>
      </c>
      <c r="B97" s="360" t="e">
        <f aca="false">IF(B89&lt;0,0,B89+B94)</f>
        <v>#VALUE!</v>
      </c>
      <c r="C97" s="360" t="e">
        <f aca="false">IF(C89&lt;0,0,C89+C94)</f>
        <v>#VALUE!</v>
      </c>
      <c r="D97" s="360" t="e">
        <f aca="false">IF(D89&lt;0,0,D89+D94)</f>
        <v>#VALUE!</v>
      </c>
      <c r="E97" s="360" t="e">
        <f aca="false">IF(E89&lt;0,0,E89+E94)</f>
        <v>#VALUE!</v>
      </c>
      <c r="F97" s="360" t="e">
        <f aca="false">IF(F89&lt;0,0,F89+F94)</f>
        <v>#VALUE!</v>
      </c>
      <c r="G97" s="360" t="e">
        <f aca="false">IF(G89&lt;0,0,G89+G94)</f>
        <v>#VALUE!</v>
      </c>
      <c r="H97" s="360" t="e">
        <f aca="false">IF(H89&lt;0,0,H89+H94)</f>
        <v>#VALUE!</v>
      </c>
      <c r="I97" s="360" t="e">
        <f aca="false">IF(I89&lt;0,0,I89+I94)</f>
        <v>#VALUE!</v>
      </c>
      <c r="J97" s="360" t="e">
        <f aca="false">IF(J89&lt;0,0,J89+J94)</f>
        <v>#VALUE!</v>
      </c>
      <c r="K97" s="360" t="e">
        <f aca="false">IF(K89&lt;0,0,K89+K94)</f>
        <v>#VALUE!</v>
      </c>
      <c r="L97" s="360" t="e">
        <f aca="false">IF(L89&lt;0,0,L89+L94)</f>
        <v>#VALUE!</v>
      </c>
      <c r="M97" s="360" t="e">
        <f aca="false">IF(M89&lt;0,0,M89+M94)</f>
        <v>#VALUE!</v>
      </c>
      <c r="N97" s="360" t="e">
        <f aca="false">IF(N89&lt;0,0,N89+N94)</f>
        <v>#VALUE!</v>
      </c>
      <c r="O97" s="360" t="e">
        <f aca="false">IF(O89&lt;0,0,O89+O94)</f>
        <v>#VALUE!</v>
      </c>
      <c r="P97" s="360" t="e">
        <f aca="false">IF(P89&lt;0,0,P89+P94)</f>
        <v>#VALUE!</v>
      </c>
      <c r="Q97" s="360" t="e">
        <f aca="false">IF(Q89&lt;0,0,Q89+Q94)</f>
        <v>#VALUE!</v>
      </c>
      <c r="R97" s="360" t="e">
        <f aca="false">IF(R89&lt;0,0,R89+R94)</f>
        <v>#VALUE!</v>
      </c>
      <c r="S97" s="360" t="e">
        <f aca="false">IF(S89&lt;0,0,S89+S94)</f>
        <v>#VALUE!</v>
      </c>
      <c r="T97" s="360" t="e">
        <f aca="false">IF(T89&lt;0,0,T89+T94)</f>
        <v>#VALUE!</v>
      </c>
      <c r="U97" s="360" t="e">
        <f aca="false">IF(U89&lt;0,0,U89+U94)</f>
        <v>#VALUE!</v>
      </c>
      <c r="W97" s="391" t="e">
        <f aca="false">SUM(B97:U97)</f>
        <v>#VALUE!</v>
      </c>
    </row>
    <row r="98" customFormat="false" ht="15.75" hidden="false" customHeight="false" outlineLevel="1" collapsed="false">
      <c r="A98" s="119"/>
      <c r="B98" s="131"/>
      <c r="C98" s="424"/>
      <c r="D98" s="131"/>
      <c r="E98" s="131"/>
      <c r="F98" s="131"/>
      <c r="G98" s="131"/>
      <c r="H98" s="131"/>
      <c r="I98" s="131"/>
      <c r="J98" s="131"/>
      <c r="K98" s="131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50"/>
      <c r="B99" s="424"/>
      <c r="C99" s="445"/>
      <c r="D99" s="446"/>
      <c r="E99" s="446"/>
      <c r="F99" s="446"/>
      <c r="G99" s="446"/>
      <c r="H99" s="446"/>
      <c r="I99" s="446"/>
      <c r="J99" s="446"/>
      <c r="K99" s="44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409"/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</row>
    <row r="101" customFormat="false" ht="12.75" hidden="false" customHeight="false" outlineLevel="1" collapsed="false">
      <c r="A101" s="403"/>
      <c r="B101" s="403"/>
      <c r="C101" s="403"/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</row>
    <row r="102" customFormat="false" ht="12.75" hidden="false" customHeight="false" outlineLevel="1" collapsed="false">
      <c r="A102" s="310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404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5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297"/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</row>
    <row r="106" customFormat="false" ht="12.75" hidden="false" customHeight="false" outlineLevel="1" collapsed="false">
      <c r="A106" s="131"/>
      <c r="B106" s="297"/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</row>
    <row r="107" customFormat="false" ht="12.75" hidden="false" customHeight="false" outlineLevel="1" collapsed="false">
      <c r="A107" s="131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8.75" hidden="false" customHeight="false" outlineLevel="1" collapsed="false">
      <c r="A108" s="41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5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350"/>
      <c r="B110" s="297"/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</row>
    <row r="111" customFormat="false" ht="12.75" hidden="false" customHeight="false" outlineLevel="1" collapsed="false">
      <c r="A111" s="131"/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</row>
    <row r="112" customFormat="false" ht="12.75" hidden="false" customHeight="false" outlineLevel="1" collapsed="false">
      <c r="A112" s="131"/>
      <c r="B112" s="297"/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</row>
    <row r="113" customFormat="false" ht="12.75" hidden="false" customHeight="false" outlineLevel="1" collapsed="false">
      <c r="A113" s="216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</row>
    <row r="114" customFormat="false" ht="12.75" hidden="false" customHeight="false" outlineLevel="1" collapsed="false">
      <c r="A114" s="409"/>
      <c r="B114" s="297"/>
      <c r="C114" s="29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97"/>
      <c r="C115" s="29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97"/>
      <c r="C116" s="29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0"/>
      <c r="B117" s="297"/>
      <c r="C117" s="29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297"/>
      <c r="B118" s="297"/>
      <c r="C118" s="297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409"/>
      <c r="B119" s="297"/>
      <c r="C119" s="297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97"/>
      <c r="C120" s="297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297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297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8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0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14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14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14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4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06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408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08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10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09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9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9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09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131"/>
      <c r="B156" s="297"/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</row>
    <row r="157" customFormat="false" ht="12.75" hidden="false" customHeight="false" outlineLevel="1" collapsed="false">
      <c r="A157" s="131"/>
      <c r="B157" s="297"/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</row>
    <row r="158" customFormat="false" ht="12.75" hidden="false" customHeight="false" outlineLevel="1" collapsed="false">
      <c r="A158" s="131"/>
      <c r="B158" s="131"/>
      <c r="C158" s="131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</row>
    <row r="159" customFormat="false" ht="18.75" hidden="false" customHeight="false" outlineLevel="1" collapsed="false">
      <c r="A159" s="41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customFormat="false" ht="12.75" hidden="false" customHeight="false" outlineLevel="1" collapsed="false">
      <c r="A160" s="350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customFormat="false" ht="12.75" hidden="false" customHeight="false" outlineLevel="1" collapsed="false">
      <c r="A161" s="350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customFormat="false" ht="12.75" hidden="false" customHeight="false" outlineLevel="1" collapsed="false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customFormat="false" ht="12.75" hidden="false" customHeight="false" outlineLevel="1" collapsed="false">
      <c r="A163" s="216"/>
      <c r="B163" s="213"/>
      <c r="C163" s="213"/>
      <c r="D163" s="213"/>
      <c r="E163" s="213"/>
      <c r="F163" s="213"/>
      <c r="G163" s="213"/>
      <c r="H163" s="213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customFormat="false" ht="12.75" hidden="false" customHeight="false" outlineLevel="1" collapsed="false">
      <c r="A164" s="350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customFormat="false" ht="12.75" hidden="false" customHeight="false" outlineLevel="1" collapsed="false">
      <c r="A165" s="177"/>
      <c r="B165" s="412"/>
      <c r="C165" s="412"/>
      <c r="D165" s="412"/>
      <c r="E165" s="412"/>
      <c r="F165" s="412"/>
      <c r="G165" s="412"/>
      <c r="H165" s="412"/>
      <c r="I165" s="131"/>
      <c r="J165" s="412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customFormat="false" ht="12.75" hidden="false" customHeight="false" outlineLevel="1" collapsed="false">
      <c r="A166" s="177"/>
      <c r="B166" s="412"/>
      <c r="C166" s="412"/>
      <c r="D166" s="412"/>
      <c r="E166" s="412"/>
      <c r="F166" s="412"/>
      <c r="G166" s="412"/>
      <c r="H166" s="412"/>
      <c r="I166" s="131"/>
      <c r="J166" s="412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177"/>
      <c r="B167" s="412"/>
      <c r="C167" s="412"/>
      <c r="D167" s="412"/>
      <c r="E167" s="412"/>
      <c r="F167" s="412"/>
      <c r="G167" s="412"/>
      <c r="H167" s="412"/>
      <c r="I167" s="131"/>
      <c r="J167" s="412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177"/>
      <c r="B168" s="412"/>
      <c r="C168" s="412"/>
      <c r="D168" s="412"/>
      <c r="E168" s="412"/>
      <c r="F168" s="412"/>
      <c r="G168" s="412"/>
      <c r="H168" s="412"/>
      <c r="I168" s="131"/>
      <c r="J168" s="412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77"/>
      <c r="B169" s="412"/>
      <c r="C169" s="412"/>
      <c r="D169" s="412"/>
      <c r="E169" s="412"/>
      <c r="F169" s="412"/>
      <c r="G169" s="412"/>
      <c r="H169" s="412"/>
      <c r="I169" s="131"/>
      <c r="J169" s="412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31"/>
      <c r="B170" s="412"/>
      <c r="C170" s="412"/>
      <c r="D170" s="412"/>
      <c r="E170" s="412"/>
      <c r="F170" s="412"/>
      <c r="G170" s="412"/>
      <c r="H170" s="412"/>
      <c r="I170" s="131"/>
      <c r="J170" s="412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412"/>
      <c r="C171" s="412"/>
      <c r="D171" s="412"/>
      <c r="E171" s="412"/>
      <c r="F171" s="412"/>
      <c r="G171" s="412"/>
      <c r="H171" s="412"/>
      <c r="I171" s="131"/>
      <c r="J171" s="412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77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350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350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350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31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31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350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31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350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350"/>
      <c r="B207" s="131"/>
      <c r="C207" s="26"/>
      <c r="D207" s="26"/>
      <c r="E207" s="26"/>
      <c r="F207" s="26"/>
      <c r="G207" s="26"/>
      <c r="H207" s="26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131"/>
      <c r="C208" s="26"/>
      <c r="D208" s="26"/>
      <c r="E208" s="26"/>
      <c r="F208" s="26"/>
      <c r="G208" s="26"/>
      <c r="H208" s="26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131"/>
      <c r="C209" s="26"/>
      <c r="D209" s="26"/>
      <c r="E209" s="26"/>
      <c r="F209" s="26"/>
      <c r="G209" s="26"/>
      <c r="H209" s="26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350"/>
      <c r="B210" s="131"/>
      <c r="C210" s="26"/>
      <c r="D210" s="26"/>
      <c r="E210" s="26"/>
      <c r="F210" s="26"/>
      <c r="G210" s="26"/>
      <c r="H210" s="26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8.75" hidden="false" customHeight="false" outlineLevel="1" collapsed="false">
      <c r="A212" s="410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413"/>
      <c r="B216" s="414"/>
      <c r="C216" s="414"/>
      <c r="D216" s="414"/>
      <c r="E216" s="414"/>
      <c r="F216" s="414"/>
      <c r="G216" s="414"/>
      <c r="H216" s="414"/>
      <c r="I216" s="414"/>
      <c r="J216" s="414"/>
      <c r="K216" s="414"/>
      <c r="L216" s="414"/>
      <c r="M216" s="414"/>
      <c r="N216" s="414"/>
      <c r="O216" s="414"/>
      <c r="P216" s="414"/>
      <c r="Q216" s="414"/>
      <c r="R216" s="414"/>
      <c r="S216" s="414"/>
      <c r="T216" s="414"/>
      <c r="U216" s="414"/>
      <c r="V216" s="414"/>
      <c r="W216" s="414"/>
      <c r="X216" s="414"/>
      <c r="Y216" s="414"/>
      <c r="Z216" s="414"/>
      <c r="AA216" s="414"/>
      <c r="AB216" s="414"/>
      <c r="AC216" s="414"/>
      <c r="AD216" s="414"/>
      <c r="AE216" s="414"/>
      <c r="AF216" s="414"/>
      <c r="AG216" s="414"/>
      <c r="AH216" s="414"/>
      <c r="AI216" s="414"/>
      <c r="AJ216" s="414"/>
      <c r="AK216" s="414"/>
      <c r="AL216" s="414"/>
      <c r="AM216" s="414"/>
      <c r="AN216" s="414"/>
      <c r="AO216" s="414"/>
      <c r="AP216" s="414"/>
      <c r="AQ216" s="414"/>
      <c r="AR216" s="414"/>
      <c r="AS216" s="414"/>
      <c r="AT216" s="414"/>
      <c r="AU216" s="414"/>
      <c r="AV216" s="414"/>
      <c r="AW216" s="414"/>
      <c r="AX216" s="414"/>
      <c r="AY216" s="414"/>
      <c r="AZ216" s="414"/>
      <c r="BA216" s="414"/>
      <c r="BB216" s="414"/>
      <c r="BC216" s="414"/>
      <c r="BD216" s="414"/>
      <c r="BE216" s="414"/>
      <c r="BF216" s="414"/>
      <c r="BG216" s="414"/>
      <c r="BH216" s="414"/>
      <c r="BI216" s="414"/>
      <c r="BJ216" s="414"/>
      <c r="BK216" s="414"/>
      <c r="BL216" s="414"/>
      <c r="BM216" s="414"/>
      <c r="BN216" s="414"/>
      <c r="BO216" s="414"/>
      <c r="BP216" s="414"/>
      <c r="BQ216" s="414"/>
      <c r="BR216" s="414"/>
      <c r="BS216" s="414"/>
      <c r="BT216" s="414"/>
      <c r="BU216" s="414"/>
      <c r="BV216" s="414"/>
      <c r="BW216" s="414"/>
      <c r="BX216" s="414"/>
      <c r="BY216" s="414"/>
      <c r="BZ216" s="414"/>
      <c r="CA216" s="414"/>
      <c r="CB216" s="414"/>
      <c r="CC216" s="414"/>
      <c r="CD216" s="414"/>
      <c r="CE216" s="414"/>
      <c r="CF216" s="414"/>
      <c r="CG216" s="414"/>
      <c r="CH216" s="414"/>
      <c r="CI216" s="414"/>
      <c r="CJ216" s="414"/>
      <c r="CK216" s="414"/>
      <c r="CL216" s="414"/>
      <c r="CM216" s="414"/>
      <c r="CN216" s="414"/>
      <c r="CO216" s="414"/>
      <c r="CP216" s="414"/>
      <c r="CQ216" s="414"/>
      <c r="CR216" s="414"/>
      <c r="CS216" s="414"/>
      <c r="CT216" s="414"/>
      <c r="CU216" s="414"/>
      <c r="CV216" s="414"/>
      <c r="CW216" s="414"/>
      <c r="CX216" s="414"/>
      <c r="CY216" s="414"/>
      <c r="CZ216" s="414"/>
      <c r="DA216" s="414"/>
      <c r="DB216" s="414"/>
      <c r="DC216" s="414"/>
      <c r="DD216" s="414"/>
      <c r="DE216" s="414"/>
      <c r="DF216" s="414"/>
      <c r="DG216" s="414"/>
      <c r="DH216" s="414"/>
      <c r="DI216" s="414"/>
      <c r="DJ216" s="414"/>
      <c r="DK216" s="414"/>
      <c r="DL216" s="414"/>
      <c r="DM216" s="414"/>
      <c r="DN216" s="414"/>
      <c r="DO216" s="414"/>
      <c r="DP216" s="414"/>
      <c r="DQ216" s="414"/>
      <c r="DR216" s="414"/>
      <c r="DS216" s="414"/>
      <c r="DT216" s="414"/>
      <c r="DU216" s="414"/>
      <c r="DV216" s="414"/>
      <c r="DW216" s="414"/>
      <c r="DX216" s="414"/>
      <c r="DY216" s="414"/>
      <c r="DZ216" s="414"/>
      <c r="EA216" s="414"/>
      <c r="EB216" s="414"/>
      <c r="EC216" s="414"/>
      <c r="ED216" s="414"/>
      <c r="EE216" s="414"/>
      <c r="EF216" s="414"/>
      <c r="EG216" s="414"/>
      <c r="EH216" s="414"/>
      <c r="EI216" s="414"/>
      <c r="EJ216" s="414"/>
      <c r="EK216" s="414"/>
      <c r="EL216" s="414"/>
      <c r="EM216" s="414"/>
      <c r="EN216" s="414"/>
      <c r="EO216" s="414"/>
      <c r="EP216" s="414"/>
      <c r="EQ216" s="414"/>
      <c r="ER216" s="414"/>
      <c r="ES216" s="414"/>
      <c r="ET216" s="414"/>
      <c r="EU216" s="414"/>
      <c r="EV216" s="414"/>
      <c r="EW216" s="414"/>
      <c r="EX216" s="414"/>
      <c r="EY216" s="414"/>
      <c r="EZ216" s="414"/>
      <c r="FA216" s="414"/>
      <c r="FB216" s="414"/>
      <c r="FC216" s="414"/>
      <c r="FD216" s="414"/>
      <c r="FE216" s="414"/>
      <c r="FF216" s="414"/>
      <c r="FG216" s="414"/>
      <c r="FH216" s="414"/>
      <c r="FI216" s="414"/>
      <c r="FJ216" s="414"/>
      <c r="FK216" s="414"/>
      <c r="FL216" s="414"/>
      <c r="FM216" s="414"/>
      <c r="FN216" s="414"/>
      <c r="FO216" s="414"/>
      <c r="FP216" s="414"/>
      <c r="FQ216" s="414"/>
      <c r="FR216" s="414"/>
      <c r="FS216" s="414"/>
      <c r="FT216" s="414"/>
      <c r="FU216" s="414"/>
      <c r="FV216" s="414"/>
      <c r="FW216" s="414"/>
      <c r="FX216" s="414"/>
      <c r="FY216" s="414"/>
      <c r="FZ216" s="414"/>
      <c r="GA216" s="414"/>
      <c r="GB216" s="414"/>
      <c r="GC216" s="414"/>
      <c r="GD216" s="414"/>
      <c r="GE216" s="414"/>
      <c r="GF216" s="414"/>
      <c r="GG216" s="414"/>
      <c r="GH216" s="414"/>
      <c r="GI216" s="414"/>
      <c r="GJ216" s="414"/>
      <c r="GK216" s="414"/>
      <c r="GL216" s="414"/>
      <c r="GM216" s="414"/>
      <c r="GN216" s="414"/>
      <c r="GO216" s="414"/>
      <c r="GP216" s="414"/>
      <c r="GQ216" s="414"/>
      <c r="GR216" s="414"/>
      <c r="GS216" s="414"/>
      <c r="GT216" s="414"/>
      <c r="GU216" s="414"/>
      <c r="GV216" s="414"/>
      <c r="GW216" s="414"/>
      <c r="GX216" s="414"/>
      <c r="GY216" s="414"/>
      <c r="GZ216" s="414"/>
      <c r="HA216" s="414"/>
      <c r="HB216" s="414"/>
      <c r="HC216" s="414"/>
      <c r="HD216" s="414"/>
      <c r="HE216" s="414"/>
      <c r="HF216" s="414"/>
      <c r="HG216" s="414"/>
      <c r="HH216" s="414"/>
      <c r="HI216" s="414"/>
      <c r="HJ216" s="414"/>
      <c r="HK216" s="414"/>
      <c r="HL216" s="414"/>
      <c r="HM216" s="414"/>
      <c r="HN216" s="414"/>
      <c r="HO216" s="414"/>
      <c r="HP216" s="414"/>
      <c r="HQ216" s="414"/>
      <c r="HR216" s="414"/>
      <c r="HS216" s="414"/>
      <c r="HT216" s="414"/>
      <c r="HU216" s="414"/>
      <c r="HV216" s="414"/>
      <c r="HW216" s="414"/>
      <c r="HX216" s="414"/>
      <c r="HY216" s="414"/>
      <c r="HZ216" s="414"/>
      <c r="IA216" s="414"/>
      <c r="IB216" s="414"/>
      <c r="IC216" s="414"/>
      <c r="ID216" s="414"/>
      <c r="IE216" s="414"/>
      <c r="IF216" s="414"/>
      <c r="IG216" s="414"/>
      <c r="IH216" s="414"/>
      <c r="II216" s="414"/>
      <c r="IJ216" s="414"/>
      <c r="IK216" s="414"/>
      <c r="IL216" s="414"/>
      <c r="IM216" s="414"/>
      <c r="IN216" s="414"/>
      <c r="IO216" s="414"/>
      <c r="IP216" s="414"/>
      <c r="IQ216" s="414"/>
      <c r="IR216" s="414"/>
      <c r="IS216" s="414"/>
      <c r="IT216" s="414"/>
      <c r="IU216" s="414"/>
      <c r="IV216" s="414"/>
      <c r="IW216" s="414"/>
    </row>
    <row r="217" customFormat="false" ht="12.75" hidden="false" customHeight="false" outlineLevel="1" collapsed="false">
      <c r="A217" s="350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350"/>
      <c r="B218" s="131"/>
      <c r="C218" s="221"/>
      <c r="D218" s="221"/>
      <c r="E218" s="221"/>
      <c r="F218" s="221"/>
      <c r="G218" s="221"/>
      <c r="H218" s="22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350"/>
      <c r="B219" s="131"/>
      <c r="C219" s="221"/>
      <c r="D219" s="221"/>
      <c r="E219" s="221"/>
      <c r="F219" s="221"/>
      <c r="G219" s="221"/>
      <c r="H219" s="22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31"/>
      <c r="B220" s="131"/>
      <c r="C220" s="415"/>
      <c r="D220" s="415"/>
      <c r="E220" s="415"/>
      <c r="F220" s="415"/>
      <c r="G220" s="415"/>
      <c r="H220" s="415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350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413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6"/>
      <c r="B223" s="131"/>
      <c r="C223" s="26"/>
      <c r="D223" s="26"/>
      <c r="E223" s="26"/>
      <c r="F223" s="26"/>
      <c r="G223" s="26"/>
      <c r="H223" s="26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16"/>
      <c r="B224" s="131"/>
      <c r="C224" s="26"/>
      <c r="D224" s="26"/>
      <c r="E224" s="26"/>
      <c r="F224" s="26"/>
      <c r="G224" s="26"/>
      <c r="H224" s="26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131"/>
      <c r="C225" s="26"/>
      <c r="D225" s="26"/>
      <c r="E225" s="26"/>
      <c r="F225" s="26"/>
      <c r="G225" s="26"/>
      <c r="H225" s="26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16"/>
      <c r="B226" s="131"/>
      <c r="C226" s="26"/>
      <c r="D226" s="26"/>
      <c r="E226" s="26"/>
      <c r="F226" s="26"/>
      <c r="G226" s="26"/>
      <c r="H226" s="26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16"/>
      <c r="B227" s="131"/>
      <c r="C227" s="221"/>
      <c r="D227" s="221"/>
      <c r="E227" s="221"/>
      <c r="F227" s="221"/>
      <c r="G227" s="221"/>
      <c r="H227" s="22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417"/>
      <c r="D228" s="417"/>
      <c r="E228" s="417"/>
      <c r="F228" s="417"/>
      <c r="G228" s="417"/>
      <c r="H228" s="417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131"/>
      <c r="C229" s="418"/>
      <c r="D229" s="418"/>
      <c r="E229" s="418"/>
      <c r="F229" s="418"/>
      <c r="G229" s="418"/>
      <c r="H229" s="418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418"/>
      <c r="D230" s="418"/>
      <c r="E230" s="418"/>
      <c r="F230" s="418"/>
      <c r="G230" s="418"/>
      <c r="H230" s="418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418"/>
      <c r="D231" s="418"/>
      <c r="E231" s="418"/>
      <c r="F231" s="418"/>
      <c r="G231" s="418"/>
      <c r="H231" s="418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418"/>
      <c r="D232" s="418"/>
      <c r="E232" s="418"/>
      <c r="F232" s="418"/>
      <c r="G232" s="418"/>
      <c r="H232" s="418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417"/>
      <c r="D233" s="417"/>
      <c r="E233" s="417"/>
      <c r="F233" s="417"/>
      <c r="G233" s="417"/>
      <c r="H233" s="417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131"/>
      <c r="C235" s="26"/>
      <c r="D235" s="26"/>
      <c r="E235" s="26"/>
      <c r="F235" s="26"/>
      <c r="G235" s="26"/>
      <c r="H235" s="26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26"/>
      <c r="D236" s="26"/>
      <c r="E236" s="26"/>
      <c r="F236" s="26"/>
      <c r="G236" s="26"/>
      <c r="H236" s="26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31"/>
      <c r="B238" s="40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221"/>
      <c r="D241" s="221"/>
      <c r="E241" s="221"/>
      <c r="F241" s="221"/>
      <c r="G241" s="221"/>
      <c r="H241" s="22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416"/>
      <c r="B242" s="131"/>
      <c r="C242" s="221"/>
      <c r="D242" s="221"/>
      <c r="E242" s="221"/>
      <c r="F242" s="221"/>
      <c r="G242" s="221"/>
      <c r="H242" s="22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6"/>
      <c r="B243" s="131"/>
      <c r="C243" s="221"/>
      <c r="D243" s="221"/>
      <c r="E243" s="221"/>
      <c r="F243" s="221"/>
      <c r="G243" s="221"/>
      <c r="H243" s="22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401"/>
      <c r="C244" s="221"/>
      <c r="D244" s="221"/>
      <c r="E244" s="221"/>
      <c r="F244" s="221"/>
      <c r="G244" s="221"/>
      <c r="H244" s="22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221"/>
      <c r="D245" s="221"/>
      <c r="E245" s="221"/>
      <c r="F245" s="221"/>
      <c r="G245" s="221"/>
      <c r="H245" s="22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221"/>
      <c r="D246" s="221"/>
      <c r="E246" s="221"/>
      <c r="F246" s="221"/>
      <c r="G246" s="221"/>
      <c r="H246" s="22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221"/>
      <c r="D247" s="221"/>
      <c r="E247" s="221"/>
      <c r="F247" s="221"/>
      <c r="G247" s="221"/>
      <c r="H247" s="22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350"/>
      <c r="B252" s="419"/>
      <c r="C252" s="419"/>
      <c r="D252" s="419"/>
      <c r="E252" s="419"/>
      <c r="F252" s="419"/>
      <c r="G252" s="419"/>
      <c r="H252" s="419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350"/>
      <c r="B253" s="401"/>
      <c r="C253" s="419"/>
      <c r="D253" s="419"/>
      <c r="E253" s="419"/>
      <c r="F253" s="419"/>
      <c r="G253" s="419"/>
      <c r="H253" s="419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419"/>
      <c r="C254" s="419"/>
      <c r="D254" s="419"/>
      <c r="E254" s="419"/>
      <c r="F254" s="419"/>
      <c r="G254" s="419"/>
      <c r="H254" s="419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350"/>
      <c r="B255" s="131"/>
      <c r="C255" s="419"/>
      <c r="D255" s="419"/>
      <c r="E255" s="419"/>
      <c r="F255" s="419"/>
      <c r="G255" s="419"/>
      <c r="H255" s="419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350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131"/>
      <c r="B260" s="131"/>
      <c r="C260" s="412"/>
      <c r="D260" s="412"/>
      <c r="E260" s="412"/>
      <c r="F260" s="412"/>
      <c r="G260" s="412"/>
      <c r="H260" s="412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20"/>
      <c r="D262" s="420"/>
      <c r="E262" s="420"/>
      <c r="F262" s="420"/>
      <c r="G262" s="420"/>
      <c r="H262" s="420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412"/>
      <c r="D263" s="412"/>
      <c r="E263" s="412"/>
      <c r="F263" s="412"/>
      <c r="G263" s="412"/>
      <c r="H263" s="412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420"/>
      <c r="D264" s="420"/>
      <c r="E264" s="420"/>
      <c r="F264" s="420"/>
      <c r="G264" s="420"/>
      <c r="H264" s="420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421"/>
      <c r="D265" s="421"/>
      <c r="E265" s="421"/>
      <c r="F265" s="421"/>
      <c r="G265" s="421"/>
      <c r="H265" s="42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421"/>
      <c r="D266" s="421"/>
      <c r="E266" s="421"/>
      <c r="F266" s="421"/>
      <c r="G266" s="421"/>
      <c r="H266" s="42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8.75" hidden="true" customHeight="false" outlineLevel="2" collapsed="false">
      <c r="A267" s="410"/>
      <c r="B267" s="131"/>
      <c r="C267" s="421"/>
      <c r="D267" s="421"/>
      <c r="E267" s="421"/>
      <c r="F267" s="421"/>
      <c r="G267" s="421"/>
      <c r="H267" s="42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true" customHeight="false" outlineLevel="2" collapsed="false">
      <c r="A268" s="350"/>
      <c r="B268" s="131"/>
      <c r="C268" s="421"/>
      <c r="D268" s="421"/>
      <c r="E268" s="421"/>
      <c r="F268" s="421"/>
      <c r="G268" s="421"/>
      <c r="H268" s="4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true" customHeight="false" outlineLevel="2" collapsed="false">
      <c r="A269" s="131"/>
      <c r="B269" s="131"/>
      <c r="C269" s="421"/>
      <c r="D269" s="421"/>
      <c r="E269" s="421"/>
      <c r="F269" s="421"/>
      <c r="G269" s="421"/>
      <c r="H269" s="42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true" customHeight="false" outlineLevel="2" collapsed="false">
      <c r="A270" s="350"/>
      <c r="B270" s="153"/>
      <c r="C270" s="153"/>
      <c r="D270" s="213"/>
      <c r="E270" s="213"/>
      <c r="F270" s="153"/>
      <c r="G270" s="153"/>
      <c r="H270" s="213"/>
      <c r="I270" s="153"/>
      <c r="J270" s="153"/>
      <c r="K270" s="153"/>
      <c r="L270" s="213"/>
      <c r="M270" s="153"/>
      <c r="N270" s="153"/>
      <c r="O270" s="131"/>
      <c r="P270" s="131"/>
      <c r="Q270" s="131"/>
      <c r="R270" s="131"/>
      <c r="S270" s="131"/>
      <c r="T270" s="153"/>
      <c r="U270" s="131"/>
    </row>
    <row r="271" customFormat="false" ht="12.75" hidden="true" customHeight="false" outlineLevel="2" collapsed="false">
      <c r="A271" s="350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true" customHeight="false" outlineLevel="2" collapsed="false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true" customHeight="false" outlineLevel="2" collapsed="false">
      <c r="A273" s="131"/>
      <c r="B273" s="412"/>
      <c r="C273" s="412"/>
      <c r="D273" s="412"/>
      <c r="E273" s="412"/>
      <c r="F273" s="412"/>
      <c r="G273" s="412"/>
      <c r="H273" s="412"/>
      <c r="I273" s="412"/>
      <c r="J273" s="412"/>
      <c r="K273" s="412"/>
      <c r="L273" s="412"/>
      <c r="M273" s="412"/>
      <c r="N273" s="412"/>
      <c r="O273" s="131"/>
      <c r="P273" s="131"/>
      <c r="Q273" s="131"/>
      <c r="R273" s="131"/>
      <c r="S273" s="131"/>
      <c r="T273" s="412"/>
      <c r="U273" s="131"/>
    </row>
    <row r="274" customFormat="false" ht="12.75" hidden="true" customHeight="false" outlineLevel="2" collapsed="false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131"/>
      <c r="B275" s="419"/>
      <c r="C275" s="419"/>
      <c r="D275" s="412"/>
      <c r="E275" s="412"/>
      <c r="F275" s="412"/>
      <c r="G275" s="412"/>
      <c r="H275" s="412"/>
      <c r="I275" s="412"/>
      <c r="J275" s="412"/>
      <c r="K275" s="412"/>
      <c r="L275" s="412"/>
      <c r="M275" s="412"/>
      <c r="N275" s="412"/>
      <c r="O275" s="131"/>
      <c r="P275" s="131"/>
      <c r="Q275" s="131"/>
      <c r="R275" s="131"/>
      <c r="S275" s="131"/>
      <c r="T275" s="412"/>
      <c r="U275" s="131"/>
    </row>
    <row r="276" customFormat="false" ht="12.75" hidden="true" customHeight="false" outlineLevel="2" collapsed="false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131"/>
      <c r="B277" s="412"/>
      <c r="C277" s="412"/>
      <c r="D277" s="412"/>
      <c r="E277" s="412"/>
      <c r="F277" s="412"/>
      <c r="G277" s="412"/>
      <c r="H277" s="412"/>
      <c r="I277" s="412"/>
      <c r="J277" s="412"/>
      <c r="K277" s="412"/>
      <c r="L277" s="412"/>
      <c r="M277" s="412"/>
      <c r="N277" s="412"/>
      <c r="O277" s="131"/>
      <c r="P277" s="131"/>
      <c r="Q277" s="131"/>
      <c r="R277" s="131"/>
      <c r="S277" s="131"/>
      <c r="T277" s="412"/>
      <c r="U277" s="412"/>
      <c r="V277" s="412"/>
      <c r="W277" s="412"/>
      <c r="X277" s="412"/>
      <c r="Y277" s="412"/>
    </row>
    <row r="278" customFormat="false" ht="12.75" hidden="true" customHeight="false" outlineLevel="2" collapsed="false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412"/>
      <c r="C279" s="412"/>
      <c r="D279" s="412"/>
      <c r="E279" s="412"/>
      <c r="F279" s="412"/>
      <c r="G279" s="412"/>
      <c r="H279" s="412"/>
      <c r="I279" s="412"/>
      <c r="J279" s="412"/>
      <c r="K279" s="412"/>
      <c r="L279" s="412"/>
      <c r="M279" s="412"/>
      <c r="N279" s="412"/>
      <c r="O279" s="131"/>
      <c r="P279" s="131"/>
      <c r="Q279" s="131"/>
      <c r="R279" s="131"/>
      <c r="S279" s="131"/>
      <c r="T279" s="412"/>
      <c r="U279" s="131"/>
    </row>
    <row r="280" customFormat="false" ht="12.75" hidden="true" customHeight="false" outlineLevel="2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true" customHeight="false" outlineLevel="2" collapsed="false">
      <c r="A281" s="131"/>
      <c r="B281" s="412"/>
      <c r="C281" s="412"/>
      <c r="D281" s="412"/>
      <c r="E281" s="412"/>
      <c r="F281" s="412"/>
      <c r="G281" s="412"/>
      <c r="H281" s="412"/>
      <c r="I281" s="412"/>
      <c r="J281" s="412"/>
      <c r="K281" s="412"/>
      <c r="L281" s="412"/>
      <c r="M281" s="412"/>
      <c r="N281" s="412"/>
      <c r="O281" s="131"/>
      <c r="P281" s="131"/>
      <c r="Q281" s="131"/>
      <c r="R281" s="131"/>
      <c r="S281" s="131"/>
      <c r="T281" s="412"/>
      <c r="U281" s="412"/>
    </row>
    <row r="282" customFormat="false" ht="12.75" hidden="true" customHeight="false" outlineLevel="2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true" customHeight="false" outlineLevel="2" collapsed="false">
      <c r="A283" s="131"/>
      <c r="B283" s="412"/>
      <c r="C283" s="412"/>
      <c r="D283" s="412"/>
      <c r="E283" s="412"/>
      <c r="F283" s="412"/>
      <c r="G283" s="412"/>
      <c r="H283" s="412"/>
      <c r="I283" s="412"/>
      <c r="J283" s="412"/>
      <c r="K283" s="412"/>
      <c r="L283" s="412"/>
      <c r="M283" s="412"/>
      <c r="N283" s="412"/>
      <c r="O283" s="131"/>
      <c r="P283" s="131"/>
      <c r="Q283" s="131"/>
      <c r="R283" s="131"/>
      <c r="S283" s="131"/>
      <c r="T283" s="412"/>
      <c r="U283" s="412"/>
    </row>
    <row r="284" customFormat="false" ht="12.75" hidden="true" customHeight="false" outlineLevel="2" collapsed="false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tru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8.75" hidden="false" customHeight="false" outlineLevel="1" collapsed="false">
      <c r="A288" s="41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350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350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216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</row>
    <row r="293" customFormat="false" ht="12.75" hidden="false" customHeight="false" outlineLevel="1" collapsed="false">
      <c r="A293" s="350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77"/>
      <c r="B294" s="412"/>
      <c r="C294" s="412"/>
      <c r="D294" s="412"/>
      <c r="E294" s="412"/>
      <c r="F294" s="412"/>
      <c r="G294" s="412"/>
      <c r="H294" s="412"/>
      <c r="I294" s="412"/>
      <c r="J294" s="412"/>
      <c r="K294" s="412"/>
      <c r="L294" s="412"/>
      <c r="M294" s="412"/>
      <c r="N294" s="412"/>
      <c r="O294" s="412"/>
      <c r="P294" s="412"/>
      <c r="Q294" s="412"/>
      <c r="R294" s="412"/>
      <c r="S294" s="412"/>
      <c r="T294" s="412"/>
      <c r="U294" s="412"/>
    </row>
    <row r="295" customFormat="false" ht="12.75" hidden="false" customHeight="false" outlineLevel="1" collapsed="false">
      <c r="A295" s="177"/>
      <c r="B295" s="412"/>
      <c r="C295" s="412"/>
      <c r="D295" s="412"/>
      <c r="E295" s="412"/>
      <c r="F295" s="412"/>
      <c r="G295" s="412"/>
      <c r="H295" s="412"/>
      <c r="I295" s="412"/>
      <c r="J295" s="412"/>
      <c r="K295" s="412"/>
      <c r="L295" s="412"/>
      <c r="M295" s="412"/>
      <c r="N295" s="412"/>
      <c r="O295" s="412"/>
      <c r="P295" s="412"/>
      <c r="Q295" s="412"/>
      <c r="R295" s="412"/>
      <c r="S295" s="412"/>
      <c r="T295" s="412"/>
      <c r="U295" s="412"/>
    </row>
    <row r="296" customFormat="false" ht="12.75" hidden="false" customHeight="false" outlineLevel="1" collapsed="false">
      <c r="A296" s="177"/>
      <c r="B296" s="412"/>
      <c r="C296" s="412"/>
      <c r="D296" s="412"/>
      <c r="E296" s="412"/>
      <c r="F296" s="412"/>
      <c r="G296" s="412"/>
      <c r="H296" s="412"/>
      <c r="I296" s="412"/>
      <c r="J296" s="412"/>
      <c r="K296" s="412"/>
      <c r="L296" s="412"/>
      <c r="M296" s="412"/>
      <c r="N296" s="412"/>
      <c r="O296" s="412"/>
      <c r="P296" s="412"/>
      <c r="Q296" s="412"/>
      <c r="R296" s="412"/>
      <c r="S296" s="412"/>
      <c r="T296" s="412"/>
      <c r="U296" s="412"/>
    </row>
    <row r="297" customFormat="false" ht="12.75" hidden="false" customHeight="false" outlineLevel="1" collapsed="false">
      <c r="A297" s="177"/>
      <c r="B297" s="412"/>
      <c r="C297" s="412"/>
      <c r="D297" s="412"/>
      <c r="E297" s="412"/>
      <c r="F297" s="412"/>
      <c r="G297" s="412"/>
      <c r="H297" s="412"/>
      <c r="I297" s="412"/>
      <c r="J297" s="412"/>
      <c r="K297" s="412"/>
      <c r="L297" s="412"/>
      <c r="M297" s="412"/>
      <c r="N297" s="412"/>
      <c r="O297" s="412"/>
      <c r="P297" s="412"/>
      <c r="Q297" s="412"/>
      <c r="R297" s="412"/>
      <c r="S297" s="412"/>
      <c r="T297" s="412"/>
      <c r="U297" s="412"/>
    </row>
    <row r="298" customFormat="false" ht="12.75" hidden="false" customHeight="false" outlineLevel="1" collapsed="false">
      <c r="A298" s="177"/>
      <c r="B298" s="412"/>
      <c r="C298" s="412"/>
      <c r="D298" s="412"/>
      <c r="E298" s="412"/>
      <c r="F298" s="412"/>
      <c r="G298" s="412"/>
      <c r="H298" s="412"/>
      <c r="I298" s="412"/>
      <c r="J298" s="412"/>
      <c r="K298" s="412"/>
      <c r="L298" s="412"/>
      <c r="M298" s="412"/>
      <c r="N298" s="412"/>
      <c r="O298" s="412"/>
      <c r="P298" s="412"/>
      <c r="Q298" s="412"/>
      <c r="R298" s="412"/>
      <c r="S298" s="412"/>
      <c r="T298" s="412"/>
      <c r="U298" s="412"/>
    </row>
    <row r="299" customFormat="false" ht="12.75" hidden="false" customHeight="false" outlineLevel="1" collapsed="false">
      <c r="A299" s="131"/>
      <c r="B299" s="412"/>
      <c r="C299" s="412"/>
      <c r="D299" s="412"/>
      <c r="E299" s="412"/>
      <c r="F299" s="412"/>
      <c r="G299" s="412"/>
      <c r="H299" s="412"/>
      <c r="I299" s="412"/>
      <c r="J299" s="412"/>
      <c r="K299" s="412"/>
      <c r="L299" s="412"/>
      <c r="M299" s="412"/>
      <c r="N299" s="412"/>
      <c r="O299" s="412"/>
      <c r="P299" s="412"/>
      <c r="Q299" s="412"/>
      <c r="R299" s="412"/>
      <c r="S299" s="412"/>
      <c r="T299" s="412"/>
      <c r="U299" s="412"/>
    </row>
    <row r="300" customFormat="false" ht="12.75" hidden="false" customHeight="false" outlineLevel="1" collapsed="false">
      <c r="A300" s="350"/>
      <c r="B300" s="412"/>
      <c r="C300" s="412"/>
      <c r="D300" s="412"/>
      <c r="E300" s="412"/>
      <c r="F300" s="412"/>
      <c r="G300" s="412"/>
      <c r="H300" s="412"/>
      <c r="I300" s="412"/>
      <c r="J300" s="412"/>
      <c r="K300" s="412"/>
      <c r="L300" s="412"/>
      <c r="M300" s="412"/>
      <c r="N300" s="412"/>
      <c r="O300" s="412"/>
      <c r="P300" s="412"/>
      <c r="Q300" s="412"/>
      <c r="R300" s="412"/>
      <c r="S300" s="412"/>
      <c r="T300" s="412"/>
      <c r="U300" s="412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77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177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350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350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350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350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177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177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350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216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31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350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350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</row>
    <row r="337" customFormat="false" ht="12.75" hidden="false" customHeight="false" outlineLevel="1" collapsed="false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</row>
    <row r="338" customFormat="false" ht="18.75" hidden="false" customHeight="false" outlineLevel="1" collapsed="false">
      <c r="A338" s="41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</row>
    <row r="339" customFormat="false" ht="12.75" hidden="false" customHeight="false" outlineLevel="1" collapsed="false">
      <c r="A339" s="350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</row>
    <row r="340" customFormat="false" ht="12.75" hidden="false" customHeight="false" outlineLevel="1" collapsed="false">
      <c r="A340" s="350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</row>
    <row r="341" customFormat="false" ht="12.75" hidden="false" customHeight="false" outlineLevel="1" collapsed="false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</row>
    <row r="342" customFormat="false" ht="12.75" hidden="false" customHeight="false" outlineLevel="1" collapsed="false">
      <c r="A342" s="216"/>
      <c r="B342" s="213"/>
      <c r="C342" s="213"/>
      <c r="D342" s="213"/>
      <c r="E342" s="213"/>
      <c r="F342" s="213"/>
      <c r="G342" s="213"/>
      <c r="H342" s="213"/>
      <c r="I342" s="213"/>
      <c r="J342" s="213"/>
      <c r="K342" s="213"/>
      <c r="L342" s="213"/>
      <c r="M342" s="213"/>
      <c r="N342" s="213"/>
      <c r="O342" s="131"/>
      <c r="P342" s="131"/>
      <c r="Q342" s="131"/>
      <c r="R342" s="131"/>
      <c r="S342" s="131"/>
      <c r="T342" s="131"/>
      <c r="U342" s="131"/>
    </row>
    <row r="343" customFormat="false" ht="12.75" hidden="false" customHeight="false" outlineLevel="1" collapsed="false">
      <c r="A343" s="350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77"/>
      <c r="B344" s="422"/>
      <c r="C344" s="422"/>
      <c r="D344" s="422"/>
      <c r="E344" s="422"/>
      <c r="F344" s="422"/>
      <c r="G344" s="422"/>
      <c r="H344" s="422"/>
      <c r="I344" s="422"/>
      <c r="J344" s="422"/>
      <c r="K344" s="422"/>
      <c r="L344" s="422"/>
      <c r="M344" s="422"/>
      <c r="N344" s="422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77"/>
      <c r="B345" s="422"/>
      <c r="C345" s="422"/>
      <c r="D345" s="422"/>
      <c r="E345" s="422"/>
      <c r="F345" s="422"/>
      <c r="G345" s="422"/>
      <c r="H345" s="422"/>
      <c r="I345" s="422"/>
      <c r="J345" s="422"/>
      <c r="K345" s="422"/>
      <c r="L345" s="422"/>
      <c r="M345" s="422"/>
      <c r="N345" s="422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177"/>
      <c r="B346" s="422"/>
      <c r="C346" s="422"/>
      <c r="D346" s="422"/>
      <c r="E346" s="422"/>
      <c r="F346" s="422"/>
      <c r="G346" s="422"/>
      <c r="H346" s="422"/>
      <c r="I346" s="422"/>
      <c r="J346" s="422"/>
      <c r="K346" s="422"/>
      <c r="L346" s="422"/>
      <c r="M346" s="422"/>
      <c r="N346" s="422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177"/>
      <c r="B347" s="422"/>
      <c r="C347" s="422"/>
      <c r="D347" s="422"/>
      <c r="E347" s="422"/>
      <c r="F347" s="422"/>
      <c r="G347" s="422"/>
      <c r="H347" s="422"/>
      <c r="I347" s="422"/>
      <c r="J347" s="422"/>
      <c r="K347" s="422"/>
      <c r="L347" s="422"/>
      <c r="M347" s="422"/>
      <c r="N347" s="422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77"/>
      <c r="B348" s="422"/>
      <c r="C348" s="422"/>
      <c r="D348" s="422"/>
      <c r="E348" s="422"/>
      <c r="F348" s="422"/>
      <c r="G348" s="422"/>
      <c r="H348" s="422"/>
      <c r="I348" s="422"/>
      <c r="J348" s="422"/>
      <c r="K348" s="422"/>
      <c r="L348" s="422"/>
      <c r="M348" s="422"/>
      <c r="N348" s="422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77"/>
      <c r="B349" s="422"/>
      <c r="C349" s="422"/>
      <c r="D349" s="422"/>
      <c r="E349" s="422"/>
      <c r="F349" s="422"/>
      <c r="G349" s="422"/>
      <c r="H349" s="422"/>
      <c r="I349" s="422"/>
      <c r="J349" s="422"/>
      <c r="K349" s="422"/>
      <c r="L349" s="422"/>
      <c r="M349" s="422"/>
      <c r="N349" s="422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422"/>
      <c r="C350" s="422"/>
      <c r="D350" s="422"/>
      <c r="E350" s="422"/>
      <c r="F350" s="422"/>
      <c r="G350" s="422"/>
      <c r="H350" s="422"/>
      <c r="I350" s="422"/>
      <c r="J350" s="422"/>
      <c r="K350" s="422"/>
      <c r="L350" s="422"/>
      <c r="M350" s="422"/>
      <c r="N350" s="422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350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31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350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350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350"/>
      <c r="B371" s="422"/>
      <c r="C371" s="0"/>
      <c r="D371" s="0"/>
      <c r="E371" s="0"/>
      <c r="F371" s="0"/>
      <c r="G371" s="0"/>
      <c r="H371" s="0"/>
      <c r="I371" s="0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350"/>
      <c r="B372" s="422"/>
      <c r="C372" s="0"/>
      <c r="D372" s="0"/>
      <c r="E372" s="0"/>
      <c r="F372" s="0"/>
      <c r="G372" s="0"/>
      <c r="H372" s="0"/>
      <c r="I372" s="0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0"/>
      <c r="D373" s="0"/>
      <c r="E373" s="0"/>
      <c r="F373" s="0"/>
      <c r="G373" s="0"/>
      <c r="H373" s="0"/>
      <c r="I373" s="0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350"/>
      <c r="B374" s="422"/>
      <c r="C374" s="0"/>
      <c r="D374" s="0"/>
      <c r="E374" s="0"/>
      <c r="F374" s="0"/>
      <c r="G374" s="0"/>
      <c r="H374" s="0"/>
      <c r="I374" s="0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0"/>
      <c r="D375" s="0"/>
      <c r="E375" s="0"/>
      <c r="F375" s="0"/>
      <c r="G375" s="0"/>
      <c r="H375" s="0"/>
      <c r="I375" s="0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31"/>
      <c r="B376" s="422"/>
      <c r="C376" s="0"/>
      <c r="D376" s="0"/>
      <c r="E376" s="0"/>
      <c r="F376" s="0"/>
      <c r="G376" s="0"/>
      <c r="H376" s="0"/>
      <c r="I376" s="0"/>
      <c r="J376" s="422"/>
      <c r="K376" s="422"/>
      <c r="L376" s="422"/>
      <c r="M376" s="422"/>
      <c r="N376" s="422"/>
      <c r="O376" s="422"/>
      <c r="P376" s="422"/>
      <c r="Q376" s="422"/>
      <c r="R376" s="422"/>
      <c r="S376" s="422"/>
      <c r="T376" s="422"/>
      <c r="U376" s="422"/>
    </row>
    <row r="377" customFormat="false" ht="12.75" hidden="false" customHeight="false" outlineLevel="1" collapsed="false">
      <c r="A377" s="131"/>
      <c r="B377" s="422"/>
      <c r="C377" s="0"/>
      <c r="D377" s="0"/>
      <c r="E377" s="0"/>
      <c r="F377" s="0"/>
      <c r="G377" s="0"/>
      <c r="H377" s="0"/>
      <c r="I377" s="0"/>
      <c r="J377" s="422"/>
      <c r="K377" s="422"/>
      <c r="L377" s="422"/>
      <c r="M377" s="422"/>
      <c r="N377" s="422"/>
      <c r="O377" s="422"/>
      <c r="P377" s="422"/>
      <c r="Q377" s="422"/>
      <c r="R377" s="422"/>
      <c r="S377" s="422"/>
      <c r="T377" s="422"/>
      <c r="U377" s="422"/>
    </row>
    <row r="378" customFormat="false" ht="12.75" hidden="false" customHeight="false" outlineLevel="1" collapsed="false">
      <c r="A378" s="131"/>
      <c r="B378" s="422"/>
      <c r="C378" s="0"/>
      <c r="D378" s="0"/>
      <c r="E378" s="0"/>
      <c r="F378" s="0"/>
      <c r="G378" s="0"/>
      <c r="H378" s="0"/>
      <c r="I378" s="0"/>
      <c r="J378" s="422"/>
      <c r="K378" s="422"/>
      <c r="L378" s="422"/>
      <c r="M378" s="422"/>
      <c r="N378" s="422"/>
      <c r="O378" s="422"/>
      <c r="P378" s="422"/>
      <c r="Q378" s="422"/>
      <c r="R378" s="422"/>
      <c r="S378" s="422"/>
      <c r="T378" s="422"/>
      <c r="U378" s="422"/>
    </row>
    <row r="379" customFormat="false" ht="12.75" hidden="false" customHeight="false" outlineLevel="1" collapsed="false">
      <c r="A379" s="131"/>
      <c r="B379" s="422"/>
      <c r="C379" s="0"/>
      <c r="D379" s="0"/>
      <c r="E379" s="0"/>
      <c r="F379" s="0"/>
      <c r="G379" s="0"/>
      <c r="H379" s="0"/>
      <c r="I379" s="0"/>
      <c r="J379" s="422"/>
      <c r="K379" s="422"/>
      <c r="L379" s="422"/>
      <c r="M379" s="422"/>
      <c r="N379" s="422"/>
      <c r="O379" s="422"/>
      <c r="P379" s="422"/>
      <c r="Q379" s="422"/>
      <c r="R379" s="422"/>
      <c r="S379" s="422"/>
      <c r="T379" s="422"/>
      <c r="U379" s="422"/>
    </row>
    <row r="380" customFormat="false" ht="12.75" hidden="false" customHeight="false" outlineLevel="1" collapsed="false">
      <c r="A380" s="131"/>
      <c r="B380" s="422"/>
      <c r="C380" s="0"/>
      <c r="D380" s="0"/>
      <c r="E380" s="0"/>
      <c r="F380" s="0"/>
      <c r="G380" s="0"/>
      <c r="H380" s="0"/>
      <c r="I380" s="0"/>
      <c r="J380" s="422"/>
      <c r="K380" s="422"/>
      <c r="L380" s="422"/>
      <c r="M380" s="422"/>
      <c r="N380" s="422"/>
      <c r="O380" s="422"/>
      <c r="P380" s="422"/>
      <c r="Q380" s="422"/>
      <c r="R380" s="422"/>
      <c r="S380" s="422"/>
      <c r="T380" s="422"/>
      <c r="U380" s="422"/>
    </row>
    <row r="381" customFormat="false" ht="12.75" hidden="false" customHeight="false" outlineLevel="1" collapsed="false">
      <c r="A381" s="131"/>
      <c r="B381" s="422"/>
      <c r="C381" s="0"/>
      <c r="D381" s="0"/>
      <c r="E381" s="0"/>
      <c r="F381" s="0"/>
      <c r="G381" s="0"/>
      <c r="H381" s="0"/>
      <c r="I381" s="0"/>
      <c r="J381" s="422"/>
      <c r="K381" s="422"/>
      <c r="L381" s="422"/>
      <c r="M381" s="422"/>
      <c r="N381" s="422"/>
      <c r="O381" s="422"/>
      <c r="P381" s="422"/>
      <c r="Q381" s="422"/>
      <c r="R381" s="422"/>
      <c r="S381" s="422"/>
      <c r="T381" s="422"/>
      <c r="U381" s="422"/>
    </row>
    <row r="382" customFormat="false" ht="12.75" hidden="false" customHeight="false" outlineLevel="1" collapsed="false">
      <c r="A382" s="350"/>
      <c r="B382" s="422"/>
      <c r="C382" s="0"/>
      <c r="D382" s="0"/>
      <c r="E382" s="0"/>
      <c r="F382" s="0"/>
      <c r="G382" s="0"/>
      <c r="H382" s="0"/>
      <c r="I382" s="0"/>
      <c r="J382" s="422"/>
      <c r="K382" s="422"/>
      <c r="L382" s="422"/>
      <c r="M382" s="422"/>
      <c r="N382" s="422"/>
      <c r="O382" s="422"/>
      <c r="P382" s="422"/>
      <c r="Q382" s="422"/>
      <c r="R382" s="422"/>
      <c r="S382" s="422"/>
      <c r="T382" s="422"/>
      <c r="U382" s="422"/>
    </row>
    <row r="383" customFormat="false" ht="12.75" hidden="false" customHeight="false" outlineLevel="1" collapsed="false">
      <c r="A383" s="131"/>
      <c r="B383" s="422"/>
      <c r="C383" s="0"/>
      <c r="D383" s="0"/>
      <c r="E383" s="0"/>
      <c r="F383" s="0"/>
      <c r="G383" s="0"/>
      <c r="H383" s="0"/>
      <c r="I383" s="0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0"/>
      <c r="D384" s="0"/>
      <c r="E384" s="0"/>
      <c r="F384" s="0"/>
      <c r="G384" s="0"/>
      <c r="H384" s="0"/>
      <c r="I384" s="0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350"/>
      <c r="B385" s="422"/>
      <c r="C385" s="0"/>
      <c r="D385" s="0"/>
      <c r="E385" s="0"/>
      <c r="F385" s="0"/>
      <c r="G385" s="0"/>
      <c r="H385" s="0"/>
      <c r="I385" s="0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350"/>
      <c r="B386" s="422"/>
      <c r="C386" s="0"/>
      <c r="D386" s="0"/>
      <c r="E386" s="0"/>
      <c r="F386" s="0"/>
      <c r="G386" s="0"/>
      <c r="H386" s="0"/>
      <c r="I386" s="0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0"/>
      <c r="D387" s="0"/>
      <c r="E387" s="0"/>
      <c r="F387" s="0"/>
      <c r="G387" s="0"/>
      <c r="H387" s="0"/>
      <c r="I387" s="0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0"/>
      <c r="D388" s="0"/>
      <c r="E388" s="0"/>
      <c r="F388" s="0"/>
      <c r="G388" s="0"/>
      <c r="H388" s="0"/>
      <c r="I388" s="0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131"/>
      <c r="B389" s="422"/>
      <c r="C389" s="0"/>
      <c r="D389" s="0"/>
      <c r="E389" s="0"/>
      <c r="F389" s="0"/>
      <c r="G389" s="0"/>
      <c r="H389" s="0"/>
      <c r="I389" s="0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0"/>
      <c r="D390" s="0"/>
      <c r="E390" s="0"/>
      <c r="F390" s="0"/>
      <c r="G390" s="0"/>
      <c r="H390" s="0"/>
      <c r="I390" s="0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0"/>
      <c r="D391" s="0"/>
      <c r="E391" s="0"/>
      <c r="F391" s="0"/>
      <c r="G391" s="0"/>
      <c r="H391" s="0"/>
      <c r="I391" s="0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131"/>
      <c r="B392" s="422"/>
      <c r="C392" s="0"/>
      <c r="D392" s="0"/>
      <c r="E392" s="0"/>
      <c r="F392" s="0"/>
      <c r="G392" s="0"/>
      <c r="H392" s="0"/>
      <c r="I392" s="0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131"/>
      <c r="B393" s="422"/>
      <c r="C393" s="0"/>
      <c r="D393" s="0"/>
      <c r="E393" s="0"/>
      <c r="F393" s="0"/>
      <c r="G393" s="0"/>
      <c r="H393" s="0"/>
      <c r="I393" s="0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350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3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</row>
    <row r="401" customFormat="false" ht="18.75" hidden="false" customHeight="false" outlineLevel="1" collapsed="false">
      <c r="A401" s="410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216"/>
      <c r="B405" s="213"/>
      <c r="C405" s="213"/>
      <c r="D405" s="213"/>
      <c r="E405" s="213"/>
      <c r="F405" s="213"/>
      <c r="G405" s="213"/>
      <c r="H405" s="213"/>
      <c r="I405" s="213"/>
      <c r="J405" s="213"/>
      <c r="K405" s="213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</row>
    <row r="406" customFormat="false" ht="12.75" hidden="false" customHeight="false" outlineLevel="1" collapsed="false">
      <c r="A406" s="131"/>
      <c r="B406" s="131"/>
      <c r="C406" s="424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131"/>
      <c r="C407" s="424"/>
      <c r="D407" s="412"/>
      <c r="E407" s="412"/>
      <c r="F407" s="412"/>
      <c r="G407" s="412"/>
      <c r="H407" s="412"/>
      <c r="I407" s="412"/>
      <c r="J407" s="412"/>
      <c r="K407" s="412"/>
      <c r="L407" s="412"/>
      <c r="M407" s="412"/>
      <c r="N407" s="41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31"/>
      <c r="B408" s="131"/>
      <c r="C408" s="424"/>
      <c r="D408" s="424"/>
      <c r="E408" s="424"/>
      <c r="F408" s="424"/>
      <c r="G408" s="424"/>
      <c r="H408" s="424"/>
      <c r="I408" s="424"/>
      <c r="J408" s="424"/>
      <c r="K408" s="424"/>
      <c r="L408" s="424"/>
      <c r="M408" s="424"/>
      <c r="N408" s="424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31"/>
      <c r="B409" s="131"/>
      <c r="C409" s="424"/>
      <c r="D409" s="412"/>
      <c r="E409" s="412"/>
      <c r="F409" s="412"/>
      <c r="G409" s="412"/>
      <c r="H409" s="412"/>
      <c r="I409" s="412"/>
      <c r="J409" s="412"/>
      <c r="K409" s="412"/>
      <c r="L409" s="412"/>
      <c r="M409" s="412"/>
      <c r="N409" s="41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424"/>
      <c r="D410" s="424"/>
      <c r="E410" s="424"/>
      <c r="F410" s="424"/>
      <c r="G410" s="424"/>
      <c r="H410" s="424"/>
      <c r="I410" s="424"/>
      <c r="J410" s="424"/>
      <c r="K410" s="424"/>
      <c r="L410" s="424"/>
      <c r="M410" s="424"/>
      <c r="N410" s="424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424"/>
      <c r="D411" s="424"/>
      <c r="E411" s="424"/>
      <c r="F411" s="424"/>
      <c r="G411" s="424"/>
      <c r="H411" s="424"/>
      <c r="I411" s="424"/>
      <c r="J411" s="424"/>
      <c r="K411" s="424"/>
      <c r="L411" s="424"/>
      <c r="M411" s="424"/>
      <c r="N411" s="424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6"/>
      <c r="B412" s="131"/>
      <c r="C412" s="424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6"/>
      <c r="B413" s="131"/>
      <c r="C413" s="424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423"/>
      <c r="C415" s="425"/>
      <c r="D415" s="425"/>
      <c r="E415" s="425"/>
      <c r="F415" s="425"/>
      <c r="G415" s="425"/>
      <c r="H415" s="425"/>
      <c r="I415" s="425"/>
      <c r="J415" s="425"/>
      <c r="K415" s="425"/>
      <c r="L415" s="425"/>
      <c r="M415" s="425"/>
      <c r="N415" s="425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350"/>
      <c r="B417" s="131"/>
      <c r="C417" s="424"/>
      <c r="D417" s="419"/>
      <c r="E417" s="419"/>
      <c r="F417" s="419"/>
      <c r="G417" s="419"/>
      <c r="H417" s="419"/>
      <c r="I417" s="419"/>
      <c r="J417" s="419"/>
      <c r="K417" s="419"/>
      <c r="L417" s="419"/>
      <c r="M417" s="419"/>
      <c r="N417" s="419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350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8.75" hidden="false" customHeight="false" outlineLevel="1" collapsed="false">
      <c r="A422" s="426"/>
      <c r="B422" s="427"/>
      <c r="C422" s="427"/>
      <c r="D422" s="428"/>
      <c r="E422" s="428"/>
      <c r="F422" s="428"/>
      <c r="G422" s="428"/>
      <c r="H422" s="428"/>
      <c r="I422" s="428"/>
      <c r="J422" s="428"/>
      <c r="K422" s="428"/>
      <c r="L422" s="428"/>
      <c r="M422" s="428"/>
      <c r="N422" s="428"/>
      <c r="O422" s="428"/>
      <c r="P422" s="428"/>
      <c r="Q422" s="428"/>
      <c r="R422" s="428"/>
      <c r="S422" s="428"/>
      <c r="T422" s="428"/>
      <c r="U422" s="428"/>
      <c r="V422" s="428"/>
      <c r="W422" s="428"/>
      <c r="X422" s="428"/>
      <c r="Y422" s="428"/>
      <c r="Z422" s="428"/>
      <c r="AA422" s="428"/>
      <c r="AB422" s="428"/>
      <c r="AC422" s="428"/>
      <c r="AD422" s="428"/>
      <c r="AE422" s="428"/>
      <c r="AF422" s="428"/>
      <c r="AG422" s="428"/>
      <c r="AH422" s="428"/>
      <c r="AI422" s="428"/>
      <c r="AJ422" s="428"/>
      <c r="AK422" s="428"/>
      <c r="AL422" s="428"/>
      <c r="AM422" s="428"/>
      <c r="AN422" s="428"/>
      <c r="AO422" s="428"/>
      <c r="AP422" s="428"/>
      <c r="AQ422" s="428"/>
      <c r="AR422" s="428"/>
      <c r="AS422" s="428"/>
      <c r="AT422" s="428"/>
      <c r="AU422" s="428"/>
      <c r="AV422" s="428"/>
      <c r="AW422" s="428"/>
      <c r="AX422" s="428"/>
      <c r="AY422" s="428"/>
      <c r="AZ422" s="428"/>
      <c r="BA422" s="428"/>
      <c r="BB422" s="428"/>
      <c r="BC422" s="428"/>
      <c r="BD422" s="428"/>
      <c r="BE422" s="428"/>
      <c r="BF422" s="428"/>
      <c r="BG422" s="428"/>
      <c r="BH422" s="428"/>
      <c r="BI422" s="428"/>
      <c r="BJ422" s="428"/>
      <c r="BK422" s="428"/>
      <c r="BL422" s="428"/>
      <c r="BM422" s="428"/>
      <c r="BN422" s="428"/>
      <c r="BO422" s="428"/>
      <c r="BP422" s="428"/>
      <c r="BQ422" s="428"/>
      <c r="BR422" s="428"/>
      <c r="BS422" s="428"/>
      <c r="BT422" s="428"/>
      <c r="BU422" s="428"/>
      <c r="BV422" s="428"/>
      <c r="BW422" s="428"/>
      <c r="BX422" s="428"/>
      <c r="BY422" s="428"/>
      <c r="BZ422" s="428"/>
      <c r="CA422" s="428"/>
      <c r="CB422" s="428"/>
      <c r="CC422" s="428"/>
      <c r="CD422" s="428"/>
      <c r="CE422" s="428"/>
      <c r="CF422" s="428"/>
      <c r="CG422" s="428"/>
      <c r="CH422" s="428"/>
      <c r="CI422" s="428"/>
      <c r="CJ422" s="428"/>
      <c r="CK422" s="428"/>
      <c r="CL422" s="428"/>
      <c r="CM422" s="428"/>
      <c r="CN422" s="428"/>
      <c r="CO422" s="428"/>
      <c r="CP422" s="428"/>
      <c r="CQ422" s="428"/>
      <c r="CR422" s="428"/>
      <c r="CS422" s="428"/>
      <c r="CT422" s="428"/>
      <c r="CU422" s="428"/>
      <c r="CV422" s="428"/>
      <c r="CW422" s="428"/>
      <c r="CX422" s="428"/>
      <c r="CY422" s="428"/>
      <c r="CZ422" s="428"/>
      <c r="DA422" s="428"/>
      <c r="DB422" s="428"/>
      <c r="DC422" s="428"/>
      <c r="DD422" s="428"/>
      <c r="DE422" s="428"/>
      <c r="DF422" s="428"/>
      <c r="DG422" s="428"/>
      <c r="DH422" s="428"/>
      <c r="DI422" s="428"/>
      <c r="DJ422" s="428"/>
      <c r="DK422" s="428"/>
      <c r="DL422" s="428"/>
      <c r="DM422" s="428"/>
      <c r="DN422" s="428"/>
      <c r="DO422" s="428"/>
      <c r="DP422" s="428"/>
      <c r="DQ422" s="428"/>
      <c r="DR422" s="428"/>
      <c r="DS422" s="428"/>
      <c r="DT422" s="428"/>
      <c r="DU422" s="428"/>
      <c r="DV422" s="428"/>
      <c r="DW422" s="428"/>
      <c r="DX422" s="428"/>
      <c r="DY422" s="428"/>
      <c r="DZ422" s="428"/>
      <c r="EA422" s="428"/>
      <c r="EB422" s="428"/>
      <c r="EC422" s="428"/>
      <c r="ED422" s="428"/>
      <c r="EE422" s="428"/>
      <c r="EF422" s="428"/>
      <c r="EG422" s="428"/>
      <c r="EH422" s="428"/>
      <c r="EI422" s="428"/>
      <c r="EJ422" s="428"/>
      <c r="EK422" s="428"/>
      <c r="EL422" s="428"/>
      <c r="EM422" s="428"/>
      <c r="EN422" s="428"/>
      <c r="EO422" s="428"/>
      <c r="EP422" s="428"/>
      <c r="EQ422" s="428"/>
      <c r="ER422" s="428"/>
      <c r="ES422" s="428"/>
      <c r="ET422" s="428"/>
      <c r="EU422" s="428"/>
      <c r="EV422" s="428"/>
      <c r="EW422" s="428"/>
      <c r="EX422" s="428"/>
      <c r="EY422" s="428"/>
      <c r="EZ422" s="428"/>
      <c r="FA422" s="428"/>
      <c r="FB422" s="428"/>
      <c r="FC422" s="428"/>
      <c r="FD422" s="428"/>
      <c r="FE422" s="428"/>
      <c r="FF422" s="428"/>
      <c r="FG422" s="428"/>
      <c r="FH422" s="428"/>
      <c r="FI422" s="428"/>
      <c r="FJ422" s="428"/>
      <c r="FK422" s="428"/>
      <c r="FL422" s="428"/>
      <c r="FM422" s="428"/>
      <c r="FN422" s="428"/>
      <c r="FO422" s="428"/>
      <c r="FP422" s="428"/>
      <c r="FQ422" s="428"/>
      <c r="FR422" s="428"/>
      <c r="FS422" s="428"/>
      <c r="FT422" s="428"/>
      <c r="FU422" s="428"/>
      <c r="FV422" s="428"/>
      <c r="FW422" s="428"/>
      <c r="FX422" s="428"/>
      <c r="FY422" s="428"/>
      <c r="FZ422" s="428"/>
      <c r="GA422" s="428"/>
      <c r="GB422" s="428"/>
      <c r="GC422" s="428"/>
      <c r="GD422" s="428"/>
      <c r="GE422" s="428"/>
      <c r="GF422" s="428"/>
      <c r="GG422" s="428"/>
      <c r="GH422" s="428"/>
      <c r="GI422" s="428"/>
      <c r="GJ422" s="428"/>
      <c r="GK422" s="428"/>
      <c r="GL422" s="428"/>
      <c r="GM422" s="428"/>
      <c r="GN422" s="428"/>
      <c r="GO422" s="428"/>
      <c r="GP422" s="428"/>
      <c r="GQ422" s="428"/>
      <c r="GR422" s="428"/>
      <c r="GS422" s="428"/>
      <c r="GT422" s="428"/>
      <c r="GU422" s="428"/>
      <c r="GV422" s="428"/>
      <c r="GW422" s="428"/>
      <c r="GX422" s="428"/>
      <c r="GY422" s="428"/>
      <c r="GZ422" s="428"/>
      <c r="HA422" s="428"/>
      <c r="HB422" s="428"/>
      <c r="HC422" s="428"/>
      <c r="HD422" s="428"/>
      <c r="HE422" s="428"/>
      <c r="HF422" s="428"/>
      <c r="HG422" s="428"/>
      <c r="HH422" s="428"/>
      <c r="HI422" s="428"/>
      <c r="HJ422" s="428"/>
      <c r="HK422" s="428"/>
      <c r="HL422" s="428"/>
      <c r="HM422" s="428"/>
      <c r="HN422" s="428"/>
      <c r="HO422" s="428"/>
      <c r="HP422" s="428"/>
      <c r="HQ422" s="428"/>
      <c r="HR422" s="428"/>
      <c r="HS422" s="428"/>
      <c r="HT422" s="428"/>
      <c r="HU422" s="428"/>
      <c r="HV422" s="428"/>
      <c r="HW422" s="428"/>
      <c r="HX422" s="428"/>
      <c r="HY422" s="428"/>
      <c r="HZ422" s="428"/>
      <c r="IA422" s="428"/>
      <c r="IB422" s="428"/>
      <c r="IC422" s="428"/>
      <c r="ID422" s="428"/>
      <c r="IE422" s="428"/>
      <c r="IF422" s="428"/>
      <c r="IG422" s="428"/>
      <c r="IH422" s="428"/>
      <c r="II422" s="428"/>
      <c r="IJ422" s="428"/>
      <c r="IK422" s="428"/>
      <c r="IL422" s="428"/>
      <c r="IM422" s="428"/>
      <c r="IN422" s="428"/>
      <c r="IO422" s="428"/>
      <c r="IP422" s="428"/>
      <c r="IQ422" s="428"/>
      <c r="IR422" s="428"/>
      <c r="IS422" s="428"/>
      <c r="IT422" s="428"/>
      <c r="IU422" s="428"/>
      <c r="IV422" s="428"/>
      <c r="IW422" s="428"/>
    </row>
    <row r="423" customFormat="false" ht="12.75" hidden="false" customHeight="false" outlineLevel="1" collapsed="false">
      <c r="A423" s="427"/>
      <c r="B423" s="429"/>
      <c r="C423" s="430"/>
      <c r="D423" s="427"/>
      <c r="E423" s="431"/>
      <c r="F423" s="428"/>
      <c r="G423" s="428"/>
      <c r="H423" s="428"/>
      <c r="I423" s="428"/>
      <c r="J423" s="428"/>
      <c r="K423" s="428"/>
      <c r="L423" s="428"/>
      <c r="M423" s="428"/>
      <c r="N423" s="428"/>
      <c r="O423" s="428"/>
      <c r="P423" s="428"/>
      <c r="Q423" s="428"/>
      <c r="R423" s="428"/>
      <c r="S423" s="428"/>
      <c r="T423" s="428"/>
      <c r="U423" s="428"/>
      <c r="V423" s="428"/>
      <c r="W423" s="428"/>
      <c r="X423" s="428"/>
      <c r="Y423" s="428"/>
      <c r="Z423" s="428"/>
      <c r="AA423" s="428"/>
      <c r="AB423" s="428"/>
      <c r="AC423" s="428"/>
      <c r="AD423" s="428"/>
      <c r="AE423" s="428"/>
      <c r="AF423" s="428"/>
      <c r="AG423" s="428"/>
      <c r="AH423" s="428"/>
      <c r="AI423" s="428"/>
      <c r="AJ423" s="428"/>
      <c r="AK423" s="428"/>
      <c r="AL423" s="428"/>
      <c r="AM423" s="428"/>
      <c r="AN423" s="428"/>
      <c r="AO423" s="428"/>
      <c r="AP423" s="428"/>
      <c r="AQ423" s="428"/>
      <c r="AR423" s="428"/>
      <c r="AS423" s="428"/>
      <c r="AT423" s="428"/>
      <c r="AU423" s="428"/>
      <c r="AV423" s="428"/>
      <c r="AW423" s="428"/>
      <c r="AX423" s="428"/>
      <c r="AY423" s="428"/>
      <c r="AZ423" s="428"/>
      <c r="BA423" s="428"/>
      <c r="BB423" s="428"/>
      <c r="BC423" s="428"/>
      <c r="BD423" s="428"/>
      <c r="BE423" s="428"/>
      <c r="BF423" s="428"/>
      <c r="BG423" s="428"/>
      <c r="BH423" s="428"/>
      <c r="BI423" s="428"/>
      <c r="BJ423" s="428"/>
      <c r="BK423" s="428"/>
      <c r="BL423" s="428"/>
      <c r="BM423" s="428"/>
      <c r="BN423" s="428"/>
      <c r="BO423" s="428"/>
      <c r="BP423" s="428"/>
      <c r="BQ423" s="428"/>
      <c r="BR423" s="428"/>
      <c r="BS423" s="428"/>
      <c r="BT423" s="428"/>
      <c r="BU423" s="428"/>
      <c r="BV423" s="428"/>
      <c r="BW423" s="428"/>
      <c r="BX423" s="428"/>
      <c r="BY423" s="428"/>
      <c r="BZ423" s="428"/>
      <c r="CA423" s="428"/>
      <c r="CB423" s="428"/>
      <c r="CC423" s="428"/>
      <c r="CD423" s="428"/>
      <c r="CE423" s="428"/>
      <c r="CF423" s="428"/>
      <c r="CG423" s="428"/>
      <c r="CH423" s="428"/>
      <c r="CI423" s="428"/>
      <c r="CJ423" s="428"/>
      <c r="CK423" s="428"/>
      <c r="CL423" s="428"/>
      <c r="CM423" s="428"/>
      <c r="CN423" s="428"/>
      <c r="CO423" s="428"/>
      <c r="CP423" s="428"/>
      <c r="CQ423" s="428"/>
      <c r="CR423" s="428"/>
      <c r="CS423" s="428"/>
      <c r="CT423" s="428"/>
      <c r="CU423" s="428"/>
      <c r="CV423" s="428"/>
      <c r="CW423" s="428"/>
      <c r="CX423" s="428"/>
      <c r="CY423" s="428"/>
      <c r="CZ423" s="428"/>
      <c r="DA423" s="428"/>
      <c r="DB423" s="428"/>
      <c r="DC423" s="428"/>
      <c r="DD423" s="428"/>
      <c r="DE423" s="428"/>
      <c r="DF423" s="428"/>
      <c r="DG423" s="428"/>
      <c r="DH423" s="428"/>
      <c r="DI423" s="428"/>
      <c r="DJ423" s="428"/>
      <c r="DK423" s="428"/>
      <c r="DL423" s="428"/>
      <c r="DM423" s="428"/>
      <c r="DN423" s="428"/>
      <c r="DO423" s="428"/>
      <c r="DP423" s="428"/>
      <c r="DQ423" s="428"/>
      <c r="DR423" s="428"/>
      <c r="DS423" s="428"/>
      <c r="DT423" s="428"/>
      <c r="DU423" s="428"/>
      <c r="DV423" s="428"/>
      <c r="DW423" s="428"/>
      <c r="DX423" s="428"/>
      <c r="DY423" s="428"/>
      <c r="DZ423" s="428"/>
      <c r="EA423" s="428"/>
      <c r="EB423" s="428"/>
      <c r="EC423" s="428"/>
      <c r="ED423" s="428"/>
      <c r="EE423" s="428"/>
      <c r="EF423" s="428"/>
      <c r="EG423" s="428"/>
      <c r="EH423" s="428"/>
      <c r="EI423" s="428"/>
      <c r="EJ423" s="428"/>
      <c r="EK423" s="428"/>
      <c r="EL423" s="428"/>
      <c r="EM423" s="428"/>
      <c r="EN423" s="428"/>
      <c r="EO423" s="428"/>
      <c r="EP423" s="428"/>
      <c r="EQ423" s="428"/>
      <c r="ER423" s="428"/>
      <c r="ES423" s="428"/>
      <c r="ET423" s="428"/>
      <c r="EU423" s="428"/>
      <c r="EV423" s="428"/>
      <c r="EW423" s="428"/>
      <c r="EX423" s="428"/>
      <c r="EY423" s="428"/>
      <c r="EZ423" s="428"/>
      <c r="FA423" s="428"/>
      <c r="FB423" s="428"/>
      <c r="FC423" s="428"/>
      <c r="FD423" s="428"/>
      <c r="FE423" s="428"/>
      <c r="FF423" s="428"/>
      <c r="FG423" s="428"/>
      <c r="FH423" s="428"/>
      <c r="FI423" s="428"/>
      <c r="FJ423" s="428"/>
      <c r="FK423" s="428"/>
      <c r="FL423" s="428"/>
      <c r="FM423" s="428"/>
      <c r="FN423" s="428"/>
      <c r="FO423" s="428"/>
      <c r="FP423" s="428"/>
      <c r="FQ423" s="428"/>
      <c r="FR423" s="428"/>
      <c r="FS423" s="428"/>
      <c r="FT423" s="428"/>
      <c r="FU423" s="428"/>
      <c r="FV423" s="428"/>
      <c r="FW423" s="428"/>
      <c r="FX423" s="428"/>
      <c r="FY423" s="428"/>
      <c r="FZ423" s="428"/>
      <c r="GA423" s="428"/>
      <c r="GB423" s="428"/>
      <c r="GC423" s="428"/>
      <c r="GD423" s="428"/>
      <c r="GE423" s="428"/>
      <c r="GF423" s="428"/>
      <c r="GG423" s="428"/>
      <c r="GH423" s="428"/>
      <c r="GI423" s="428"/>
      <c r="GJ423" s="428"/>
      <c r="GK423" s="428"/>
      <c r="GL423" s="428"/>
      <c r="GM423" s="428"/>
      <c r="GN423" s="428"/>
      <c r="GO423" s="428"/>
      <c r="GP423" s="428"/>
      <c r="GQ423" s="428"/>
      <c r="GR423" s="428"/>
      <c r="GS423" s="428"/>
      <c r="GT423" s="428"/>
      <c r="GU423" s="428"/>
      <c r="GV423" s="428"/>
      <c r="GW423" s="428"/>
      <c r="GX423" s="428"/>
      <c r="GY423" s="428"/>
      <c r="GZ423" s="428"/>
      <c r="HA423" s="428"/>
      <c r="HB423" s="428"/>
      <c r="HC423" s="428"/>
      <c r="HD423" s="428"/>
      <c r="HE423" s="428"/>
      <c r="HF423" s="428"/>
      <c r="HG423" s="428"/>
      <c r="HH423" s="428"/>
      <c r="HI423" s="428"/>
      <c r="HJ423" s="428"/>
      <c r="HK423" s="428"/>
      <c r="HL423" s="428"/>
      <c r="HM423" s="428"/>
      <c r="HN423" s="428"/>
      <c r="HO423" s="428"/>
      <c r="HP423" s="428"/>
      <c r="HQ423" s="428"/>
      <c r="HR423" s="428"/>
      <c r="HS423" s="428"/>
      <c r="HT423" s="428"/>
      <c r="HU423" s="428"/>
      <c r="HV423" s="428"/>
      <c r="HW423" s="428"/>
      <c r="HX423" s="428"/>
      <c r="HY423" s="428"/>
      <c r="HZ423" s="428"/>
      <c r="IA423" s="428"/>
      <c r="IB423" s="428"/>
      <c r="IC423" s="428"/>
      <c r="ID423" s="428"/>
      <c r="IE423" s="428"/>
      <c r="IF423" s="428"/>
      <c r="IG423" s="428"/>
      <c r="IH423" s="428"/>
      <c r="II423" s="428"/>
      <c r="IJ423" s="428"/>
      <c r="IK423" s="428"/>
      <c r="IL423" s="428"/>
      <c r="IM423" s="428"/>
      <c r="IN423" s="428"/>
      <c r="IO423" s="428"/>
      <c r="IP423" s="428"/>
      <c r="IQ423" s="428"/>
      <c r="IR423" s="428"/>
      <c r="IS423" s="428"/>
      <c r="IT423" s="428"/>
      <c r="IU423" s="428"/>
      <c r="IV423" s="428"/>
      <c r="IW423" s="428"/>
    </row>
    <row r="424" customFormat="false" ht="12.75" hidden="false" customHeight="false" outlineLevel="1" collapsed="false">
      <c r="A424" s="427"/>
      <c r="B424" s="432"/>
      <c r="C424" s="433"/>
      <c r="D424" s="433"/>
      <c r="E424" s="431"/>
      <c r="F424" s="428"/>
      <c r="G424" s="428"/>
      <c r="H424" s="428"/>
      <c r="I424" s="428"/>
      <c r="J424" s="428"/>
      <c r="K424" s="428"/>
      <c r="L424" s="428"/>
      <c r="M424" s="428"/>
      <c r="N424" s="428"/>
      <c r="O424" s="428"/>
      <c r="P424" s="428"/>
      <c r="Q424" s="428"/>
      <c r="R424" s="428"/>
      <c r="S424" s="428"/>
      <c r="T424" s="428"/>
      <c r="U424" s="428"/>
      <c r="V424" s="428"/>
      <c r="W424" s="428"/>
      <c r="X424" s="428"/>
      <c r="Y424" s="428"/>
      <c r="Z424" s="428"/>
      <c r="AA424" s="428"/>
      <c r="AB424" s="428"/>
      <c r="AC424" s="428"/>
      <c r="AD424" s="428"/>
      <c r="AE424" s="428"/>
      <c r="AF424" s="428"/>
      <c r="AG424" s="428"/>
      <c r="AH424" s="428"/>
      <c r="AI424" s="428"/>
      <c r="AJ424" s="428"/>
      <c r="AK424" s="428"/>
      <c r="AL424" s="428"/>
      <c r="AM424" s="428"/>
      <c r="AN424" s="428"/>
      <c r="AO424" s="428"/>
      <c r="AP424" s="428"/>
      <c r="AQ424" s="428"/>
      <c r="AR424" s="428"/>
      <c r="AS424" s="428"/>
      <c r="AT424" s="428"/>
      <c r="AU424" s="428"/>
      <c r="AV424" s="428"/>
      <c r="AW424" s="428"/>
      <c r="AX424" s="428"/>
      <c r="AY424" s="428"/>
      <c r="AZ424" s="428"/>
      <c r="BA424" s="428"/>
      <c r="BB424" s="428"/>
      <c r="BC424" s="428"/>
      <c r="BD424" s="428"/>
      <c r="BE424" s="428"/>
      <c r="BF424" s="428"/>
      <c r="BG424" s="428"/>
      <c r="BH424" s="428"/>
      <c r="BI424" s="428"/>
      <c r="BJ424" s="428"/>
      <c r="BK424" s="428"/>
      <c r="BL424" s="428"/>
      <c r="BM424" s="428"/>
      <c r="BN424" s="428"/>
      <c r="BO424" s="428"/>
      <c r="BP424" s="428"/>
      <c r="BQ424" s="428"/>
      <c r="BR424" s="428"/>
      <c r="BS424" s="428"/>
      <c r="BT424" s="428"/>
      <c r="BU424" s="428"/>
      <c r="BV424" s="428"/>
      <c r="BW424" s="428"/>
      <c r="BX424" s="428"/>
      <c r="BY424" s="428"/>
      <c r="BZ424" s="428"/>
      <c r="CA424" s="428"/>
      <c r="CB424" s="428"/>
      <c r="CC424" s="428"/>
      <c r="CD424" s="428"/>
      <c r="CE424" s="428"/>
      <c r="CF424" s="428"/>
      <c r="CG424" s="428"/>
      <c r="CH424" s="428"/>
      <c r="CI424" s="428"/>
      <c r="CJ424" s="428"/>
      <c r="CK424" s="428"/>
      <c r="CL424" s="428"/>
      <c r="CM424" s="428"/>
      <c r="CN424" s="428"/>
      <c r="CO424" s="428"/>
      <c r="CP424" s="428"/>
      <c r="CQ424" s="428"/>
      <c r="CR424" s="428"/>
      <c r="CS424" s="428"/>
      <c r="CT424" s="428"/>
      <c r="CU424" s="428"/>
      <c r="CV424" s="428"/>
      <c r="CW424" s="428"/>
      <c r="CX424" s="428"/>
      <c r="CY424" s="428"/>
      <c r="CZ424" s="428"/>
      <c r="DA424" s="428"/>
      <c r="DB424" s="428"/>
      <c r="DC424" s="428"/>
      <c r="DD424" s="428"/>
      <c r="DE424" s="428"/>
      <c r="DF424" s="428"/>
      <c r="DG424" s="428"/>
      <c r="DH424" s="428"/>
      <c r="DI424" s="428"/>
      <c r="DJ424" s="428"/>
      <c r="DK424" s="428"/>
      <c r="DL424" s="428"/>
      <c r="DM424" s="428"/>
      <c r="DN424" s="428"/>
      <c r="DO424" s="428"/>
      <c r="DP424" s="428"/>
      <c r="DQ424" s="428"/>
      <c r="DR424" s="428"/>
      <c r="DS424" s="428"/>
      <c r="DT424" s="428"/>
      <c r="DU424" s="428"/>
      <c r="DV424" s="428"/>
      <c r="DW424" s="428"/>
      <c r="DX424" s="428"/>
      <c r="DY424" s="428"/>
      <c r="DZ424" s="428"/>
      <c r="EA424" s="428"/>
      <c r="EB424" s="428"/>
      <c r="EC424" s="428"/>
      <c r="ED424" s="428"/>
      <c r="EE424" s="428"/>
      <c r="EF424" s="428"/>
      <c r="EG424" s="428"/>
      <c r="EH424" s="428"/>
      <c r="EI424" s="428"/>
      <c r="EJ424" s="428"/>
      <c r="EK424" s="428"/>
      <c r="EL424" s="428"/>
      <c r="EM424" s="428"/>
      <c r="EN424" s="428"/>
      <c r="EO424" s="428"/>
      <c r="EP424" s="428"/>
      <c r="EQ424" s="428"/>
      <c r="ER424" s="428"/>
      <c r="ES424" s="428"/>
      <c r="ET424" s="428"/>
      <c r="EU424" s="428"/>
      <c r="EV424" s="428"/>
      <c r="EW424" s="428"/>
      <c r="EX424" s="428"/>
      <c r="EY424" s="428"/>
      <c r="EZ424" s="428"/>
      <c r="FA424" s="428"/>
      <c r="FB424" s="428"/>
      <c r="FC424" s="428"/>
      <c r="FD424" s="428"/>
      <c r="FE424" s="428"/>
      <c r="FF424" s="428"/>
      <c r="FG424" s="428"/>
      <c r="FH424" s="428"/>
      <c r="FI424" s="428"/>
      <c r="FJ424" s="428"/>
      <c r="FK424" s="428"/>
      <c r="FL424" s="428"/>
      <c r="FM424" s="428"/>
      <c r="FN424" s="428"/>
      <c r="FO424" s="428"/>
      <c r="FP424" s="428"/>
      <c r="FQ424" s="428"/>
      <c r="FR424" s="428"/>
      <c r="FS424" s="428"/>
      <c r="FT424" s="428"/>
      <c r="FU424" s="428"/>
      <c r="FV424" s="428"/>
      <c r="FW424" s="428"/>
      <c r="FX424" s="428"/>
      <c r="FY424" s="428"/>
      <c r="FZ424" s="428"/>
      <c r="GA424" s="428"/>
      <c r="GB424" s="428"/>
      <c r="GC424" s="428"/>
      <c r="GD424" s="428"/>
      <c r="GE424" s="428"/>
      <c r="GF424" s="428"/>
      <c r="GG424" s="428"/>
      <c r="GH424" s="428"/>
      <c r="GI424" s="428"/>
      <c r="GJ424" s="428"/>
      <c r="GK424" s="428"/>
      <c r="GL424" s="428"/>
      <c r="GM424" s="428"/>
      <c r="GN424" s="428"/>
      <c r="GO424" s="428"/>
      <c r="GP424" s="428"/>
      <c r="GQ424" s="428"/>
      <c r="GR424" s="428"/>
      <c r="GS424" s="428"/>
      <c r="GT424" s="428"/>
      <c r="GU424" s="428"/>
      <c r="GV424" s="428"/>
      <c r="GW424" s="428"/>
      <c r="GX424" s="428"/>
      <c r="GY424" s="428"/>
      <c r="GZ424" s="428"/>
      <c r="HA424" s="428"/>
      <c r="HB424" s="428"/>
      <c r="HC424" s="428"/>
      <c r="HD424" s="428"/>
      <c r="HE424" s="428"/>
      <c r="HF424" s="428"/>
      <c r="HG424" s="428"/>
      <c r="HH424" s="428"/>
      <c r="HI424" s="428"/>
      <c r="HJ424" s="428"/>
      <c r="HK424" s="428"/>
      <c r="HL424" s="428"/>
      <c r="HM424" s="428"/>
      <c r="HN424" s="428"/>
      <c r="HO424" s="428"/>
      <c r="HP424" s="428"/>
      <c r="HQ424" s="428"/>
      <c r="HR424" s="428"/>
      <c r="HS424" s="428"/>
      <c r="HT424" s="428"/>
      <c r="HU424" s="428"/>
      <c r="HV424" s="428"/>
      <c r="HW424" s="428"/>
      <c r="HX424" s="428"/>
      <c r="HY424" s="428"/>
      <c r="HZ424" s="428"/>
      <c r="IA424" s="428"/>
      <c r="IB424" s="428"/>
      <c r="IC424" s="428"/>
      <c r="ID424" s="428"/>
      <c r="IE424" s="428"/>
      <c r="IF424" s="428"/>
      <c r="IG424" s="428"/>
      <c r="IH424" s="428"/>
      <c r="II424" s="428"/>
      <c r="IJ424" s="428"/>
      <c r="IK424" s="428"/>
      <c r="IL424" s="428"/>
      <c r="IM424" s="428"/>
      <c r="IN424" s="428"/>
      <c r="IO424" s="428"/>
      <c r="IP424" s="428"/>
      <c r="IQ424" s="428"/>
      <c r="IR424" s="428"/>
      <c r="IS424" s="428"/>
      <c r="IT424" s="428"/>
      <c r="IU424" s="428"/>
      <c r="IV424" s="428"/>
      <c r="IW424" s="428"/>
    </row>
    <row r="425" customFormat="false" ht="12.75" hidden="false" customHeight="false" outlineLevel="1" collapsed="false">
      <c r="A425" s="427"/>
      <c r="B425" s="433"/>
      <c r="C425" s="431"/>
      <c r="D425" s="433"/>
      <c r="E425" s="432"/>
      <c r="F425" s="428"/>
      <c r="G425" s="428"/>
      <c r="H425" s="428"/>
      <c r="I425" s="428"/>
      <c r="J425" s="428"/>
      <c r="K425" s="428"/>
      <c r="L425" s="428"/>
      <c r="M425" s="428"/>
      <c r="N425" s="428"/>
      <c r="O425" s="428"/>
      <c r="P425" s="428"/>
      <c r="Q425" s="428"/>
      <c r="R425" s="428"/>
      <c r="S425" s="428"/>
      <c r="T425" s="428"/>
      <c r="U425" s="428"/>
      <c r="V425" s="428"/>
      <c r="W425" s="428"/>
      <c r="X425" s="428"/>
      <c r="Y425" s="428"/>
      <c r="Z425" s="428"/>
      <c r="AA425" s="428"/>
      <c r="AB425" s="428"/>
      <c r="AC425" s="428"/>
      <c r="AD425" s="428"/>
      <c r="AE425" s="428"/>
      <c r="AF425" s="428"/>
      <c r="AG425" s="428"/>
      <c r="AH425" s="428"/>
      <c r="AI425" s="428"/>
      <c r="AJ425" s="428"/>
      <c r="AK425" s="428"/>
      <c r="AL425" s="428"/>
      <c r="AM425" s="428"/>
      <c r="AN425" s="428"/>
      <c r="AO425" s="428"/>
      <c r="AP425" s="428"/>
      <c r="AQ425" s="428"/>
      <c r="AR425" s="428"/>
      <c r="AS425" s="428"/>
      <c r="AT425" s="428"/>
      <c r="AU425" s="428"/>
      <c r="AV425" s="428"/>
      <c r="AW425" s="428"/>
      <c r="AX425" s="428"/>
      <c r="AY425" s="428"/>
      <c r="AZ425" s="428"/>
      <c r="BA425" s="428"/>
      <c r="BB425" s="428"/>
      <c r="BC425" s="428"/>
      <c r="BD425" s="428"/>
      <c r="BE425" s="428"/>
      <c r="BF425" s="428"/>
      <c r="BG425" s="428"/>
      <c r="BH425" s="428"/>
      <c r="BI425" s="428"/>
      <c r="BJ425" s="428"/>
      <c r="BK425" s="428"/>
      <c r="BL425" s="428"/>
      <c r="BM425" s="428"/>
      <c r="BN425" s="428"/>
      <c r="BO425" s="428"/>
      <c r="BP425" s="428"/>
      <c r="BQ425" s="428"/>
      <c r="BR425" s="428"/>
      <c r="BS425" s="428"/>
      <c r="BT425" s="428"/>
      <c r="BU425" s="428"/>
      <c r="BV425" s="428"/>
      <c r="BW425" s="428"/>
      <c r="BX425" s="428"/>
      <c r="BY425" s="428"/>
      <c r="BZ425" s="428"/>
      <c r="CA425" s="428"/>
      <c r="CB425" s="428"/>
      <c r="CC425" s="428"/>
      <c r="CD425" s="428"/>
      <c r="CE425" s="428"/>
      <c r="CF425" s="428"/>
      <c r="CG425" s="428"/>
      <c r="CH425" s="428"/>
      <c r="CI425" s="428"/>
      <c r="CJ425" s="428"/>
      <c r="CK425" s="428"/>
      <c r="CL425" s="428"/>
      <c r="CM425" s="428"/>
      <c r="CN425" s="428"/>
      <c r="CO425" s="428"/>
      <c r="CP425" s="428"/>
      <c r="CQ425" s="428"/>
      <c r="CR425" s="428"/>
      <c r="CS425" s="428"/>
      <c r="CT425" s="428"/>
      <c r="CU425" s="428"/>
      <c r="CV425" s="428"/>
      <c r="CW425" s="428"/>
      <c r="CX425" s="428"/>
      <c r="CY425" s="428"/>
      <c r="CZ425" s="428"/>
      <c r="DA425" s="428"/>
      <c r="DB425" s="428"/>
      <c r="DC425" s="428"/>
      <c r="DD425" s="428"/>
      <c r="DE425" s="428"/>
      <c r="DF425" s="428"/>
      <c r="DG425" s="428"/>
      <c r="DH425" s="428"/>
      <c r="DI425" s="428"/>
      <c r="DJ425" s="428"/>
      <c r="DK425" s="428"/>
      <c r="DL425" s="428"/>
      <c r="DM425" s="428"/>
      <c r="DN425" s="428"/>
      <c r="DO425" s="428"/>
      <c r="DP425" s="428"/>
      <c r="DQ425" s="428"/>
      <c r="DR425" s="428"/>
      <c r="DS425" s="428"/>
      <c r="DT425" s="428"/>
      <c r="DU425" s="428"/>
      <c r="DV425" s="428"/>
      <c r="DW425" s="428"/>
      <c r="DX425" s="428"/>
      <c r="DY425" s="428"/>
      <c r="DZ425" s="428"/>
      <c r="EA425" s="428"/>
      <c r="EB425" s="428"/>
      <c r="EC425" s="428"/>
      <c r="ED425" s="428"/>
      <c r="EE425" s="428"/>
      <c r="EF425" s="428"/>
      <c r="EG425" s="428"/>
      <c r="EH425" s="428"/>
      <c r="EI425" s="428"/>
      <c r="EJ425" s="428"/>
      <c r="EK425" s="428"/>
      <c r="EL425" s="428"/>
      <c r="EM425" s="428"/>
      <c r="EN425" s="428"/>
      <c r="EO425" s="428"/>
      <c r="EP425" s="428"/>
      <c r="EQ425" s="428"/>
      <c r="ER425" s="428"/>
      <c r="ES425" s="428"/>
      <c r="ET425" s="428"/>
      <c r="EU425" s="428"/>
      <c r="EV425" s="428"/>
      <c r="EW425" s="428"/>
      <c r="EX425" s="428"/>
      <c r="EY425" s="428"/>
      <c r="EZ425" s="428"/>
      <c r="FA425" s="428"/>
      <c r="FB425" s="428"/>
      <c r="FC425" s="428"/>
      <c r="FD425" s="428"/>
      <c r="FE425" s="428"/>
      <c r="FF425" s="428"/>
      <c r="FG425" s="428"/>
      <c r="FH425" s="428"/>
      <c r="FI425" s="428"/>
      <c r="FJ425" s="428"/>
      <c r="FK425" s="428"/>
      <c r="FL425" s="428"/>
      <c r="FM425" s="428"/>
      <c r="FN425" s="428"/>
      <c r="FO425" s="428"/>
      <c r="FP425" s="428"/>
      <c r="FQ425" s="428"/>
      <c r="FR425" s="428"/>
      <c r="FS425" s="428"/>
      <c r="FT425" s="428"/>
      <c r="FU425" s="428"/>
      <c r="FV425" s="428"/>
      <c r="FW425" s="428"/>
      <c r="FX425" s="428"/>
      <c r="FY425" s="428"/>
      <c r="FZ425" s="428"/>
      <c r="GA425" s="428"/>
      <c r="GB425" s="428"/>
      <c r="GC425" s="428"/>
      <c r="GD425" s="428"/>
      <c r="GE425" s="428"/>
      <c r="GF425" s="428"/>
      <c r="GG425" s="428"/>
      <c r="GH425" s="428"/>
      <c r="GI425" s="428"/>
      <c r="GJ425" s="428"/>
      <c r="GK425" s="428"/>
      <c r="GL425" s="428"/>
      <c r="GM425" s="428"/>
      <c r="GN425" s="428"/>
      <c r="GO425" s="428"/>
      <c r="GP425" s="428"/>
      <c r="GQ425" s="428"/>
      <c r="GR425" s="428"/>
      <c r="GS425" s="428"/>
      <c r="GT425" s="428"/>
      <c r="GU425" s="428"/>
      <c r="GV425" s="428"/>
      <c r="GW425" s="428"/>
      <c r="GX425" s="428"/>
      <c r="GY425" s="428"/>
      <c r="GZ425" s="428"/>
      <c r="HA425" s="428"/>
      <c r="HB425" s="428"/>
      <c r="HC425" s="428"/>
      <c r="HD425" s="428"/>
      <c r="HE425" s="428"/>
      <c r="HF425" s="428"/>
      <c r="HG425" s="428"/>
      <c r="HH425" s="428"/>
      <c r="HI425" s="428"/>
      <c r="HJ425" s="428"/>
      <c r="HK425" s="428"/>
      <c r="HL425" s="428"/>
      <c r="HM425" s="428"/>
      <c r="HN425" s="428"/>
      <c r="HO425" s="428"/>
      <c r="HP425" s="428"/>
      <c r="HQ425" s="428"/>
      <c r="HR425" s="428"/>
      <c r="HS425" s="428"/>
      <c r="HT425" s="428"/>
      <c r="HU425" s="428"/>
      <c r="HV425" s="428"/>
      <c r="HW425" s="428"/>
      <c r="HX425" s="428"/>
      <c r="HY425" s="428"/>
      <c r="HZ425" s="428"/>
      <c r="IA425" s="428"/>
      <c r="IB425" s="428"/>
      <c r="IC425" s="428"/>
      <c r="ID425" s="428"/>
      <c r="IE425" s="428"/>
      <c r="IF425" s="428"/>
      <c r="IG425" s="428"/>
      <c r="IH425" s="428"/>
      <c r="II425" s="428"/>
      <c r="IJ425" s="428"/>
      <c r="IK425" s="428"/>
      <c r="IL425" s="428"/>
      <c r="IM425" s="428"/>
      <c r="IN425" s="428"/>
      <c r="IO425" s="428"/>
      <c r="IP425" s="428"/>
      <c r="IQ425" s="428"/>
      <c r="IR425" s="428"/>
      <c r="IS425" s="428"/>
      <c r="IT425" s="428"/>
      <c r="IU425" s="428"/>
      <c r="IV425" s="428"/>
      <c r="IW425" s="428"/>
    </row>
    <row r="426" customFormat="false" ht="12.75" hidden="false" customHeight="false" outlineLevel="1" collapsed="false">
      <c r="A426" s="434"/>
      <c r="B426" s="429"/>
      <c r="C426" s="429"/>
      <c r="D426" s="429"/>
      <c r="E426" s="429"/>
      <c r="F426" s="429"/>
      <c r="G426" s="429"/>
      <c r="H426" s="429"/>
      <c r="I426" s="429"/>
      <c r="J426" s="429"/>
      <c r="K426" s="429"/>
      <c r="L426" s="429"/>
      <c r="M426" s="429"/>
      <c r="N426" s="429"/>
      <c r="O426" s="429"/>
      <c r="P426" s="429"/>
      <c r="Q426" s="429"/>
      <c r="R426" s="429"/>
      <c r="S426" s="429"/>
      <c r="T426" s="429"/>
      <c r="U426" s="429"/>
      <c r="V426" s="428"/>
      <c r="W426" s="428"/>
      <c r="X426" s="428"/>
      <c r="Y426" s="428"/>
      <c r="Z426" s="428"/>
      <c r="AA426" s="428"/>
      <c r="AB426" s="428"/>
      <c r="AC426" s="428"/>
      <c r="AD426" s="428"/>
      <c r="AE426" s="428"/>
      <c r="AF426" s="428"/>
      <c r="AG426" s="428"/>
      <c r="AH426" s="428"/>
      <c r="AI426" s="428"/>
      <c r="AJ426" s="428"/>
      <c r="AK426" s="428"/>
      <c r="AL426" s="428"/>
      <c r="AM426" s="428"/>
      <c r="AN426" s="428"/>
      <c r="AO426" s="428"/>
      <c r="AP426" s="428"/>
      <c r="AQ426" s="428"/>
      <c r="AR426" s="428"/>
      <c r="AS426" s="428"/>
      <c r="AT426" s="428"/>
      <c r="AU426" s="428"/>
      <c r="AV426" s="428"/>
      <c r="AW426" s="428"/>
      <c r="AX426" s="428"/>
      <c r="AY426" s="428"/>
      <c r="AZ426" s="428"/>
      <c r="BA426" s="428"/>
      <c r="BB426" s="428"/>
      <c r="BC426" s="428"/>
      <c r="BD426" s="428"/>
      <c r="BE426" s="428"/>
      <c r="BF426" s="428"/>
      <c r="BG426" s="428"/>
      <c r="BH426" s="428"/>
      <c r="BI426" s="428"/>
      <c r="BJ426" s="428"/>
      <c r="BK426" s="428"/>
      <c r="BL426" s="428"/>
      <c r="BM426" s="428"/>
      <c r="BN426" s="428"/>
      <c r="BO426" s="428"/>
      <c r="BP426" s="428"/>
      <c r="BQ426" s="428"/>
      <c r="BR426" s="428"/>
      <c r="BS426" s="428"/>
      <c r="BT426" s="428"/>
      <c r="BU426" s="428"/>
      <c r="BV426" s="428"/>
      <c r="BW426" s="428"/>
      <c r="BX426" s="428"/>
      <c r="BY426" s="428"/>
      <c r="BZ426" s="428"/>
      <c r="CA426" s="428"/>
      <c r="CB426" s="428"/>
      <c r="CC426" s="428"/>
      <c r="CD426" s="428"/>
      <c r="CE426" s="428"/>
      <c r="CF426" s="428"/>
      <c r="CG426" s="428"/>
      <c r="CH426" s="428"/>
      <c r="CI426" s="428"/>
      <c r="CJ426" s="428"/>
      <c r="CK426" s="428"/>
      <c r="CL426" s="428"/>
      <c r="CM426" s="428"/>
      <c r="CN426" s="428"/>
      <c r="CO426" s="428"/>
      <c r="CP426" s="428"/>
      <c r="CQ426" s="428"/>
      <c r="CR426" s="428"/>
      <c r="CS426" s="428"/>
      <c r="CT426" s="428"/>
      <c r="CU426" s="428"/>
      <c r="CV426" s="428"/>
      <c r="CW426" s="428"/>
      <c r="CX426" s="428"/>
      <c r="CY426" s="428"/>
      <c r="CZ426" s="428"/>
      <c r="DA426" s="428"/>
      <c r="DB426" s="428"/>
      <c r="DC426" s="428"/>
      <c r="DD426" s="428"/>
      <c r="DE426" s="428"/>
      <c r="DF426" s="428"/>
      <c r="DG426" s="428"/>
      <c r="DH426" s="428"/>
      <c r="DI426" s="428"/>
      <c r="DJ426" s="428"/>
      <c r="DK426" s="428"/>
      <c r="DL426" s="428"/>
      <c r="DM426" s="428"/>
      <c r="DN426" s="428"/>
      <c r="DO426" s="428"/>
      <c r="DP426" s="428"/>
      <c r="DQ426" s="428"/>
      <c r="DR426" s="428"/>
      <c r="DS426" s="428"/>
      <c r="DT426" s="428"/>
      <c r="DU426" s="428"/>
      <c r="DV426" s="428"/>
      <c r="DW426" s="428"/>
      <c r="DX426" s="428"/>
      <c r="DY426" s="428"/>
      <c r="DZ426" s="428"/>
      <c r="EA426" s="428"/>
      <c r="EB426" s="428"/>
      <c r="EC426" s="428"/>
      <c r="ED426" s="428"/>
      <c r="EE426" s="428"/>
      <c r="EF426" s="428"/>
      <c r="EG426" s="428"/>
      <c r="EH426" s="428"/>
      <c r="EI426" s="428"/>
      <c r="EJ426" s="428"/>
      <c r="EK426" s="428"/>
      <c r="EL426" s="428"/>
      <c r="EM426" s="428"/>
      <c r="EN426" s="428"/>
      <c r="EO426" s="428"/>
      <c r="EP426" s="428"/>
      <c r="EQ426" s="428"/>
      <c r="ER426" s="428"/>
      <c r="ES426" s="428"/>
      <c r="ET426" s="428"/>
      <c r="EU426" s="428"/>
      <c r="EV426" s="428"/>
      <c r="EW426" s="428"/>
      <c r="EX426" s="428"/>
      <c r="EY426" s="428"/>
      <c r="EZ426" s="428"/>
      <c r="FA426" s="428"/>
      <c r="FB426" s="428"/>
      <c r="FC426" s="428"/>
      <c r="FD426" s="428"/>
      <c r="FE426" s="428"/>
      <c r="FF426" s="428"/>
      <c r="FG426" s="428"/>
      <c r="FH426" s="428"/>
      <c r="FI426" s="428"/>
      <c r="FJ426" s="428"/>
      <c r="FK426" s="428"/>
      <c r="FL426" s="428"/>
      <c r="FM426" s="428"/>
      <c r="FN426" s="428"/>
      <c r="FO426" s="428"/>
      <c r="FP426" s="428"/>
      <c r="FQ426" s="428"/>
      <c r="FR426" s="428"/>
      <c r="FS426" s="428"/>
      <c r="FT426" s="428"/>
      <c r="FU426" s="428"/>
      <c r="FV426" s="428"/>
      <c r="FW426" s="428"/>
      <c r="FX426" s="428"/>
      <c r="FY426" s="428"/>
      <c r="FZ426" s="428"/>
      <c r="GA426" s="428"/>
      <c r="GB426" s="428"/>
      <c r="GC426" s="428"/>
      <c r="GD426" s="428"/>
      <c r="GE426" s="428"/>
      <c r="GF426" s="428"/>
      <c r="GG426" s="428"/>
      <c r="GH426" s="428"/>
      <c r="GI426" s="428"/>
      <c r="GJ426" s="428"/>
      <c r="GK426" s="428"/>
      <c r="GL426" s="428"/>
      <c r="GM426" s="428"/>
      <c r="GN426" s="428"/>
      <c r="GO426" s="428"/>
      <c r="GP426" s="428"/>
      <c r="GQ426" s="428"/>
      <c r="GR426" s="428"/>
      <c r="GS426" s="428"/>
      <c r="GT426" s="428"/>
      <c r="GU426" s="428"/>
      <c r="GV426" s="428"/>
      <c r="GW426" s="428"/>
      <c r="GX426" s="428"/>
      <c r="GY426" s="428"/>
      <c r="GZ426" s="428"/>
      <c r="HA426" s="428"/>
      <c r="HB426" s="428"/>
      <c r="HC426" s="428"/>
      <c r="HD426" s="428"/>
      <c r="HE426" s="428"/>
      <c r="HF426" s="428"/>
      <c r="HG426" s="428"/>
      <c r="HH426" s="428"/>
      <c r="HI426" s="428"/>
      <c r="HJ426" s="428"/>
      <c r="HK426" s="428"/>
      <c r="HL426" s="428"/>
      <c r="HM426" s="428"/>
      <c r="HN426" s="428"/>
      <c r="HO426" s="428"/>
      <c r="HP426" s="428"/>
      <c r="HQ426" s="428"/>
      <c r="HR426" s="428"/>
      <c r="HS426" s="428"/>
      <c r="HT426" s="428"/>
      <c r="HU426" s="428"/>
      <c r="HV426" s="428"/>
      <c r="HW426" s="428"/>
      <c r="HX426" s="428"/>
      <c r="HY426" s="428"/>
      <c r="HZ426" s="428"/>
      <c r="IA426" s="428"/>
      <c r="IB426" s="428"/>
      <c r="IC426" s="428"/>
      <c r="ID426" s="428"/>
      <c r="IE426" s="428"/>
      <c r="IF426" s="428"/>
      <c r="IG426" s="428"/>
      <c r="IH426" s="428"/>
      <c r="II426" s="428"/>
      <c r="IJ426" s="428"/>
      <c r="IK426" s="428"/>
      <c r="IL426" s="428"/>
      <c r="IM426" s="428"/>
      <c r="IN426" s="428"/>
      <c r="IO426" s="428"/>
      <c r="IP426" s="428"/>
      <c r="IQ426" s="428"/>
      <c r="IR426" s="428"/>
      <c r="IS426" s="428"/>
      <c r="IT426" s="428"/>
      <c r="IU426" s="428"/>
      <c r="IV426" s="428"/>
      <c r="IW426" s="428"/>
    </row>
    <row r="427" customFormat="false" ht="12.75" hidden="false" customHeight="false" outlineLevel="1" collapsed="false">
      <c r="A427" s="409"/>
      <c r="B427" s="427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28"/>
      <c r="W427" s="428"/>
      <c r="X427" s="428"/>
      <c r="Y427" s="428"/>
      <c r="Z427" s="428"/>
      <c r="AA427" s="428"/>
      <c r="AB427" s="428"/>
      <c r="AC427" s="428"/>
      <c r="AD427" s="428"/>
      <c r="AE427" s="428"/>
      <c r="AF427" s="428"/>
      <c r="AG427" s="428"/>
      <c r="AH427" s="428"/>
      <c r="AI427" s="428"/>
      <c r="AJ427" s="428"/>
      <c r="AK427" s="428"/>
      <c r="AL427" s="428"/>
      <c r="AM427" s="428"/>
      <c r="AN427" s="428"/>
      <c r="AO427" s="428"/>
      <c r="AP427" s="428"/>
      <c r="AQ427" s="428"/>
      <c r="AR427" s="428"/>
      <c r="AS427" s="428"/>
      <c r="AT427" s="428"/>
      <c r="AU427" s="428"/>
      <c r="AV427" s="428"/>
      <c r="AW427" s="428"/>
      <c r="AX427" s="428"/>
      <c r="AY427" s="428"/>
      <c r="AZ427" s="428"/>
      <c r="BA427" s="428"/>
      <c r="BB427" s="428"/>
      <c r="BC427" s="428"/>
      <c r="BD427" s="428"/>
      <c r="BE427" s="428"/>
      <c r="BF427" s="428"/>
      <c r="BG427" s="428"/>
      <c r="BH427" s="428"/>
      <c r="BI427" s="428"/>
      <c r="BJ427" s="428"/>
      <c r="BK427" s="428"/>
      <c r="BL427" s="428"/>
      <c r="BM427" s="428"/>
      <c r="BN427" s="428"/>
      <c r="BO427" s="428"/>
      <c r="BP427" s="428"/>
      <c r="BQ427" s="428"/>
      <c r="BR427" s="428"/>
      <c r="BS427" s="428"/>
      <c r="BT427" s="428"/>
      <c r="BU427" s="428"/>
      <c r="BV427" s="428"/>
      <c r="BW427" s="428"/>
      <c r="BX427" s="428"/>
      <c r="BY427" s="428"/>
      <c r="BZ427" s="428"/>
      <c r="CA427" s="428"/>
      <c r="CB427" s="428"/>
      <c r="CC427" s="428"/>
      <c r="CD427" s="428"/>
      <c r="CE427" s="428"/>
      <c r="CF427" s="428"/>
      <c r="CG427" s="428"/>
      <c r="CH427" s="428"/>
      <c r="CI427" s="428"/>
      <c r="CJ427" s="428"/>
      <c r="CK427" s="428"/>
      <c r="CL427" s="428"/>
      <c r="CM427" s="428"/>
      <c r="CN427" s="428"/>
      <c r="CO427" s="428"/>
      <c r="CP427" s="428"/>
      <c r="CQ427" s="428"/>
      <c r="CR427" s="428"/>
      <c r="CS427" s="428"/>
      <c r="CT427" s="428"/>
      <c r="CU427" s="428"/>
      <c r="CV427" s="428"/>
      <c r="CW427" s="428"/>
      <c r="CX427" s="428"/>
      <c r="CY427" s="428"/>
      <c r="CZ427" s="428"/>
      <c r="DA427" s="428"/>
      <c r="DB427" s="428"/>
      <c r="DC427" s="428"/>
      <c r="DD427" s="428"/>
      <c r="DE427" s="428"/>
      <c r="DF427" s="428"/>
      <c r="DG427" s="428"/>
      <c r="DH427" s="428"/>
      <c r="DI427" s="428"/>
      <c r="DJ427" s="428"/>
      <c r="DK427" s="428"/>
      <c r="DL427" s="428"/>
      <c r="DM427" s="428"/>
      <c r="DN427" s="428"/>
      <c r="DO427" s="428"/>
      <c r="DP427" s="428"/>
      <c r="DQ427" s="428"/>
      <c r="DR427" s="428"/>
      <c r="DS427" s="428"/>
      <c r="DT427" s="428"/>
      <c r="DU427" s="428"/>
      <c r="DV427" s="428"/>
      <c r="DW427" s="428"/>
      <c r="DX427" s="428"/>
      <c r="DY427" s="428"/>
      <c r="DZ427" s="428"/>
      <c r="EA427" s="428"/>
      <c r="EB427" s="428"/>
      <c r="EC427" s="428"/>
      <c r="ED427" s="428"/>
      <c r="EE427" s="428"/>
      <c r="EF427" s="428"/>
      <c r="EG427" s="428"/>
      <c r="EH427" s="428"/>
      <c r="EI427" s="428"/>
      <c r="EJ427" s="428"/>
      <c r="EK427" s="428"/>
      <c r="EL427" s="428"/>
      <c r="EM427" s="428"/>
      <c r="EN427" s="428"/>
      <c r="EO427" s="428"/>
      <c r="EP427" s="428"/>
      <c r="EQ427" s="428"/>
      <c r="ER427" s="428"/>
      <c r="ES427" s="428"/>
      <c r="ET427" s="428"/>
      <c r="EU427" s="428"/>
      <c r="EV427" s="428"/>
      <c r="EW427" s="428"/>
      <c r="EX427" s="428"/>
      <c r="EY427" s="428"/>
      <c r="EZ427" s="428"/>
      <c r="FA427" s="428"/>
      <c r="FB427" s="428"/>
      <c r="FC427" s="428"/>
      <c r="FD427" s="428"/>
      <c r="FE427" s="428"/>
      <c r="FF427" s="428"/>
      <c r="FG427" s="428"/>
      <c r="FH427" s="428"/>
      <c r="FI427" s="428"/>
      <c r="FJ427" s="428"/>
      <c r="FK427" s="428"/>
      <c r="FL427" s="428"/>
      <c r="FM427" s="428"/>
      <c r="FN427" s="428"/>
      <c r="FO427" s="428"/>
      <c r="FP427" s="428"/>
      <c r="FQ427" s="428"/>
      <c r="FR427" s="428"/>
      <c r="FS427" s="428"/>
      <c r="FT427" s="428"/>
      <c r="FU427" s="428"/>
      <c r="FV427" s="428"/>
      <c r="FW427" s="428"/>
      <c r="FX427" s="428"/>
      <c r="FY427" s="428"/>
      <c r="FZ427" s="428"/>
      <c r="GA427" s="428"/>
      <c r="GB427" s="428"/>
      <c r="GC427" s="428"/>
      <c r="GD427" s="428"/>
      <c r="GE427" s="428"/>
      <c r="GF427" s="428"/>
      <c r="GG427" s="428"/>
      <c r="GH427" s="428"/>
      <c r="GI427" s="428"/>
      <c r="GJ427" s="428"/>
      <c r="GK427" s="428"/>
      <c r="GL427" s="428"/>
      <c r="GM427" s="428"/>
      <c r="GN427" s="428"/>
      <c r="GO427" s="428"/>
      <c r="GP427" s="428"/>
      <c r="GQ427" s="428"/>
      <c r="GR427" s="428"/>
      <c r="GS427" s="428"/>
      <c r="GT427" s="428"/>
      <c r="GU427" s="428"/>
      <c r="GV427" s="428"/>
      <c r="GW427" s="428"/>
      <c r="GX427" s="428"/>
      <c r="GY427" s="428"/>
      <c r="GZ427" s="428"/>
      <c r="HA427" s="428"/>
      <c r="HB427" s="428"/>
      <c r="HC427" s="428"/>
      <c r="HD427" s="428"/>
      <c r="HE427" s="428"/>
      <c r="HF427" s="428"/>
      <c r="HG427" s="428"/>
      <c r="HH427" s="428"/>
      <c r="HI427" s="428"/>
      <c r="HJ427" s="428"/>
      <c r="HK427" s="428"/>
      <c r="HL427" s="428"/>
      <c r="HM427" s="428"/>
      <c r="HN427" s="428"/>
      <c r="HO427" s="428"/>
      <c r="HP427" s="428"/>
      <c r="HQ427" s="428"/>
      <c r="HR427" s="428"/>
      <c r="HS427" s="428"/>
      <c r="HT427" s="428"/>
      <c r="HU427" s="428"/>
      <c r="HV427" s="428"/>
      <c r="HW427" s="428"/>
      <c r="HX427" s="428"/>
      <c r="HY427" s="428"/>
      <c r="HZ427" s="428"/>
      <c r="IA427" s="428"/>
      <c r="IB427" s="428"/>
      <c r="IC427" s="428"/>
      <c r="ID427" s="428"/>
      <c r="IE427" s="428"/>
      <c r="IF427" s="428"/>
      <c r="IG427" s="428"/>
      <c r="IH427" s="428"/>
      <c r="II427" s="428"/>
      <c r="IJ427" s="428"/>
      <c r="IK427" s="428"/>
      <c r="IL427" s="428"/>
      <c r="IM427" s="428"/>
      <c r="IN427" s="428"/>
      <c r="IO427" s="428"/>
      <c r="IP427" s="428"/>
      <c r="IQ427" s="428"/>
      <c r="IR427" s="428"/>
      <c r="IS427" s="428"/>
      <c r="IT427" s="428"/>
      <c r="IU427" s="428"/>
      <c r="IV427" s="428"/>
      <c r="IW427" s="428"/>
    </row>
    <row r="428" customFormat="false" ht="12.75" hidden="false" customHeight="false" outlineLevel="1" collapsed="false">
      <c r="A428" s="314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28"/>
      <c r="W428" s="428"/>
      <c r="X428" s="428"/>
      <c r="Y428" s="428"/>
      <c r="Z428" s="428"/>
      <c r="AA428" s="428"/>
      <c r="AB428" s="428"/>
      <c r="AC428" s="428"/>
      <c r="AD428" s="428"/>
      <c r="AE428" s="428"/>
      <c r="AF428" s="428"/>
      <c r="AG428" s="428"/>
      <c r="AH428" s="428"/>
      <c r="AI428" s="428"/>
      <c r="AJ428" s="428"/>
      <c r="AK428" s="428"/>
      <c r="AL428" s="428"/>
      <c r="AM428" s="428"/>
      <c r="AN428" s="428"/>
      <c r="AO428" s="428"/>
      <c r="AP428" s="428"/>
      <c r="AQ428" s="428"/>
      <c r="AR428" s="428"/>
      <c r="AS428" s="428"/>
      <c r="AT428" s="428"/>
      <c r="AU428" s="428"/>
      <c r="AV428" s="428"/>
      <c r="AW428" s="428"/>
      <c r="AX428" s="428"/>
      <c r="AY428" s="428"/>
      <c r="AZ428" s="428"/>
      <c r="BA428" s="428"/>
      <c r="BB428" s="428"/>
      <c r="BC428" s="428"/>
      <c r="BD428" s="428"/>
      <c r="BE428" s="428"/>
      <c r="BF428" s="428"/>
      <c r="BG428" s="428"/>
      <c r="BH428" s="428"/>
      <c r="BI428" s="428"/>
      <c r="BJ428" s="428"/>
      <c r="BK428" s="428"/>
      <c r="BL428" s="428"/>
      <c r="BM428" s="428"/>
      <c r="BN428" s="428"/>
      <c r="BO428" s="428"/>
      <c r="BP428" s="428"/>
      <c r="BQ428" s="428"/>
      <c r="BR428" s="428"/>
      <c r="BS428" s="428"/>
      <c r="BT428" s="428"/>
      <c r="BU428" s="428"/>
      <c r="BV428" s="428"/>
      <c r="BW428" s="428"/>
      <c r="BX428" s="428"/>
      <c r="BY428" s="428"/>
      <c r="BZ428" s="428"/>
      <c r="CA428" s="428"/>
      <c r="CB428" s="428"/>
      <c r="CC428" s="428"/>
      <c r="CD428" s="428"/>
      <c r="CE428" s="428"/>
      <c r="CF428" s="428"/>
      <c r="CG428" s="428"/>
      <c r="CH428" s="428"/>
      <c r="CI428" s="428"/>
      <c r="CJ428" s="428"/>
      <c r="CK428" s="428"/>
      <c r="CL428" s="428"/>
      <c r="CM428" s="428"/>
      <c r="CN428" s="428"/>
      <c r="CO428" s="428"/>
      <c r="CP428" s="428"/>
      <c r="CQ428" s="428"/>
      <c r="CR428" s="428"/>
      <c r="CS428" s="428"/>
      <c r="CT428" s="428"/>
      <c r="CU428" s="428"/>
      <c r="CV428" s="428"/>
      <c r="CW428" s="428"/>
      <c r="CX428" s="428"/>
      <c r="CY428" s="428"/>
      <c r="CZ428" s="428"/>
      <c r="DA428" s="428"/>
      <c r="DB428" s="428"/>
      <c r="DC428" s="428"/>
      <c r="DD428" s="428"/>
      <c r="DE428" s="428"/>
      <c r="DF428" s="428"/>
      <c r="DG428" s="428"/>
      <c r="DH428" s="428"/>
      <c r="DI428" s="428"/>
      <c r="DJ428" s="428"/>
      <c r="DK428" s="428"/>
      <c r="DL428" s="428"/>
      <c r="DM428" s="428"/>
      <c r="DN428" s="428"/>
      <c r="DO428" s="428"/>
      <c r="DP428" s="428"/>
      <c r="DQ428" s="428"/>
      <c r="DR428" s="428"/>
      <c r="DS428" s="428"/>
      <c r="DT428" s="428"/>
      <c r="DU428" s="428"/>
      <c r="DV428" s="428"/>
      <c r="DW428" s="428"/>
      <c r="DX428" s="428"/>
      <c r="DY428" s="428"/>
      <c r="DZ428" s="428"/>
      <c r="EA428" s="428"/>
      <c r="EB428" s="428"/>
      <c r="EC428" s="428"/>
      <c r="ED428" s="428"/>
      <c r="EE428" s="428"/>
      <c r="EF428" s="428"/>
      <c r="EG428" s="428"/>
      <c r="EH428" s="428"/>
      <c r="EI428" s="428"/>
      <c r="EJ428" s="428"/>
      <c r="EK428" s="428"/>
      <c r="EL428" s="428"/>
      <c r="EM428" s="428"/>
      <c r="EN428" s="428"/>
      <c r="EO428" s="428"/>
      <c r="EP428" s="428"/>
      <c r="EQ428" s="428"/>
      <c r="ER428" s="428"/>
      <c r="ES428" s="428"/>
      <c r="ET428" s="428"/>
      <c r="EU428" s="428"/>
      <c r="EV428" s="428"/>
      <c r="EW428" s="428"/>
      <c r="EX428" s="428"/>
      <c r="EY428" s="428"/>
      <c r="EZ428" s="428"/>
      <c r="FA428" s="428"/>
      <c r="FB428" s="428"/>
      <c r="FC428" s="428"/>
      <c r="FD428" s="428"/>
      <c r="FE428" s="428"/>
      <c r="FF428" s="428"/>
      <c r="FG428" s="428"/>
      <c r="FH428" s="428"/>
      <c r="FI428" s="428"/>
      <c r="FJ428" s="428"/>
      <c r="FK428" s="428"/>
      <c r="FL428" s="428"/>
      <c r="FM428" s="428"/>
      <c r="FN428" s="428"/>
      <c r="FO428" s="428"/>
      <c r="FP428" s="428"/>
      <c r="FQ428" s="428"/>
      <c r="FR428" s="428"/>
      <c r="FS428" s="428"/>
      <c r="FT428" s="428"/>
      <c r="FU428" s="428"/>
      <c r="FV428" s="428"/>
      <c r="FW428" s="428"/>
      <c r="FX428" s="428"/>
      <c r="FY428" s="428"/>
      <c r="FZ428" s="428"/>
      <c r="GA428" s="428"/>
      <c r="GB428" s="428"/>
      <c r="GC428" s="428"/>
      <c r="GD428" s="428"/>
      <c r="GE428" s="428"/>
      <c r="GF428" s="428"/>
      <c r="GG428" s="428"/>
      <c r="GH428" s="428"/>
      <c r="GI428" s="428"/>
      <c r="GJ428" s="428"/>
      <c r="GK428" s="428"/>
      <c r="GL428" s="428"/>
      <c r="GM428" s="428"/>
      <c r="GN428" s="428"/>
      <c r="GO428" s="428"/>
      <c r="GP428" s="428"/>
      <c r="GQ428" s="428"/>
      <c r="GR428" s="428"/>
      <c r="GS428" s="428"/>
      <c r="GT428" s="428"/>
      <c r="GU428" s="428"/>
      <c r="GV428" s="428"/>
      <c r="GW428" s="428"/>
      <c r="GX428" s="428"/>
      <c r="GY428" s="428"/>
      <c r="GZ428" s="428"/>
      <c r="HA428" s="428"/>
      <c r="HB428" s="428"/>
      <c r="HC428" s="428"/>
      <c r="HD428" s="428"/>
      <c r="HE428" s="428"/>
      <c r="HF428" s="428"/>
      <c r="HG428" s="428"/>
      <c r="HH428" s="428"/>
      <c r="HI428" s="428"/>
      <c r="HJ428" s="428"/>
      <c r="HK428" s="428"/>
      <c r="HL428" s="428"/>
      <c r="HM428" s="428"/>
      <c r="HN428" s="428"/>
      <c r="HO428" s="428"/>
      <c r="HP428" s="428"/>
      <c r="HQ428" s="428"/>
      <c r="HR428" s="428"/>
      <c r="HS428" s="428"/>
      <c r="HT428" s="428"/>
      <c r="HU428" s="428"/>
      <c r="HV428" s="428"/>
      <c r="HW428" s="428"/>
      <c r="HX428" s="428"/>
      <c r="HY428" s="428"/>
      <c r="HZ428" s="428"/>
      <c r="IA428" s="428"/>
      <c r="IB428" s="428"/>
      <c r="IC428" s="428"/>
      <c r="ID428" s="428"/>
      <c r="IE428" s="428"/>
      <c r="IF428" s="428"/>
      <c r="IG428" s="428"/>
      <c r="IH428" s="428"/>
      <c r="II428" s="428"/>
      <c r="IJ428" s="428"/>
      <c r="IK428" s="428"/>
      <c r="IL428" s="428"/>
      <c r="IM428" s="428"/>
      <c r="IN428" s="428"/>
      <c r="IO428" s="428"/>
      <c r="IP428" s="428"/>
      <c r="IQ428" s="428"/>
      <c r="IR428" s="428"/>
      <c r="IS428" s="428"/>
      <c r="IT428" s="428"/>
      <c r="IU428" s="428"/>
      <c r="IV428" s="428"/>
      <c r="IW428" s="428"/>
    </row>
    <row r="429" customFormat="false" ht="12.75" hidden="false" customHeight="false" outlineLevel="1" collapsed="false">
      <c r="A429" s="314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314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310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297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09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3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436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436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436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436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390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36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09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409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09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09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314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314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09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8"/>
      <c r="B452" s="437"/>
      <c r="C452" s="437"/>
      <c r="D452" s="437"/>
      <c r="E452" s="437"/>
      <c r="F452" s="437"/>
      <c r="G452" s="437"/>
      <c r="H452" s="437"/>
      <c r="I452" s="437"/>
      <c r="J452" s="437"/>
      <c r="K452" s="437"/>
      <c r="L452" s="437"/>
      <c r="M452" s="437"/>
      <c r="N452" s="437"/>
      <c r="O452" s="437"/>
      <c r="P452" s="437"/>
      <c r="Q452" s="437"/>
      <c r="R452" s="437"/>
      <c r="S452" s="437"/>
      <c r="T452" s="437"/>
      <c r="U452" s="437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314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3.9" hidden="false" customHeight="true" outlineLevel="1" collapsed="false">
      <c r="A454" s="310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38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9"/>
      <c r="W455" s="439"/>
      <c r="X455" s="439"/>
      <c r="Y455" s="439"/>
      <c r="Z455" s="439"/>
      <c r="AA455" s="439"/>
      <c r="AB455" s="439"/>
      <c r="AC455" s="439"/>
      <c r="AD455" s="439"/>
      <c r="AE455" s="439"/>
      <c r="AF455" s="439"/>
      <c r="AG455" s="439"/>
      <c r="AH455" s="439"/>
      <c r="AI455" s="439"/>
      <c r="AJ455" s="439"/>
      <c r="AK455" s="439"/>
      <c r="AL455" s="439"/>
      <c r="AM455" s="439"/>
      <c r="AN455" s="439"/>
      <c r="AO455" s="439"/>
      <c r="AP455" s="439"/>
      <c r="AQ455" s="439"/>
      <c r="AR455" s="439"/>
      <c r="AS455" s="439"/>
      <c r="AT455" s="439"/>
      <c r="AU455" s="439"/>
      <c r="AV455" s="439"/>
      <c r="AW455" s="439"/>
      <c r="AX455" s="439"/>
      <c r="AY455" s="439"/>
      <c r="AZ455" s="439"/>
      <c r="BA455" s="439"/>
      <c r="BB455" s="439"/>
      <c r="BC455" s="439"/>
      <c r="BD455" s="439"/>
      <c r="BE455" s="439"/>
      <c r="BF455" s="439"/>
      <c r="BG455" s="439"/>
      <c r="BH455" s="439"/>
      <c r="BI455" s="439"/>
      <c r="BJ455" s="439"/>
      <c r="BK455" s="439"/>
      <c r="BL455" s="439"/>
      <c r="BM455" s="439"/>
      <c r="BN455" s="439"/>
      <c r="BO455" s="439"/>
      <c r="BP455" s="439"/>
      <c r="BQ455" s="439"/>
      <c r="BR455" s="439"/>
      <c r="BS455" s="439"/>
      <c r="BT455" s="439"/>
      <c r="BU455" s="439"/>
      <c r="BV455" s="439"/>
      <c r="BW455" s="439"/>
      <c r="BX455" s="439"/>
      <c r="BY455" s="439"/>
      <c r="BZ455" s="439"/>
      <c r="CA455" s="439"/>
      <c r="CB455" s="439"/>
      <c r="CC455" s="439"/>
      <c r="CD455" s="439"/>
      <c r="CE455" s="439"/>
      <c r="CF455" s="439"/>
      <c r="CG455" s="439"/>
      <c r="CH455" s="439"/>
      <c r="CI455" s="439"/>
      <c r="CJ455" s="439"/>
      <c r="CK455" s="439"/>
      <c r="CL455" s="439"/>
      <c r="CM455" s="439"/>
      <c r="CN455" s="439"/>
      <c r="CO455" s="439"/>
      <c r="CP455" s="439"/>
      <c r="CQ455" s="439"/>
      <c r="CR455" s="439"/>
      <c r="CS455" s="439"/>
      <c r="CT455" s="439"/>
      <c r="CU455" s="439"/>
      <c r="CV455" s="439"/>
      <c r="CW455" s="439"/>
      <c r="CX455" s="439"/>
      <c r="CY455" s="439"/>
      <c r="CZ455" s="439"/>
      <c r="DA455" s="439"/>
      <c r="DB455" s="439"/>
      <c r="DC455" s="439"/>
      <c r="DD455" s="439"/>
      <c r="DE455" s="439"/>
      <c r="DF455" s="439"/>
      <c r="DG455" s="439"/>
      <c r="DH455" s="439"/>
      <c r="DI455" s="439"/>
      <c r="DJ455" s="439"/>
      <c r="DK455" s="439"/>
      <c r="DL455" s="439"/>
      <c r="DM455" s="439"/>
      <c r="DN455" s="439"/>
      <c r="DO455" s="439"/>
      <c r="DP455" s="439"/>
      <c r="DQ455" s="439"/>
      <c r="DR455" s="439"/>
      <c r="DS455" s="439"/>
      <c r="DT455" s="439"/>
      <c r="DU455" s="439"/>
      <c r="DV455" s="439"/>
      <c r="DW455" s="439"/>
      <c r="DX455" s="439"/>
      <c r="DY455" s="439"/>
      <c r="DZ455" s="439"/>
      <c r="EA455" s="439"/>
      <c r="EB455" s="439"/>
      <c r="EC455" s="439"/>
      <c r="ED455" s="439"/>
      <c r="EE455" s="439"/>
      <c r="EF455" s="439"/>
      <c r="EG455" s="439"/>
      <c r="EH455" s="439"/>
      <c r="EI455" s="439"/>
      <c r="EJ455" s="439"/>
      <c r="EK455" s="439"/>
      <c r="EL455" s="439"/>
      <c r="EM455" s="439"/>
      <c r="EN455" s="439"/>
      <c r="EO455" s="439"/>
      <c r="EP455" s="439"/>
      <c r="EQ455" s="439"/>
      <c r="ER455" s="439"/>
      <c r="ES455" s="439"/>
      <c r="ET455" s="439"/>
      <c r="EU455" s="439"/>
      <c r="EV455" s="439"/>
      <c r="EW455" s="439"/>
      <c r="EX455" s="439"/>
      <c r="EY455" s="439"/>
      <c r="EZ455" s="439"/>
      <c r="FA455" s="439"/>
      <c r="FB455" s="439"/>
      <c r="FC455" s="439"/>
      <c r="FD455" s="439"/>
      <c r="FE455" s="439"/>
      <c r="FF455" s="439"/>
      <c r="FG455" s="439"/>
      <c r="FH455" s="439"/>
      <c r="FI455" s="439"/>
      <c r="FJ455" s="439"/>
      <c r="FK455" s="439"/>
      <c r="FL455" s="439"/>
      <c r="FM455" s="439"/>
      <c r="FN455" s="439"/>
      <c r="FO455" s="439"/>
      <c r="FP455" s="439"/>
      <c r="FQ455" s="439"/>
      <c r="FR455" s="439"/>
      <c r="FS455" s="439"/>
      <c r="FT455" s="439"/>
      <c r="FU455" s="439"/>
      <c r="FV455" s="439"/>
      <c r="FW455" s="439"/>
      <c r="FX455" s="439"/>
      <c r="FY455" s="439"/>
      <c r="FZ455" s="439"/>
      <c r="GA455" s="439"/>
      <c r="GB455" s="439"/>
      <c r="GC455" s="439"/>
      <c r="GD455" s="439"/>
      <c r="GE455" s="439"/>
      <c r="GF455" s="439"/>
      <c r="GG455" s="439"/>
      <c r="GH455" s="439"/>
      <c r="GI455" s="439"/>
      <c r="GJ455" s="439"/>
      <c r="GK455" s="439"/>
      <c r="GL455" s="439"/>
      <c r="GM455" s="439"/>
      <c r="GN455" s="439"/>
      <c r="GO455" s="439"/>
      <c r="GP455" s="439"/>
      <c r="GQ455" s="439"/>
      <c r="GR455" s="439"/>
      <c r="GS455" s="439"/>
      <c r="GT455" s="439"/>
      <c r="GU455" s="439"/>
      <c r="GV455" s="439"/>
      <c r="GW455" s="439"/>
      <c r="GX455" s="439"/>
      <c r="GY455" s="439"/>
      <c r="GZ455" s="439"/>
      <c r="HA455" s="439"/>
      <c r="HB455" s="439"/>
      <c r="HC455" s="439"/>
      <c r="HD455" s="439"/>
      <c r="HE455" s="439"/>
      <c r="HF455" s="439"/>
      <c r="HG455" s="439"/>
      <c r="HH455" s="439"/>
      <c r="HI455" s="439"/>
      <c r="HJ455" s="439"/>
      <c r="HK455" s="439"/>
      <c r="HL455" s="439"/>
      <c r="HM455" s="439"/>
      <c r="HN455" s="439"/>
      <c r="HO455" s="439"/>
      <c r="HP455" s="439"/>
      <c r="HQ455" s="439"/>
      <c r="HR455" s="439"/>
      <c r="HS455" s="439"/>
      <c r="HT455" s="439"/>
      <c r="HU455" s="439"/>
      <c r="HV455" s="439"/>
      <c r="HW455" s="439"/>
      <c r="HX455" s="439"/>
      <c r="HY455" s="439"/>
      <c r="HZ455" s="439"/>
      <c r="IA455" s="439"/>
      <c r="IB455" s="439"/>
      <c r="IC455" s="439"/>
      <c r="ID455" s="439"/>
      <c r="IE455" s="439"/>
      <c r="IF455" s="439"/>
      <c r="IG455" s="439"/>
      <c r="IH455" s="439"/>
      <c r="II455" s="439"/>
      <c r="IJ455" s="439"/>
      <c r="IK455" s="439"/>
      <c r="IL455" s="439"/>
      <c r="IM455" s="439"/>
      <c r="IN455" s="439"/>
      <c r="IO455" s="439"/>
      <c r="IP455" s="439"/>
      <c r="IQ455" s="439"/>
      <c r="IR455" s="439"/>
      <c r="IS455" s="439"/>
      <c r="IT455" s="439"/>
      <c r="IU455" s="439"/>
      <c r="IV455" s="439"/>
      <c r="IW455" s="439"/>
    </row>
    <row r="456" customFormat="false" ht="12.75" hidden="false" customHeight="false" outlineLevel="1" collapsed="false">
      <c r="A456" s="310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409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40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0"/>
      <c r="B463" s="0"/>
      <c r="C463" s="0"/>
      <c r="D463" s="0"/>
      <c r="E463" s="0"/>
      <c r="F463" s="0"/>
      <c r="G463" s="0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0"/>
      <c r="B464" s="0"/>
      <c r="C464" s="0"/>
      <c r="D464" s="0"/>
      <c r="E464" s="0"/>
      <c r="F464" s="0"/>
      <c r="G464" s="0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9"/>
      <c r="W468" s="439"/>
      <c r="X468" s="439"/>
      <c r="Y468" s="439"/>
      <c r="Z468" s="439"/>
      <c r="AA468" s="439"/>
      <c r="AB468" s="439"/>
      <c r="AC468" s="439"/>
      <c r="AD468" s="439"/>
      <c r="AE468" s="439"/>
      <c r="AF468" s="439"/>
      <c r="AG468" s="439"/>
      <c r="AH468" s="439"/>
      <c r="AI468" s="439"/>
      <c r="AJ468" s="439"/>
      <c r="AK468" s="439"/>
      <c r="AL468" s="439"/>
      <c r="AM468" s="439"/>
      <c r="AN468" s="439"/>
      <c r="AO468" s="439"/>
      <c r="AP468" s="439"/>
      <c r="AQ468" s="439"/>
      <c r="AR468" s="439"/>
      <c r="AS468" s="439"/>
      <c r="AT468" s="439"/>
      <c r="AU468" s="439"/>
      <c r="AV468" s="439"/>
      <c r="AW468" s="439"/>
      <c r="AX468" s="439"/>
      <c r="AY468" s="439"/>
      <c r="AZ468" s="439"/>
      <c r="BA468" s="439"/>
      <c r="BB468" s="439"/>
      <c r="BC468" s="439"/>
      <c r="BD468" s="439"/>
      <c r="BE468" s="439"/>
      <c r="BF468" s="439"/>
      <c r="BG468" s="439"/>
      <c r="BH468" s="439"/>
      <c r="BI468" s="439"/>
      <c r="BJ468" s="439"/>
      <c r="BK468" s="439"/>
      <c r="BL468" s="439"/>
      <c r="BM468" s="439"/>
      <c r="BN468" s="439"/>
      <c r="BO468" s="439"/>
      <c r="BP468" s="439"/>
      <c r="BQ468" s="439"/>
      <c r="BR468" s="439"/>
      <c r="BS468" s="439"/>
      <c r="BT468" s="439"/>
      <c r="BU468" s="439"/>
      <c r="BV468" s="439"/>
      <c r="BW468" s="439"/>
      <c r="BX468" s="439"/>
      <c r="BY468" s="439"/>
      <c r="BZ468" s="439"/>
      <c r="CA468" s="439"/>
      <c r="CB468" s="439"/>
      <c r="CC468" s="439"/>
      <c r="CD468" s="439"/>
      <c r="CE468" s="439"/>
      <c r="CF468" s="439"/>
      <c r="CG468" s="439"/>
      <c r="CH468" s="439"/>
      <c r="CI468" s="439"/>
      <c r="CJ468" s="439"/>
      <c r="CK468" s="439"/>
      <c r="CL468" s="439"/>
      <c r="CM468" s="439"/>
      <c r="CN468" s="439"/>
      <c r="CO468" s="439"/>
      <c r="CP468" s="439"/>
      <c r="CQ468" s="439"/>
      <c r="CR468" s="439"/>
      <c r="CS468" s="439"/>
      <c r="CT468" s="439"/>
      <c r="CU468" s="439"/>
      <c r="CV468" s="439"/>
      <c r="CW468" s="439"/>
      <c r="CX468" s="439"/>
      <c r="CY468" s="439"/>
      <c r="CZ468" s="439"/>
      <c r="DA468" s="439"/>
      <c r="DB468" s="439"/>
      <c r="DC468" s="439"/>
      <c r="DD468" s="439"/>
      <c r="DE468" s="439"/>
      <c r="DF468" s="439"/>
      <c r="DG468" s="439"/>
      <c r="DH468" s="439"/>
      <c r="DI468" s="439"/>
      <c r="DJ468" s="439"/>
      <c r="DK468" s="439"/>
      <c r="DL468" s="439"/>
      <c r="DM468" s="439"/>
      <c r="DN468" s="439"/>
      <c r="DO468" s="439"/>
      <c r="DP468" s="439"/>
      <c r="DQ468" s="439"/>
      <c r="DR468" s="439"/>
      <c r="DS468" s="439"/>
      <c r="DT468" s="439"/>
      <c r="DU468" s="439"/>
      <c r="DV468" s="439"/>
      <c r="DW468" s="439"/>
      <c r="DX468" s="439"/>
      <c r="DY468" s="439"/>
      <c r="DZ468" s="439"/>
      <c r="EA468" s="439"/>
      <c r="EB468" s="439"/>
      <c r="EC468" s="439"/>
      <c r="ED468" s="439"/>
      <c r="EE468" s="439"/>
      <c r="EF468" s="439"/>
      <c r="EG468" s="439"/>
      <c r="EH468" s="439"/>
      <c r="EI468" s="439"/>
      <c r="EJ468" s="439"/>
      <c r="EK468" s="439"/>
      <c r="EL468" s="439"/>
      <c r="EM468" s="439"/>
      <c r="EN468" s="439"/>
      <c r="EO468" s="439"/>
      <c r="EP468" s="439"/>
      <c r="EQ468" s="439"/>
      <c r="ER468" s="439"/>
      <c r="ES468" s="439"/>
      <c r="ET468" s="439"/>
      <c r="EU468" s="439"/>
      <c r="EV468" s="439"/>
      <c r="EW468" s="439"/>
      <c r="EX468" s="439"/>
      <c r="EY468" s="439"/>
      <c r="EZ468" s="439"/>
      <c r="FA468" s="439"/>
      <c r="FB468" s="439"/>
      <c r="FC468" s="439"/>
      <c r="FD468" s="439"/>
      <c r="FE468" s="439"/>
      <c r="FF468" s="439"/>
      <c r="FG468" s="439"/>
      <c r="FH468" s="439"/>
      <c r="FI468" s="439"/>
      <c r="FJ468" s="439"/>
      <c r="FK468" s="439"/>
      <c r="FL468" s="439"/>
      <c r="FM468" s="439"/>
      <c r="FN468" s="439"/>
      <c r="FO468" s="439"/>
      <c r="FP468" s="439"/>
      <c r="FQ468" s="439"/>
      <c r="FR468" s="439"/>
      <c r="FS468" s="439"/>
      <c r="FT468" s="439"/>
      <c r="FU468" s="439"/>
      <c r="FV468" s="439"/>
      <c r="FW468" s="439"/>
      <c r="FX468" s="439"/>
      <c r="FY468" s="439"/>
      <c r="FZ468" s="439"/>
      <c r="GA468" s="439"/>
      <c r="GB468" s="439"/>
      <c r="GC468" s="439"/>
      <c r="GD468" s="439"/>
      <c r="GE468" s="439"/>
      <c r="GF468" s="439"/>
      <c r="GG468" s="439"/>
      <c r="GH468" s="439"/>
      <c r="GI468" s="439"/>
      <c r="GJ468" s="439"/>
      <c r="GK468" s="439"/>
      <c r="GL468" s="439"/>
      <c r="GM468" s="439"/>
      <c r="GN468" s="439"/>
      <c r="GO468" s="439"/>
      <c r="GP468" s="439"/>
      <c r="GQ468" s="439"/>
      <c r="GR468" s="439"/>
      <c r="GS468" s="439"/>
      <c r="GT468" s="439"/>
      <c r="GU468" s="439"/>
      <c r="GV468" s="439"/>
      <c r="GW468" s="439"/>
      <c r="GX468" s="439"/>
      <c r="GY468" s="439"/>
      <c r="GZ468" s="439"/>
      <c r="HA468" s="439"/>
      <c r="HB468" s="439"/>
      <c r="HC468" s="439"/>
      <c r="HD468" s="439"/>
      <c r="HE468" s="439"/>
      <c r="HF468" s="439"/>
      <c r="HG468" s="439"/>
      <c r="HH468" s="439"/>
      <c r="HI468" s="439"/>
      <c r="HJ468" s="439"/>
      <c r="HK468" s="439"/>
      <c r="HL468" s="439"/>
      <c r="HM468" s="439"/>
      <c r="HN468" s="439"/>
      <c r="HO468" s="439"/>
      <c r="HP468" s="439"/>
      <c r="HQ468" s="439"/>
      <c r="HR468" s="439"/>
      <c r="HS468" s="439"/>
      <c r="HT468" s="439"/>
      <c r="HU468" s="439"/>
      <c r="HV468" s="439"/>
      <c r="HW468" s="439"/>
      <c r="HX468" s="439"/>
      <c r="HY468" s="439"/>
      <c r="HZ468" s="439"/>
      <c r="IA468" s="439"/>
      <c r="IB468" s="439"/>
      <c r="IC468" s="439"/>
      <c r="ID468" s="439"/>
      <c r="IE468" s="439"/>
      <c r="IF468" s="439"/>
      <c r="IG468" s="439"/>
      <c r="IH468" s="439"/>
      <c r="II468" s="439"/>
      <c r="IJ468" s="439"/>
      <c r="IK468" s="439"/>
      <c r="IL468" s="439"/>
      <c r="IM468" s="439"/>
      <c r="IN468" s="439"/>
      <c r="IO468" s="439"/>
      <c r="IP468" s="439"/>
      <c r="IQ468" s="439"/>
      <c r="IR468" s="439"/>
      <c r="IS468" s="439"/>
      <c r="IT468" s="439"/>
      <c r="IU468" s="439"/>
      <c r="IV468" s="439"/>
      <c r="IW468" s="439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9"/>
      <c r="W472" s="439"/>
      <c r="X472" s="439"/>
      <c r="Y472" s="439"/>
      <c r="Z472" s="439"/>
      <c r="AA472" s="439"/>
      <c r="AB472" s="439"/>
      <c r="AC472" s="439"/>
      <c r="AD472" s="439"/>
      <c r="AE472" s="439"/>
      <c r="AF472" s="439"/>
      <c r="AG472" s="439"/>
      <c r="AH472" s="439"/>
      <c r="AI472" s="439"/>
      <c r="AJ472" s="439"/>
      <c r="AK472" s="439"/>
      <c r="AL472" s="439"/>
      <c r="AM472" s="439"/>
      <c r="AN472" s="439"/>
      <c r="AO472" s="439"/>
      <c r="AP472" s="439"/>
      <c r="AQ472" s="439"/>
      <c r="AR472" s="439"/>
      <c r="AS472" s="439"/>
      <c r="AT472" s="439"/>
      <c r="AU472" s="439"/>
      <c r="AV472" s="439"/>
      <c r="AW472" s="439"/>
      <c r="AX472" s="439"/>
      <c r="AY472" s="439"/>
      <c r="AZ472" s="439"/>
      <c r="BA472" s="439"/>
      <c r="BB472" s="439"/>
      <c r="BC472" s="439"/>
      <c r="BD472" s="439"/>
      <c r="BE472" s="439"/>
      <c r="BF472" s="439"/>
      <c r="BG472" s="439"/>
      <c r="BH472" s="439"/>
      <c r="BI472" s="439"/>
      <c r="BJ472" s="439"/>
      <c r="BK472" s="439"/>
      <c r="BL472" s="439"/>
      <c r="BM472" s="439"/>
      <c r="BN472" s="439"/>
      <c r="BO472" s="439"/>
      <c r="BP472" s="439"/>
      <c r="BQ472" s="439"/>
      <c r="BR472" s="439"/>
      <c r="BS472" s="439"/>
      <c r="BT472" s="439"/>
      <c r="BU472" s="439"/>
      <c r="BV472" s="439"/>
      <c r="BW472" s="439"/>
      <c r="BX472" s="439"/>
      <c r="BY472" s="439"/>
      <c r="BZ472" s="439"/>
      <c r="CA472" s="439"/>
      <c r="CB472" s="439"/>
      <c r="CC472" s="439"/>
      <c r="CD472" s="439"/>
      <c r="CE472" s="439"/>
      <c r="CF472" s="439"/>
      <c r="CG472" s="439"/>
      <c r="CH472" s="439"/>
      <c r="CI472" s="439"/>
      <c r="CJ472" s="439"/>
      <c r="CK472" s="439"/>
      <c r="CL472" s="439"/>
      <c r="CM472" s="439"/>
      <c r="CN472" s="439"/>
      <c r="CO472" s="439"/>
      <c r="CP472" s="439"/>
      <c r="CQ472" s="439"/>
      <c r="CR472" s="439"/>
      <c r="CS472" s="439"/>
      <c r="CT472" s="439"/>
      <c r="CU472" s="439"/>
      <c r="CV472" s="439"/>
      <c r="CW472" s="439"/>
      <c r="CX472" s="439"/>
      <c r="CY472" s="439"/>
      <c r="CZ472" s="439"/>
      <c r="DA472" s="439"/>
      <c r="DB472" s="439"/>
      <c r="DC472" s="439"/>
      <c r="DD472" s="439"/>
      <c r="DE472" s="439"/>
      <c r="DF472" s="439"/>
      <c r="DG472" s="439"/>
      <c r="DH472" s="439"/>
      <c r="DI472" s="439"/>
      <c r="DJ472" s="439"/>
      <c r="DK472" s="439"/>
      <c r="DL472" s="439"/>
      <c r="DM472" s="439"/>
      <c r="DN472" s="439"/>
      <c r="DO472" s="439"/>
      <c r="DP472" s="439"/>
      <c r="DQ472" s="439"/>
      <c r="DR472" s="439"/>
      <c r="DS472" s="439"/>
      <c r="DT472" s="439"/>
      <c r="DU472" s="439"/>
      <c r="DV472" s="439"/>
      <c r="DW472" s="439"/>
      <c r="DX472" s="439"/>
      <c r="DY472" s="439"/>
      <c r="DZ472" s="439"/>
      <c r="EA472" s="439"/>
      <c r="EB472" s="439"/>
      <c r="EC472" s="439"/>
      <c r="ED472" s="439"/>
      <c r="EE472" s="439"/>
      <c r="EF472" s="439"/>
      <c r="EG472" s="439"/>
      <c r="EH472" s="439"/>
      <c r="EI472" s="439"/>
      <c r="EJ472" s="439"/>
      <c r="EK472" s="439"/>
      <c r="EL472" s="439"/>
      <c r="EM472" s="439"/>
      <c r="EN472" s="439"/>
      <c r="EO472" s="439"/>
      <c r="EP472" s="439"/>
      <c r="EQ472" s="439"/>
      <c r="ER472" s="439"/>
      <c r="ES472" s="439"/>
      <c r="ET472" s="439"/>
      <c r="EU472" s="439"/>
      <c r="EV472" s="439"/>
      <c r="EW472" s="439"/>
      <c r="EX472" s="439"/>
      <c r="EY472" s="439"/>
      <c r="EZ472" s="439"/>
      <c r="FA472" s="439"/>
      <c r="FB472" s="439"/>
      <c r="FC472" s="439"/>
      <c r="FD472" s="439"/>
      <c r="FE472" s="439"/>
      <c r="FF472" s="439"/>
      <c r="FG472" s="439"/>
      <c r="FH472" s="439"/>
      <c r="FI472" s="439"/>
      <c r="FJ472" s="439"/>
      <c r="FK472" s="439"/>
      <c r="FL472" s="439"/>
      <c r="FM472" s="439"/>
      <c r="FN472" s="439"/>
      <c r="FO472" s="439"/>
      <c r="FP472" s="439"/>
      <c r="FQ472" s="439"/>
      <c r="FR472" s="439"/>
      <c r="FS472" s="439"/>
      <c r="FT472" s="439"/>
      <c r="FU472" s="439"/>
      <c r="FV472" s="439"/>
      <c r="FW472" s="439"/>
      <c r="FX472" s="439"/>
      <c r="FY472" s="439"/>
      <c r="FZ472" s="439"/>
      <c r="GA472" s="439"/>
      <c r="GB472" s="439"/>
      <c r="GC472" s="439"/>
      <c r="GD472" s="439"/>
      <c r="GE472" s="439"/>
      <c r="GF472" s="439"/>
      <c r="GG472" s="439"/>
      <c r="GH472" s="439"/>
      <c r="GI472" s="439"/>
      <c r="GJ472" s="439"/>
      <c r="GK472" s="439"/>
      <c r="GL472" s="439"/>
      <c r="GM472" s="439"/>
      <c r="GN472" s="439"/>
      <c r="GO472" s="439"/>
      <c r="GP472" s="439"/>
      <c r="GQ472" s="439"/>
      <c r="GR472" s="439"/>
      <c r="GS472" s="439"/>
      <c r="GT472" s="439"/>
      <c r="GU472" s="439"/>
      <c r="GV472" s="439"/>
      <c r="GW472" s="439"/>
      <c r="GX472" s="439"/>
      <c r="GY472" s="439"/>
      <c r="GZ472" s="439"/>
      <c r="HA472" s="439"/>
      <c r="HB472" s="439"/>
      <c r="HC472" s="439"/>
      <c r="HD472" s="439"/>
      <c r="HE472" s="439"/>
      <c r="HF472" s="439"/>
      <c r="HG472" s="439"/>
      <c r="HH472" s="439"/>
      <c r="HI472" s="439"/>
      <c r="HJ472" s="439"/>
      <c r="HK472" s="439"/>
      <c r="HL472" s="439"/>
      <c r="HM472" s="439"/>
      <c r="HN472" s="439"/>
      <c r="HO472" s="439"/>
      <c r="HP472" s="439"/>
      <c r="HQ472" s="439"/>
      <c r="HR472" s="439"/>
      <c r="HS472" s="439"/>
      <c r="HT472" s="439"/>
      <c r="HU472" s="439"/>
      <c r="HV472" s="439"/>
      <c r="HW472" s="439"/>
      <c r="HX472" s="439"/>
      <c r="HY472" s="439"/>
      <c r="HZ472" s="439"/>
      <c r="IA472" s="439"/>
      <c r="IB472" s="439"/>
      <c r="IC472" s="439"/>
      <c r="ID472" s="439"/>
      <c r="IE472" s="439"/>
      <c r="IF472" s="439"/>
      <c r="IG472" s="439"/>
      <c r="IH472" s="439"/>
      <c r="II472" s="439"/>
      <c r="IJ472" s="439"/>
      <c r="IK472" s="439"/>
      <c r="IL472" s="439"/>
      <c r="IM472" s="439"/>
      <c r="IN472" s="439"/>
      <c r="IO472" s="439"/>
      <c r="IP472" s="439"/>
      <c r="IQ472" s="439"/>
      <c r="IR472" s="439"/>
      <c r="IS472" s="439"/>
      <c r="IT472" s="439"/>
      <c r="IU472" s="439"/>
      <c r="IV472" s="439"/>
      <c r="IW472" s="439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9"/>
      <c r="W474" s="439"/>
      <c r="X474" s="439"/>
      <c r="Y474" s="439"/>
      <c r="Z474" s="439"/>
      <c r="AA474" s="439"/>
      <c r="AB474" s="439"/>
      <c r="AC474" s="439"/>
      <c r="AD474" s="439"/>
      <c r="AE474" s="439"/>
      <c r="AF474" s="439"/>
      <c r="AG474" s="439"/>
      <c r="AH474" s="439"/>
      <c r="AI474" s="439"/>
      <c r="AJ474" s="439"/>
      <c r="AK474" s="439"/>
      <c r="AL474" s="439"/>
      <c r="AM474" s="439"/>
      <c r="AN474" s="439"/>
      <c r="AO474" s="439"/>
      <c r="AP474" s="439"/>
      <c r="AQ474" s="439"/>
      <c r="AR474" s="439"/>
      <c r="AS474" s="439"/>
      <c r="AT474" s="439"/>
      <c r="AU474" s="439"/>
      <c r="AV474" s="439"/>
      <c r="AW474" s="439"/>
      <c r="AX474" s="439"/>
      <c r="AY474" s="439"/>
      <c r="AZ474" s="439"/>
      <c r="BA474" s="439"/>
      <c r="BB474" s="439"/>
      <c r="BC474" s="439"/>
      <c r="BD474" s="439"/>
      <c r="BE474" s="439"/>
      <c r="BF474" s="439"/>
      <c r="BG474" s="439"/>
      <c r="BH474" s="439"/>
      <c r="BI474" s="439"/>
      <c r="BJ474" s="439"/>
      <c r="BK474" s="439"/>
      <c r="BL474" s="439"/>
      <c r="BM474" s="439"/>
      <c r="BN474" s="439"/>
      <c r="BO474" s="439"/>
      <c r="BP474" s="439"/>
      <c r="BQ474" s="439"/>
      <c r="BR474" s="439"/>
      <c r="BS474" s="439"/>
      <c r="BT474" s="439"/>
      <c r="BU474" s="439"/>
      <c r="BV474" s="439"/>
      <c r="BW474" s="439"/>
      <c r="BX474" s="439"/>
      <c r="BY474" s="439"/>
      <c r="BZ474" s="439"/>
      <c r="CA474" s="439"/>
      <c r="CB474" s="439"/>
      <c r="CC474" s="439"/>
      <c r="CD474" s="439"/>
      <c r="CE474" s="439"/>
      <c r="CF474" s="439"/>
      <c r="CG474" s="439"/>
      <c r="CH474" s="439"/>
      <c r="CI474" s="439"/>
      <c r="CJ474" s="439"/>
      <c r="CK474" s="439"/>
      <c r="CL474" s="439"/>
      <c r="CM474" s="439"/>
      <c r="CN474" s="439"/>
      <c r="CO474" s="439"/>
      <c r="CP474" s="439"/>
      <c r="CQ474" s="439"/>
      <c r="CR474" s="439"/>
      <c r="CS474" s="439"/>
      <c r="CT474" s="439"/>
      <c r="CU474" s="439"/>
      <c r="CV474" s="439"/>
      <c r="CW474" s="439"/>
      <c r="CX474" s="439"/>
      <c r="CY474" s="439"/>
      <c r="CZ474" s="439"/>
      <c r="DA474" s="439"/>
      <c r="DB474" s="439"/>
      <c r="DC474" s="439"/>
      <c r="DD474" s="439"/>
      <c r="DE474" s="439"/>
      <c r="DF474" s="439"/>
      <c r="DG474" s="439"/>
      <c r="DH474" s="439"/>
      <c r="DI474" s="439"/>
      <c r="DJ474" s="439"/>
      <c r="DK474" s="439"/>
      <c r="DL474" s="439"/>
      <c r="DM474" s="439"/>
      <c r="DN474" s="439"/>
      <c r="DO474" s="439"/>
      <c r="DP474" s="439"/>
      <c r="DQ474" s="439"/>
      <c r="DR474" s="439"/>
      <c r="DS474" s="439"/>
      <c r="DT474" s="439"/>
      <c r="DU474" s="439"/>
      <c r="DV474" s="439"/>
      <c r="DW474" s="439"/>
      <c r="DX474" s="439"/>
      <c r="DY474" s="439"/>
      <c r="DZ474" s="439"/>
      <c r="EA474" s="439"/>
      <c r="EB474" s="439"/>
      <c r="EC474" s="439"/>
      <c r="ED474" s="439"/>
      <c r="EE474" s="439"/>
      <c r="EF474" s="439"/>
      <c r="EG474" s="439"/>
      <c r="EH474" s="439"/>
      <c r="EI474" s="439"/>
      <c r="EJ474" s="439"/>
      <c r="EK474" s="439"/>
      <c r="EL474" s="439"/>
      <c r="EM474" s="439"/>
      <c r="EN474" s="439"/>
      <c r="EO474" s="439"/>
      <c r="EP474" s="439"/>
      <c r="EQ474" s="439"/>
      <c r="ER474" s="439"/>
      <c r="ES474" s="439"/>
      <c r="ET474" s="439"/>
      <c r="EU474" s="439"/>
      <c r="EV474" s="439"/>
      <c r="EW474" s="439"/>
      <c r="EX474" s="439"/>
      <c r="EY474" s="439"/>
      <c r="EZ474" s="439"/>
      <c r="FA474" s="439"/>
      <c r="FB474" s="439"/>
      <c r="FC474" s="439"/>
      <c r="FD474" s="439"/>
      <c r="FE474" s="439"/>
      <c r="FF474" s="439"/>
      <c r="FG474" s="439"/>
      <c r="FH474" s="439"/>
      <c r="FI474" s="439"/>
      <c r="FJ474" s="439"/>
      <c r="FK474" s="439"/>
      <c r="FL474" s="439"/>
      <c r="FM474" s="439"/>
      <c r="FN474" s="439"/>
      <c r="FO474" s="439"/>
      <c r="FP474" s="439"/>
      <c r="FQ474" s="439"/>
      <c r="FR474" s="439"/>
      <c r="FS474" s="439"/>
      <c r="FT474" s="439"/>
      <c r="FU474" s="439"/>
      <c r="FV474" s="439"/>
      <c r="FW474" s="439"/>
      <c r="FX474" s="439"/>
      <c r="FY474" s="439"/>
      <c r="FZ474" s="439"/>
      <c r="GA474" s="439"/>
      <c r="GB474" s="439"/>
      <c r="GC474" s="439"/>
      <c r="GD474" s="439"/>
      <c r="GE474" s="439"/>
      <c r="GF474" s="439"/>
      <c r="GG474" s="439"/>
      <c r="GH474" s="439"/>
      <c r="GI474" s="439"/>
      <c r="GJ474" s="439"/>
      <c r="GK474" s="439"/>
      <c r="GL474" s="439"/>
      <c r="GM474" s="439"/>
      <c r="GN474" s="439"/>
      <c r="GO474" s="439"/>
      <c r="GP474" s="439"/>
      <c r="GQ474" s="439"/>
      <c r="GR474" s="439"/>
      <c r="GS474" s="439"/>
      <c r="GT474" s="439"/>
      <c r="GU474" s="439"/>
      <c r="GV474" s="439"/>
      <c r="GW474" s="439"/>
      <c r="GX474" s="439"/>
      <c r="GY474" s="439"/>
      <c r="GZ474" s="439"/>
      <c r="HA474" s="439"/>
      <c r="HB474" s="439"/>
      <c r="HC474" s="439"/>
      <c r="HD474" s="439"/>
      <c r="HE474" s="439"/>
      <c r="HF474" s="439"/>
      <c r="HG474" s="439"/>
      <c r="HH474" s="439"/>
      <c r="HI474" s="439"/>
      <c r="HJ474" s="439"/>
      <c r="HK474" s="439"/>
      <c r="HL474" s="439"/>
      <c r="HM474" s="439"/>
      <c r="HN474" s="439"/>
      <c r="HO474" s="439"/>
      <c r="HP474" s="439"/>
      <c r="HQ474" s="439"/>
      <c r="HR474" s="439"/>
      <c r="HS474" s="439"/>
      <c r="HT474" s="439"/>
      <c r="HU474" s="439"/>
      <c r="HV474" s="439"/>
      <c r="HW474" s="439"/>
      <c r="HX474" s="439"/>
      <c r="HY474" s="439"/>
      <c r="HZ474" s="439"/>
      <c r="IA474" s="439"/>
      <c r="IB474" s="439"/>
      <c r="IC474" s="439"/>
      <c r="ID474" s="439"/>
      <c r="IE474" s="439"/>
      <c r="IF474" s="439"/>
      <c r="IG474" s="439"/>
      <c r="IH474" s="439"/>
      <c r="II474" s="439"/>
      <c r="IJ474" s="439"/>
      <c r="IK474" s="439"/>
      <c r="IL474" s="439"/>
      <c r="IM474" s="439"/>
      <c r="IN474" s="439"/>
      <c r="IO474" s="439"/>
      <c r="IP474" s="439"/>
      <c r="IQ474" s="439"/>
      <c r="IR474" s="439"/>
      <c r="IS474" s="439"/>
      <c r="IT474" s="439"/>
      <c r="IU474" s="439"/>
      <c r="IV474" s="439"/>
      <c r="IW474" s="439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</row>
    <row r="481" customFormat="false" ht="18.75" hidden="false" customHeight="false" outlineLevel="1" collapsed="false">
      <c r="A481" s="41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</row>
    <row r="482" customFormat="false" ht="12.75" hidden="false" customHeight="false" outlineLevel="1" collapsed="false">
      <c r="A482" s="350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</row>
    <row r="483" customFormat="false" ht="12.75" hidden="false" customHeight="false" outlineLevel="1" collapsed="false">
      <c r="A483" s="441"/>
      <c r="B483" s="442"/>
      <c r="C483" s="442"/>
      <c r="D483" s="442"/>
      <c r="E483" s="442"/>
      <c r="F483" s="442"/>
      <c r="G483" s="442"/>
      <c r="H483" s="442"/>
      <c r="I483" s="442"/>
      <c r="J483" s="442"/>
      <c r="K483" s="442"/>
      <c r="L483" s="442"/>
      <c r="M483" s="131"/>
      <c r="N483" s="131"/>
      <c r="O483" s="131"/>
      <c r="P483" s="131"/>
      <c r="Q483" s="131"/>
      <c r="R483" s="131"/>
      <c r="S483" s="131"/>
      <c r="T483" s="131"/>
      <c r="U483" s="131"/>
    </row>
    <row r="484" customFormat="false" ht="12.75" hidden="false" customHeight="false" outlineLevel="1" collapsed="false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</row>
    <row r="485" customFormat="false" ht="12.75" hidden="false" customHeight="false" outlineLevel="1" collapsed="false">
      <c r="A485" s="216"/>
      <c r="B485" s="213"/>
      <c r="C485" s="213"/>
      <c r="D485" s="213"/>
      <c r="E485" s="213"/>
      <c r="F485" s="213"/>
      <c r="G485" s="213"/>
      <c r="H485" s="213"/>
      <c r="I485" s="213"/>
      <c r="J485" s="213"/>
      <c r="K485" s="213"/>
      <c r="L485" s="213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true" customHeight="false" outlineLevel="2" collapsed="false">
      <c r="A486" s="350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true" customHeight="false" outlineLevel="2" collapsed="false">
      <c r="A487" s="177"/>
      <c r="B487" s="412"/>
      <c r="C487" s="412"/>
      <c r="D487" s="412"/>
      <c r="E487" s="412"/>
      <c r="F487" s="412"/>
      <c r="G487" s="412"/>
      <c r="H487" s="412"/>
      <c r="I487" s="412"/>
      <c r="J487" s="412"/>
      <c r="K487" s="412"/>
      <c r="L487" s="412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true" customHeight="false" outlineLevel="2" collapsed="false">
      <c r="A488" s="177"/>
      <c r="B488" s="412"/>
      <c r="C488" s="412"/>
      <c r="D488" s="412"/>
      <c r="E488" s="412"/>
      <c r="F488" s="412"/>
      <c r="G488" s="412"/>
      <c r="H488" s="412"/>
      <c r="I488" s="412"/>
      <c r="J488" s="412"/>
      <c r="K488" s="412"/>
      <c r="L488" s="412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true" customHeight="false" outlineLevel="2" collapsed="false">
      <c r="A489" s="443"/>
      <c r="B489" s="412"/>
      <c r="C489" s="412"/>
      <c r="D489" s="412"/>
      <c r="E489" s="412"/>
      <c r="F489" s="412"/>
      <c r="G489" s="412"/>
      <c r="H489" s="412"/>
      <c r="I489" s="412"/>
      <c r="J489" s="412"/>
      <c r="K489" s="412"/>
      <c r="L489" s="412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true" customHeight="false" outlineLevel="2" collapsed="false">
      <c r="A490" s="177"/>
      <c r="B490" s="412"/>
      <c r="C490" s="412"/>
      <c r="D490" s="412"/>
      <c r="E490" s="412"/>
      <c r="F490" s="412"/>
      <c r="G490" s="412"/>
      <c r="H490" s="412"/>
      <c r="I490" s="412"/>
      <c r="J490" s="412"/>
      <c r="K490" s="412"/>
      <c r="L490" s="41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true" customHeight="false" outlineLevel="2" collapsed="false">
      <c r="A491" s="131"/>
      <c r="B491" s="412"/>
      <c r="C491" s="412"/>
      <c r="D491" s="412"/>
      <c r="E491" s="412"/>
      <c r="F491" s="412"/>
      <c r="G491" s="412"/>
      <c r="H491" s="412"/>
      <c r="I491" s="412"/>
      <c r="J491" s="412"/>
      <c r="K491" s="412"/>
      <c r="L491" s="412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true" customHeight="false" outlineLevel="2" collapsed="false">
      <c r="A492" s="350"/>
      <c r="B492" s="412"/>
      <c r="C492" s="412"/>
      <c r="D492" s="412"/>
      <c r="E492" s="412"/>
      <c r="F492" s="412"/>
      <c r="G492" s="412"/>
      <c r="H492" s="412"/>
      <c r="I492" s="412"/>
      <c r="J492" s="412"/>
      <c r="K492" s="412"/>
      <c r="L492" s="412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177"/>
      <c r="B493" s="412"/>
      <c r="C493" s="412"/>
      <c r="D493" s="412"/>
      <c r="E493" s="412"/>
      <c r="F493" s="412"/>
      <c r="G493" s="412"/>
      <c r="H493" s="412"/>
      <c r="I493" s="412"/>
      <c r="J493" s="412"/>
      <c r="K493" s="412"/>
      <c r="L493" s="412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77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31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31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31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31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31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350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77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false" customHeight="false" outlineLevel="1" collapsed="true">
      <c r="A511" s="350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350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1" collapsed="false">
      <c r="A517" s="350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fals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0" collapsed="false">
      <c r="A520" s="131"/>
      <c r="B520" s="131"/>
      <c r="C520" s="131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0" collapsed="false">
      <c r="A521" s="131"/>
      <c r="B521" s="131"/>
      <c r="C521" s="131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0" collapsed="false">
      <c r="A522" s="131"/>
      <c r="B522" s="131"/>
      <c r="C522" s="131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0" collapsed="false">
      <c r="A523" s="131"/>
      <c r="B523" s="131"/>
      <c r="C523" s="131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0" collapsed="false">
      <c r="A524" s="131"/>
      <c r="B524" s="131"/>
      <c r="C524" s="131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0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0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2.28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07" t="s">
        <v>269</v>
      </c>
      <c r="B2" s="382"/>
      <c r="C2" s="382"/>
      <c r="D2" s="323"/>
      <c r="E2" s="324"/>
      <c r="F2" s="323"/>
    </row>
    <row r="3" customFormat="false" ht="12.75" hidden="false" customHeight="false" outlineLevel="0" collapsed="false">
      <c r="A3" s="1"/>
      <c r="B3" s="1"/>
      <c r="C3" s="1"/>
      <c r="D3" s="323"/>
      <c r="E3" s="323"/>
      <c r="F3" s="323"/>
    </row>
    <row r="4" customFormat="false" ht="13.5" hidden="false" customHeight="false" outlineLevel="0" collapsed="false">
      <c r="A4" s="211" t="s">
        <v>118</v>
      </c>
      <c r="B4" s="211"/>
      <c r="C4" s="474" t="n">
        <v>36892</v>
      </c>
      <c r="D4" s="325" t="n">
        <v>37256</v>
      </c>
      <c r="E4" s="325" t="n">
        <v>37621</v>
      </c>
      <c r="F4" s="325" t="n">
        <v>37986</v>
      </c>
    </row>
    <row r="5" customFormat="false" ht="12.75" hidden="false" customHeight="false" outlineLevel="0" collapsed="false">
      <c r="A5" s="1"/>
      <c r="B5" s="1"/>
      <c r="C5" s="1"/>
      <c r="D5" s="327"/>
      <c r="E5" s="327"/>
      <c r="F5" s="327"/>
    </row>
    <row r="6" customFormat="false" ht="12.75" hidden="false" customHeight="false" outlineLevel="0" collapsed="false">
      <c r="A6" s="329"/>
      <c r="B6" s="329"/>
      <c r="C6" s="329"/>
      <c r="D6" s="323"/>
      <c r="E6" s="323"/>
      <c r="F6" s="323"/>
    </row>
    <row r="7" customFormat="false" ht="12.75" hidden="false" customHeight="false" outlineLevel="0" collapsed="false">
      <c r="A7" s="249" t="s">
        <v>65</v>
      </c>
      <c r="B7" s="249"/>
      <c r="C7" s="249"/>
      <c r="D7" s="1"/>
      <c r="E7" s="1"/>
      <c r="F7" s="1"/>
    </row>
    <row r="8" customFormat="false" ht="12.75" hidden="false" customHeight="false" outlineLevel="0" collapsed="false">
      <c r="A8" s="330" t="s">
        <v>270</v>
      </c>
      <c r="B8" s="330"/>
      <c r="C8" s="330"/>
      <c r="D8" s="299" t="n">
        <f aca="false">'Power Price Assumption'!C25-4</f>
        <v>1.55217312950138</v>
      </c>
      <c r="E8" s="299" t="n">
        <f aca="false">'Power Price Assumption'!D25-4</f>
        <v>1.82748528913626</v>
      </c>
      <c r="F8" s="299" t="n">
        <f aca="false">'Power Price Assumption'!E25-4</f>
        <v>2.11644918179079</v>
      </c>
    </row>
    <row r="9" customFormat="false" ht="12.75" hidden="false" customHeight="false" outlineLevel="0" collapsed="false">
      <c r="A9" s="1" t="s">
        <v>271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</row>
    <row r="10" customFormat="false" ht="12.75" hidden="false" customHeight="false" outlineLevel="0" collapsed="false">
      <c r="A10" s="1" t="s">
        <v>272</v>
      </c>
      <c r="B10" s="1"/>
      <c r="C10" s="1" t="n">
        <v>0</v>
      </c>
      <c r="D10" s="26" t="n">
        <f aca="false">D8*D9*12</f>
        <v>8530.74351973961</v>
      </c>
      <c r="E10" s="26" t="n">
        <f aca="false">E8*E9*12</f>
        <v>10043.8591490929</v>
      </c>
      <c r="F10" s="26" t="n">
        <f aca="false">F8*F9*12</f>
        <v>11632.0047031222</v>
      </c>
    </row>
    <row r="11" customFormat="false" ht="12.75" hidden="false" customHeight="false" outlineLevel="0" collapsed="false">
      <c r="A11" s="0" t="s">
        <v>273</v>
      </c>
      <c r="B11" s="475" t="n">
        <f aca="false">'Summary Output'!$E$27</f>
        <v>0.109965986394558</v>
      </c>
      <c r="C11" s="476" t="e">
        <f aca="false">([7]!xnpv,B11,C10:F10,C4:F4)</f>
        <v>#VALUE!</v>
      </c>
      <c r="J11" s="477"/>
      <c r="K11" s="477"/>
    </row>
    <row r="13" customFormat="false" ht="12.75" hidden="false" customHeight="false" outlineLevel="0" collapsed="false">
      <c r="A13" s="249" t="s">
        <v>66</v>
      </c>
      <c r="B13" s="249"/>
      <c r="C13" s="249"/>
      <c r="D13" s="1"/>
      <c r="E13" s="1"/>
      <c r="F13" s="1"/>
    </row>
    <row r="14" customFormat="false" ht="12.75" hidden="false" customHeight="false" outlineLevel="0" collapsed="false">
      <c r="A14" s="330" t="s">
        <v>270</v>
      </c>
      <c r="B14" s="330"/>
      <c r="C14" s="330"/>
      <c r="D14" s="299" t="n">
        <f aca="false">D8</f>
        <v>1.55217312950138</v>
      </c>
      <c r="E14" s="299" t="n">
        <f aca="false">E8</f>
        <v>1.82748528913626</v>
      </c>
      <c r="F14" s="299" t="n">
        <f aca="false">F8</f>
        <v>2.11644918179079</v>
      </c>
    </row>
    <row r="15" customFormat="false" ht="12.75" hidden="false" customHeight="false" outlineLevel="0" collapsed="false">
      <c r="A15" s="1" t="s">
        <v>271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272</v>
      </c>
      <c r="B16" s="1"/>
      <c r="C16" s="1" t="n">
        <v>0</v>
      </c>
      <c r="D16" s="26" t="n">
        <f aca="false">D14*D15*12</f>
        <v>8679.75214017174</v>
      </c>
      <c r="E16" s="26" t="n">
        <f aca="false">E14*E15*12</f>
        <v>10219.29773685</v>
      </c>
      <c r="F16" s="26" t="n">
        <f aca="false">F14*F15*12</f>
        <v>11835.1838245741</v>
      </c>
    </row>
    <row r="17" customFormat="false" ht="12.75" hidden="false" customHeight="false" outlineLevel="0" collapsed="false">
      <c r="A17" s="0" t="s">
        <v>273</v>
      </c>
      <c r="B17" s="475" t="n">
        <f aca="false">'Summary Output'!$E$27</f>
        <v>0.109965986394558</v>
      </c>
      <c r="C17" s="476" t="e">
        <f aca="false">([7]!xnpv,B17,C16:F16,C4:F4)</f>
        <v>#VALUE!</v>
      </c>
    </row>
    <row r="19" customFormat="false" ht="12.75" hidden="false" customHeight="false" outlineLevel="0" collapsed="false">
      <c r="A19" s="249" t="s">
        <v>67</v>
      </c>
      <c r="B19" s="249"/>
      <c r="C19" s="249"/>
      <c r="D19" s="1"/>
      <c r="E19" s="1"/>
      <c r="F19" s="1"/>
    </row>
    <row r="20" customFormat="false" ht="12.75" hidden="false" customHeight="false" outlineLevel="0" collapsed="false">
      <c r="A20" s="330" t="s">
        <v>270</v>
      </c>
      <c r="B20" s="330"/>
      <c r="C20" s="330"/>
      <c r="D20" s="299" t="n">
        <f aca="false">D8</f>
        <v>1.55217312950138</v>
      </c>
      <c r="E20" s="299" t="n">
        <f aca="false">E8</f>
        <v>1.82748528913626</v>
      </c>
      <c r="F20" s="299" t="n">
        <f aca="false">F8</f>
        <v>2.11644918179079</v>
      </c>
    </row>
    <row r="21" customFormat="false" ht="12.75" hidden="false" customHeight="false" outlineLevel="0" collapsed="false">
      <c r="A21" s="1" t="s">
        <v>271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272</v>
      </c>
      <c r="B22" s="1"/>
      <c r="C22" s="1" t="n">
        <v>0</v>
      </c>
      <c r="D22" s="26" t="n">
        <f aca="false">D20*D21*12</f>
        <v>6910.27477254016</v>
      </c>
      <c r="E22" s="26" t="n">
        <f aca="false">E20*E21*12</f>
        <v>8135.96450723464</v>
      </c>
      <c r="F22" s="26" t="n">
        <f aca="false">F20*F21*12</f>
        <v>9422.43175733258</v>
      </c>
    </row>
    <row r="23" customFormat="false" ht="12.75" hidden="false" customHeight="false" outlineLevel="0" collapsed="false">
      <c r="A23" s="0" t="s">
        <v>273</v>
      </c>
      <c r="B23" s="475" t="n">
        <f aca="false">'Summary Output'!$E$27</f>
        <v>0.109965986394558</v>
      </c>
      <c r="C23" s="476" t="e">
        <f aca="false">([7]!xnpv,B23,C22:F22,$C$4:$F$4)</f>
        <v>#VALUE!</v>
      </c>
    </row>
    <row r="25" customFormat="false" ht="12.75" hidden="false" customHeight="false" outlineLevel="0" collapsed="false">
      <c r="A25" s="249" t="s">
        <v>68</v>
      </c>
      <c r="B25" s="249"/>
      <c r="C25" s="249"/>
      <c r="D25" s="1"/>
      <c r="E25" s="1"/>
      <c r="F25" s="1"/>
    </row>
    <row r="26" customFormat="false" ht="12.75" hidden="false" customHeight="false" outlineLevel="0" collapsed="false">
      <c r="A26" s="330" t="s">
        <v>270</v>
      </c>
      <c r="B26" s="330"/>
      <c r="C26" s="330"/>
      <c r="D26" s="299" t="n">
        <f aca="false">D8</f>
        <v>1.55217312950138</v>
      </c>
      <c r="E26" s="299" t="n">
        <f aca="false">E8</f>
        <v>1.82748528913626</v>
      </c>
      <c r="F26" s="299" t="n">
        <f aca="false">F8</f>
        <v>2.11644918179079</v>
      </c>
    </row>
    <row r="27" customFormat="false" ht="12.75" hidden="false" customHeight="false" outlineLevel="0" collapsed="false">
      <c r="A27" s="1" t="s">
        <v>271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272</v>
      </c>
      <c r="B28" s="1"/>
      <c r="C28" s="1" t="n">
        <v>0</v>
      </c>
      <c r="D28" s="26" t="n">
        <f aca="false">D26*D27*12</f>
        <v>9499.29955254847</v>
      </c>
      <c r="E28" s="26" t="n">
        <f aca="false">E26*E27*12</f>
        <v>11184.2099695139</v>
      </c>
      <c r="F28" s="26" t="n">
        <f aca="false">F26*F27*12</f>
        <v>12952.6689925596</v>
      </c>
    </row>
    <row r="29" customFormat="false" ht="12.75" hidden="false" customHeight="false" outlineLevel="0" collapsed="false">
      <c r="A29" s="0" t="s">
        <v>273</v>
      </c>
      <c r="B29" s="475" t="n">
        <f aca="false">'Summary Output'!$E$27</f>
        <v>0.109965986394558</v>
      </c>
      <c r="C29" s="476" t="e">
        <f aca="false">([7]!xnpv,B29,C28:F28,$C$4:$F$4)</f>
        <v>#VALUE!</v>
      </c>
    </row>
    <row r="31" customFormat="false" ht="12.75" hidden="false" customHeight="false" outlineLevel="0" collapsed="false">
      <c r="A31" s="249" t="s">
        <v>69</v>
      </c>
      <c r="B31" s="249"/>
      <c r="C31" s="249"/>
      <c r="D31" s="1"/>
      <c r="E31" s="1"/>
      <c r="F31" s="1"/>
    </row>
    <row r="32" customFormat="false" ht="12.75" hidden="false" customHeight="false" outlineLevel="0" collapsed="false">
      <c r="A32" s="330" t="s">
        <v>270</v>
      </c>
      <c r="B32" s="330"/>
      <c r="C32" s="330"/>
      <c r="D32" s="299" t="n">
        <f aca="false">'Power Price Assumption'!C38-4</f>
        <v>1.79852482615248</v>
      </c>
      <c r="E32" s="299" t="n">
        <f aca="false">'Power Price Assumption'!D38-4</f>
        <v>2.1059584314016</v>
      </c>
      <c r="F32" s="299" t="n">
        <f aca="false">'Power Price Assumption'!E38-4</f>
        <v>2.42969194472565</v>
      </c>
    </row>
    <row r="33" customFormat="false" ht="12.75" hidden="false" customHeight="false" outlineLevel="0" collapsed="false">
      <c r="A33" s="1" t="s">
        <v>271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272</v>
      </c>
      <c r="B34" s="1"/>
      <c r="C34" s="1" t="n">
        <v>0</v>
      </c>
      <c r="D34" s="26" t="n">
        <f aca="false">D32*D33*12</f>
        <v>10143.6800195</v>
      </c>
      <c r="E34" s="26" t="n">
        <f aca="false">E32*E33*12</f>
        <v>11877.605553105</v>
      </c>
      <c r="F34" s="26" t="n">
        <f aca="false">F32*F33*12</f>
        <v>13703.4625682527</v>
      </c>
    </row>
    <row r="35" customFormat="false" ht="12.75" hidden="false" customHeight="false" outlineLevel="0" collapsed="false">
      <c r="A35" s="0" t="s">
        <v>273</v>
      </c>
      <c r="B35" s="475" t="n">
        <f aca="false">'Summary Output'!$E$27</f>
        <v>0.109965986394558</v>
      </c>
      <c r="C35" s="476" t="e">
        <f aca="false">([7]!xnpv,B35,C34:F34,$C$4:$F$4)</f>
        <v>#VALUE!</v>
      </c>
    </row>
    <row r="37" customFormat="false" ht="12.75" hidden="false" customHeight="false" outlineLevel="0" collapsed="false">
      <c r="A37" s="249" t="s">
        <v>70</v>
      </c>
      <c r="B37" s="249"/>
      <c r="C37" s="249"/>
      <c r="D37" s="1"/>
      <c r="E37" s="1"/>
      <c r="F37" s="1"/>
    </row>
    <row r="38" customFormat="false" ht="12.75" hidden="false" customHeight="false" outlineLevel="0" collapsed="false">
      <c r="A38" s="330" t="s">
        <v>270</v>
      </c>
      <c r="B38" s="330"/>
      <c r="C38" s="330"/>
      <c r="D38" s="299" t="n">
        <f aca="false">'Power Price Assumption'!C51-4</f>
        <v>1.83791556692858</v>
      </c>
      <c r="E38" s="299" t="n">
        <f aca="false">'Power Price Assumption'!D51-4</f>
        <v>2.11168027695898</v>
      </c>
      <c r="F38" s="299" t="n">
        <f aca="false">'Power Price Assumption'!E51-4</f>
        <v>2.39828297952264</v>
      </c>
    </row>
    <row r="39" customFormat="false" ht="12.75" hidden="false" customHeight="false" outlineLevel="0" collapsed="false">
      <c r="A39" s="1" t="s">
        <v>271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272</v>
      </c>
      <c r="B40" s="1"/>
      <c r="C40" s="1" t="n">
        <v>0</v>
      </c>
      <c r="D40" s="26" t="n">
        <f aca="false">D38*D39*12</f>
        <v>13409.4319763109</v>
      </c>
      <c r="E40" s="26" t="n">
        <f aca="false">E38*E39*12</f>
        <v>15406.8193006927</v>
      </c>
      <c r="F40" s="26" t="n">
        <f aca="false">F38*F39*12</f>
        <v>17497.8726185972</v>
      </c>
    </row>
    <row r="41" customFormat="false" ht="12.75" hidden="false" customHeight="false" outlineLevel="0" collapsed="false">
      <c r="A41" s="0" t="s">
        <v>273</v>
      </c>
      <c r="B41" s="475" t="n">
        <f aca="false">'Summary Output'!$E$27</f>
        <v>0.109965986394558</v>
      </c>
      <c r="C41" s="476" t="e">
        <f aca="false">([7]!xnpv,B41,C40:F40,$C$4:$F$4)</f>
        <v>#VALUE!</v>
      </c>
    </row>
    <row r="44" customFormat="false" ht="12.75" hidden="false" customHeight="false" outlineLevel="0" collapsed="false">
      <c r="A44" s="249" t="s">
        <v>274</v>
      </c>
      <c r="B44" s="249"/>
      <c r="C44" s="249"/>
      <c r="D44" s="1"/>
      <c r="E44" s="1"/>
      <c r="F44" s="1"/>
    </row>
    <row r="45" customFormat="false" ht="12.75" hidden="false" customHeight="false" outlineLevel="0" collapsed="false">
      <c r="A45" s="1" t="s">
        <v>272</v>
      </c>
      <c r="B45" s="1"/>
      <c r="C45" s="322" t="n">
        <f aca="false">SUM(C10,C16,C22)</f>
        <v>0</v>
      </c>
      <c r="D45" s="322" t="n">
        <f aca="false">SUM(D10,D16,D22)</f>
        <v>24120.7704324515</v>
      </c>
      <c r="E45" s="322" t="n">
        <f aca="false">SUM(E10,E16,E22)</f>
        <v>28399.1213931775</v>
      </c>
      <c r="F45" s="322" t="n">
        <f aca="false">SUM(F10,F16,F22)</f>
        <v>32889.6202850288</v>
      </c>
    </row>
    <row r="46" customFormat="false" ht="12.75" hidden="false" customHeight="false" outlineLevel="0" collapsed="false">
      <c r="A46" s="0" t="s">
        <v>273</v>
      </c>
      <c r="B46" s="475" t="n">
        <f aca="false">'Summary Output'!$E$27</f>
        <v>0.109965986394558</v>
      </c>
      <c r="C46" s="476" t="e">
        <f aca="false">([7]!xnpv,B46,C45:F45,$C$4:$F$4)</f>
        <v>#VALUE!</v>
      </c>
    </row>
    <row r="48" customFormat="false" ht="12.75" hidden="false" customHeight="false" outlineLevel="0" collapsed="false">
      <c r="A48" s="249" t="s">
        <v>275</v>
      </c>
      <c r="B48" s="249"/>
      <c r="C48" s="249"/>
      <c r="D48" s="1"/>
      <c r="E48" s="1"/>
      <c r="F48" s="1"/>
    </row>
    <row r="49" customFormat="false" ht="12.75" hidden="false" customHeight="false" outlineLevel="0" collapsed="false">
      <c r="A49" s="1" t="s">
        <v>272</v>
      </c>
      <c r="B49" s="1"/>
      <c r="C49" s="1" t="n">
        <f aca="false">SUM(C28,C34,C40)</f>
        <v>0</v>
      </c>
      <c r="D49" s="26" t="n">
        <f aca="false">SUM(D28,D34,D40)</f>
        <v>33052.4115483594</v>
      </c>
      <c r="E49" s="26" t="n">
        <f aca="false">SUM(E28,E34,E40)</f>
        <v>38468.6348233117</v>
      </c>
      <c r="F49" s="26" t="n">
        <f aca="false">SUM(F28,F34,F40)</f>
        <v>44154.0041794095</v>
      </c>
    </row>
    <row r="50" customFormat="false" ht="12.75" hidden="false" customHeight="false" outlineLevel="0" collapsed="false">
      <c r="A50" s="0" t="s">
        <v>273</v>
      </c>
      <c r="B50" s="475" t="n">
        <f aca="false">'Summary Output'!$E$27</f>
        <v>0.109965986394558</v>
      </c>
      <c r="C50" s="476" t="e">
        <f aca="false">([7]!xnpv,B50,C49:F49,$C$4:$F$4)</f>
        <v>#VALUE!</v>
      </c>
    </row>
    <row r="52" customFormat="false" ht="12.75" hidden="false" customHeight="false" outlineLevel="0" collapsed="false">
      <c r="A52" s="249" t="s">
        <v>192</v>
      </c>
      <c r="B52" s="249"/>
      <c r="C52" s="249"/>
      <c r="D52" s="1"/>
      <c r="E52" s="1"/>
      <c r="F52" s="1"/>
    </row>
    <row r="53" customFormat="false" ht="12.75" hidden="false" customHeight="false" outlineLevel="0" collapsed="false">
      <c r="A53" s="1" t="s">
        <v>272</v>
      </c>
      <c r="B53" s="1"/>
      <c r="C53" s="1" t="n">
        <f aca="false">SUM(C40,C34,C28,C22,C16,C10)</f>
        <v>0</v>
      </c>
      <c r="D53" s="26" t="n">
        <f aca="false">SUM(D40,D34,D28,D22,D16,D10)</f>
        <v>57173.1819808109</v>
      </c>
      <c r="E53" s="26" t="n">
        <f aca="false">SUM(E40,E34,E28,E22,E16,E10)</f>
        <v>66867.7562164892</v>
      </c>
      <c r="F53" s="26" t="n">
        <f aca="false">SUM(F40,F34,F28,F22,F16,F10)</f>
        <v>77043.6244644383</v>
      </c>
    </row>
    <row r="54" customFormat="false" ht="12.75" hidden="false" customHeight="false" outlineLevel="0" collapsed="false">
      <c r="A54" s="0" t="s">
        <v>273</v>
      </c>
      <c r="B54" s="475" t="n">
        <f aca="false">'Summary Output'!$E$27</f>
        <v>0.109965986394558</v>
      </c>
      <c r="C54" s="476" t="e">
        <f aca="false">([7]!xnpv,B54,C53:F53,$C$4:$F$4)</f>
        <v>#VALUE!</v>
      </c>
    </row>
    <row r="56" customFormat="false" ht="12.75" hidden="false" customHeight="false" outlineLevel="0" collapsed="false">
      <c r="C56" s="4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276</v>
      </c>
    </row>
    <row r="3" customFormat="false" ht="15.75" hidden="false" customHeight="false" outlineLevel="0" collapsed="false">
      <c r="A3" s="479"/>
    </row>
    <row r="4" customFormat="false" ht="12.75" hidden="false" customHeight="false" outlineLevel="0" collapsed="false">
      <c r="A4" s="480" t="s">
        <v>277</v>
      </c>
      <c r="B4" s="174"/>
      <c r="C4" s="480" t="s">
        <v>278</v>
      </c>
      <c r="D4" s="174"/>
      <c r="E4" s="480" t="s">
        <v>279</v>
      </c>
    </row>
    <row r="7" customFormat="false" ht="12.75" hidden="false" customHeight="false" outlineLevel="0" collapsed="false">
      <c r="A7" s="247" t="s">
        <v>65</v>
      </c>
      <c r="C7" s="437" t="n">
        <v>0.125039438479223</v>
      </c>
      <c r="E7" s="437" t="n">
        <v>0.154405541978474</v>
      </c>
      <c r="G7" s="437"/>
      <c r="H7" s="437"/>
      <c r="I7" s="481"/>
    </row>
    <row r="8" customFormat="false" ht="12.75" hidden="false" customHeight="false" outlineLevel="0" collapsed="false">
      <c r="A8" s="247" t="s">
        <v>66</v>
      </c>
      <c r="C8" s="437" t="n">
        <v>0.151183522469934</v>
      </c>
      <c r="E8" s="437" t="n">
        <v>0.15585871243334</v>
      </c>
      <c r="G8" s="437"/>
      <c r="H8" s="437"/>
      <c r="I8" s="481"/>
    </row>
    <row r="9" customFormat="false" ht="12.75" hidden="false" customHeight="false" outlineLevel="0" collapsed="false">
      <c r="A9" s="249" t="s">
        <v>67</v>
      </c>
      <c r="C9" s="482" t="n">
        <v>0.145392174776267</v>
      </c>
      <c r="E9" s="482" t="n">
        <v>0.119755000084494</v>
      </c>
      <c r="G9" s="437"/>
      <c r="H9" s="437"/>
      <c r="I9" s="481"/>
    </row>
    <row r="10" customFormat="false" ht="12.75" hidden="false" customHeight="false" outlineLevel="0" collapsed="false">
      <c r="A10" s="247" t="s">
        <v>280</v>
      </c>
      <c r="C10" s="437" t="n">
        <f aca="false">SUM(C7:C9)</f>
        <v>0.421615135725424</v>
      </c>
      <c r="E10" s="437" t="n">
        <f aca="false">SUM(E7:E9)</f>
        <v>0.430019254496308</v>
      </c>
      <c r="G10" s="437"/>
      <c r="H10" s="437"/>
      <c r="I10" s="481"/>
    </row>
    <row r="11" customFormat="false" ht="12.75" hidden="false" customHeight="false" outlineLevel="0" collapsed="false">
      <c r="A11" s="249"/>
      <c r="C11" s="437"/>
      <c r="E11" s="437"/>
      <c r="G11" s="437"/>
      <c r="H11" s="437"/>
      <c r="I11" s="481"/>
    </row>
    <row r="12" customFormat="false" ht="12.75" hidden="false" customHeight="false" outlineLevel="0" collapsed="false">
      <c r="A12" s="247" t="s">
        <v>68</v>
      </c>
      <c r="C12" s="437" t="n">
        <v>0.170742065516558</v>
      </c>
      <c r="E12" s="437" t="n">
        <v>0.175049689826483</v>
      </c>
      <c r="G12" s="437"/>
      <c r="H12" s="437"/>
      <c r="I12" s="481"/>
    </row>
    <row r="13" customFormat="false" ht="12.75" hidden="false" customHeight="false" outlineLevel="0" collapsed="false">
      <c r="A13" s="247" t="s">
        <v>69</v>
      </c>
      <c r="C13" s="437" t="n">
        <v>0.15618480469936</v>
      </c>
      <c r="E13" s="437" t="n">
        <v>0.17174199460296</v>
      </c>
    </row>
    <row r="14" customFormat="false" ht="12.75" hidden="false" customHeight="false" outlineLevel="0" collapsed="false">
      <c r="A14" s="249" t="s">
        <v>70</v>
      </c>
      <c r="C14" s="482" t="n">
        <v>0.251457994058658</v>
      </c>
      <c r="E14" s="482" t="n">
        <v>0.22318906107425</v>
      </c>
    </row>
    <row r="15" customFormat="false" ht="12.75" hidden="false" customHeight="false" outlineLevel="0" collapsed="false">
      <c r="A15" s="247" t="s">
        <v>280</v>
      </c>
      <c r="C15" s="437" t="n">
        <f aca="false">SUM(C12:C14)</f>
        <v>0.578384864274576</v>
      </c>
      <c r="E15" s="437" t="n">
        <f aca="false">SUM(E12:E14)</f>
        <v>0.569980745503692</v>
      </c>
    </row>
    <row r="16" customFormat="false" ht="12.75" hidden="false" customHeight="false" outlineLevel="0" collapsed="false">
      <c r="A16" s="249"/>
      <c r="C16" s="483"/>
      <c r="E16" s="483"/>
    </row>
    <row r="17" customFormat="false" ht="13.5" hidden="false" customHeight="false" outlineLevel="0" collapsed="false">
      <c r="A17" s="484" t="s">
        <v>19</v>
      </c>
      <c r="B17" s="485"/>
      <c r="C17" s="486" t="n">
        <f aca="false">SUM(C10,C15)</f>
        <v>1</v>
      </c>
      <c r="D17" s="485"/>
      <c r="E17" s="486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487"/>
      <c r="C20" s="488"/>
    </row>
    <row r="25" customFormat="false" ht="12.75" hidden="false" customHeight="false" outlineLevel="0" collapsed="false">
      <c r="A25" s="24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8" activeCellId="0" sqref="C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61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84" t="s">
        <v>62</v>
      </c>
      <c r="B5" s="85"/>
      <c r="C5" s="115" t="s">
        <v>63</v>
      </c>
      <c r="D5" s="115"/>
      <c r="E5" s="115"/>
      <c r="F5" s="9"/>
      <c r="G5" s="115" t="s">
        <v>64</v>
      </c>
      <c r="H5" s="115"/>
      <c r="I5" s="115"/>
      <c r="J5" s="86"/>
      <c r="K5" s="116"/>
      <c r="L5" s="39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</row>
    <row r="6" customFormat="false" ht="15.75" hidden="false" customHeight="false" outlineLevel="0" collapsed="false">
      <c r="A6" s="37"/>
      <c r="B6" s="15"/>
      <c r="C6" s="15"/>
      <c r="D6" s="15"/>
      <c r="E6" s="15"/>
      <c r="F6" s="33"/>
      <c r="G6" s="15"/>
      <c r="H6" s="15"/>
      <c r="I6" s="15"/>
      <c r="J6" s="118"/>
      <c r="K6" s="104"/>
      <c r="L6" s="39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</row>
    <row r="7" customFormat="false" ht="15.75" hidden="false" customHeight="false" outlineLevel="0" collapsed="false">
      <c r="A7" s="37"/>
      <c r="B7" s="15"/>
      <c r="C7" s="52" t="s">
        <v>65</v>
      </c>
      <c r="D7" s="52" t="s">
        <v>66</v>
      </c>
      <c r="E7" s="52" t="s">
        <v>67</v>
      </c>
      <c r="F7" s="33"/>
      <c r="G7" s="52" t="s">
        <v>68</v>
      </c>
      <c r="H7" s="52" t="s">
        <v>69</v>
      </c>
      <c r="I7" s="52" t="s">
        <v>70</v>
      </c>
      <c r="J7" s="119"/>
      <c r="K7" s="120" t="s">
        <v>11</v>
      </c>
      <c r="L7" s="39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</row>
    <row r="8" customFormat="false" ht="15.75" hidden="false" customHeight="false" outlineLevel="0" collapsed="false">
      <c r="A8" s="37" t="s">
        <v>71</v>
      </c>
      <c r="B8" s="15"/>
      <c r="C8" s="121" t="n">
        <v>4</v>
      </c>
      <c r="D8" s="121" t="n">
        <v>6</v>
      </c>
      <c r="E8" s="121" t="n">
        <v>6</v>
      </c>
      <c r="F8" s="122"/>
      <c r="G8" s="121" t="n">
        <v>3</v>
      </c>
      <c r="H8" s="121" t="n">
        <v>4</v>
      </c>
      <c r="I8" s="121" t="n">
        <v>8</v>
      </c>
      <c r="J8" s="93"/>
      <c r="K8" s="123" t="n">
        <f aca="false">SUM(C8:I8)</f>
        <v>31</v>
      </c>
      <c r="L8" s="39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</row>
    <row r="9" customFormat="false" ht="15.75" hidden="false" customHeight="false" outlineLevel="0" collapsed="false">
      <c r="A9" s="37" t="s">
        <v>72</v>
      </c>
      <c r="B9" s="15"/>
      <c r="C9" s="121" t="n">
        <v>458</v>
      </c>
      <c r="D9" s="121" t="n">
        <v>466</v>
      </c>
      <c r="E9" s="121" t="n">
        <v>371</v>
      </c>
      <c r="F9" s="63"/>
      <c r="G9" s="121" t="n">
        <v>510</v>
      </c>
      <c r="H9" s="121" t="n">
        <v>470</v>
      </c>
      <c r="I9" s="121" t="n">
        <v>608</v>
      </c>
      <c r="J9" s="124"/>
      <c r="K9" s="123" t="n">
        <f aca="false">SUM(C9:I9)</f>
        <v>2883</v>
      </c>
      <c r="L9" s="39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</row>
    <row r="10" customFormat="false" ht="15.75" hidden="false" customHeight="false" outlineLevel="0" collapsed="false">
      <c r="A10" s="37" t="s">
        <v>73</v>
      </c>
      <c r="B10" s="15"/>
      <c r="C10" s="121" t="n">
        <v>11406</v>
      </c>
      <c r="D10" s="121" t="n">
        <v>12064</v>
      </c>
      <c r="E10" s="121" t="n">
        <v>12500</v>
      </c>
      <c r="F10" s="125"/>
      <c r="G10" s="121" t="n">
        <v>10592</v>
      </c>
      <c r="H10" s="121" t="n">
        <v>11734</v>
      </c>
      <c r="I10" s="121" t="n">
        <v>11973</v>
      </c>
      <c r="J10" s="93"/>
      <c r="K10" s="123" t="n">
        <f aca="false">SUMPRODUCT(C10:I10,C9:I9)/K9</f>
        <v>11682.1907734998</v>
      </c>
      <c r="L10" s="39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</row>
    <row r="11" customFormat="false" ht="16.5" hidden="false" customHeight="false" outlineLevel="0" collapsed="false">
      <c r="A11" s="112" t="s">
        <v>74</v>
      </c>
      <c r="B11" s="126"/>
      <c r="C11" s="127" t="n">
        <v>75</v>
      </c>
      <c r="D11" s="127" t="n">
        <v>75</v>
      </c>
      <c r="E11" s="127" t="n">
        <v>75</v>
      </c>
      <c r="F11" s="128"/>
      <c r="G11" s="127" t="n">
        <v>75</v>
      </c>
      <c r="H11" s="127" t="n">
        <v>75</v>
      </c>
      <c r="I11" s="127" t="n">
        <v>75</v>
      </c>
      <c r="J11" s="126"/>
      <c r="K11" s="129" t="n">
        <f aca="false">SUM(C11:I11)</f>
        <v>450</v>
      </c>
      <c r="L11" s="3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</row>
    <row r="12" customFormat="false" ht="12.75" hidden="false" customHeight="false" outlineLevel="0" collapsed="false">
      <c r="L12" s="39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</row>
    <row r="13" customFormat="false" ht="13.5" hidden="false" customHeight="false" outlineLevel="0" collapsed="false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9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</row>
    <row r="14" customFormat="false" ht="15.75" hidden="false" customHeight="false" outlineLevel="0" collapsed="false">
      <c r="A14" s="84" t="s">
        <v>75</v>
      </c>
      <c r="B14" s="85"/>
      <c r="C14" s="87"/>
      <c r="D14" s="87"/>
      <c r="E14" s="87"/>
      <c r="F14" s="9"/>
      <c r="G14" s="87"/>
      <c r="H14" s="87"/>
      <c r="I14" s="87"/>
      <c r="J14" s="85"/>
      <c r="K14" s="130"/>
      <c r="L14" s="39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</row>
    <row r="15" customFormat="false" ht="12.75" hidden="false" customHeight="false" outlineLevel="0" collapsed="false">
      <c r="A15" s="35"/>
      <c r="B15" s="33"/>
      <c r="C15" s="33"/>
      <c r="D15" s="33"/>
      <c r="E15" s="33"/>
      <c r="F15" s="33"/>
      <c r="G15" s="33"/>
      <c r="H15" s="33"/>
      <c r="I15" s="33"/>
      <c r="J15" s="131"/>
      <c r="K15" s="132"/>
      <c r="L15" s="33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</row>
    <row r="16" customFormat="false" ht="15.75" hidden="false" customHeight="false" outlineLevel="0" collapsed="false">
      <c r="A16" s="37" t="s">
        <v>76</v>
      </c>
      <c r="B16" s="15"/>
      <c r="C16" s="133" t="n">
        <v>4</v>
      </c>
      <c r="D16" s="134" t="n">
        <f aca="false">$C$16</f>
        <v>4</v>
      </c>
      <c r="E16" s="134" t="n">
        <f aca="false">$C$16</f>
        <v>4</v>
      </c>
      <c r="F16" s="135"/>
      <c r="G16" s="134" t="n">
        <f aca="false">$C$16</f>
        <v>4</v>
      </c>
      <c r="H16" s="134" t="n">
        <f aca="false">$C$16</f>
        <v>4</v>
      </c>
      <c r="I16" s="134" t="n">
        <f aca="false">$C$16</f>
        <v>4</v>
      </c>
      <c r="J16" s="136"/>
      <c r="K16" s="137"/>
      <c r="L16" s="33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</row>
    <row r="17" customFormat="false" ht="15.75" hidden="false" customHeight="false" outlineLevel="0" collapsed="false">
      <c r="A17" s="37" t="s">
        <v>77</v>
      </c>
      <c r="B17" s="33"/>
      <c r="C17" s="138" t="n">
        <f aca="false">C23</f>
        <v>1.5</v>
      </c>
      <c r="D17" s="138" t="n">
        <f aca="false">D23</f>
        <v>1</v>
      </c>
      <c r="E17" s="138" t="n">
        <f aca="false">E23</f>
        <v>1</v>
      </c>
      <c r="F17" s="139"/>
      <c r="G17" s="138" t="n">
        <f aca="false">G23</f>
        <v>1.5</v>
      </c>
      <c r="H17" s="138" t="n">
        <f aca="false">H23</f>
        <v>3</v>
      </c>
      <c r="I17" s="138" t="n">
        <f aca="false">I23</f>
        <v>2</v>
      </c>
      <c r="J17" s="33"/>
      <c r="K17" s="36"/>
      <c r="L17" s="33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</row>
    <row r="18" customFormat="false" ht="15.75" hidden="false" customHeight="false" outlineLevel="0" collapsed="false">
      <c r="A18" s="37" t="s">
        <v>78</v>
      </c>
      <c r="B18" s="117"/>
      <c r="C18" s="93" t="n">
        <f aca="false">C24</f>
        <v>1500</v>
      </c>
      <c r="D18" s="93" t="n">
        <f aca="false">D24</f>
        <v>1000</v>
      </c>
      <c r="E18" s="93" t="n">
        <f aca="false">E24</f>
        <v>1000</v>
      </c>
      <c r="F18" s="140"/>
      <c r="G18" s="93" t="n">
        <f aca="false">G24</f>
        <v>1500</v>
      </c>
      <c r="H18" s="93" t="n">
        <f aca="false">H24</f>
        <v>1500</v>
      </c>
      <c r="I18" s="93" t="n">
        <f aca="false">I24</f>
        <v>1000</v>
      </c>
      <c r="J18" s="117"/>
      <c r="K18" s="123"/>
      <c r="L18" s="141"/>
      <c r="M18" s="117"/>
      <c r="N18" s="117"/>
      <c r="O18" s="117"/>
      <c r="P18" s="142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</row>
    <row r="19" customFormat="false" ht="16.5" hidden="false" customHeight="false" outlineLevel="0" collapsed="false">
      <c r="A19" s="112" t="s">
        <v>79</v>
      </c>
      <c r="B19" s="126"/>
      <c r="C19" s="143" t="n">
        <v>624921.707873049</v>
      </c>
      <c r="D19" s="143" t="n">
        <v>544139.671750663</v>
      </c>
      <c r="E19" s="143" t="n">
        <v>410269.84</v>
      </c>
      <c r="F19" s="144"/>
      <c r="G19" s="143" t="n">
        <v>532991.61978559</v>
      </c>
      <c r="H19" s="143" t="n">
        <v>461312.721856219</v>
      </c>
      <c r="I19" s="143" t="n">
        <v>2002000</v>
      </c>
      <c r="J19" s="82"/>
      <c r="K19" s="145"/>
      <c r="L19" s="39"/>
      <c r="M19" s="117"/>
      <c r="N19" s="117"/>
      <c r="O19" s="117"/>
      <c r="P19" s="125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</row>
    <row r="20" customFormat="false" ht="15.75" hidden="false" customHeight="false" outlineLevel="0" collapsed="false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31"/>
      <c r="M20" s="117"/>
      <c r="N20" s="117"/>
      <c r="O20" s="117"/>
      <c r="P20" s="125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</row>
    <row r="21" customFormat="false" ht="16.5" hidden="false" customHeight="false" outlineLevel="0" collapsed="false">
      <c r="L21" s="131"/>
      <c r="M21" s="117"/>
      <c r="N21" s="117"/>
      <c r="O21" s="117"/>
      <c r="P21" s="125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</row>
    <row r="22" customFormat="false" ht="15.75" hidden="false" customHeight="false" outlineLevel="0" collapsed="false">
      <c r="A22" s="7" t="s">
        <v>80</v>
      </c>
      <c r="B22" s="87"/>
      <c r="C22" s="146"/>
      <c r="D22" s="146"/>
      <c r="E22" s="146"/>
      <c r="F22" s="147"/>
      <c r="G22" s="146"/>
      <c r="H22" s="146"/>
      <c r="I22" s="148"/>
      <c r="J22" s="149"/>
      <c r="K22" s="150"/>
      <c r="L22" s="131"/>
      <c r="M22" s="117"/>
      <c r="N22" s="117"/>
      <c r="O22" s="117"/>
      <c r="P22" s="125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</row>
    <row r="23" customFormat="false" ht="15.75" hidden="false" customHeight="false" outlineLevel="0" collapsed="false">
      <c r="A23" s="151" t="s">
        <v>81</v>
      </c>
      <c r="B23" s="15"/>
      <c r="C23" s="152" t="n">
        <v>1.5</v>
      </c>
      <c r="D23" s="152" t="n">
        <v>1</v>
      </c>
      <c r="E23" s="152" t="n">
        <v>1</v>
      </c>
      <c r="F23" s="139"/>
      <c r="G23" s="152" t="n">
        <v>1.5</v>
      </c>
      <c r="H23" s="152" t="n">
        <v>3</v>
      </c>
      <c r="I23" s="152" t="n">
        <v>2</v>
      </c>
      <c r="J23" s="153"/>
      <c r="K23" s="154"/>
      <c r="L23" s="131"/>
      <c r="M23" s="117"/>
      <c r="N23" s="117"/>
      <c r="O23" s="117"/>
      <c r="P23" s="155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</row>
    <row r="24" customFormat="false" ht="15.75" hidden="false" customHeight="false" outlineLevel="0" collapsed="false">
      <c r="A24" s="37" t="s">
        <v>82</v>
      </c>
      <c r="B24" s="117"/>
      <c r="C24" s="121" t="n">
        <v>1500</v>
      </c>
      <c r="D24" s="121" t="n">
        <v>1000</v>
      </c>
      <c r="E24" s="121" t="n">
        <v>1000</v>
      </c>
      <c r="F24" s="117"/>
      <c r="G24" s="121" t="n">
        <v>1500</v>
      </c>
      <c r="H24" s="121" t="n">
        <v>1500</v>
      </c>
      <c r="I24" s="121" t="n">
        <v>1000</v>
      </c>
      <c r="J24" s="156"/>
      <c r="K24" s="157"/>
      <c r="L24" s="131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</row>
    <row r="25" customFormat="false" ht="15.75" hidden="false" customHeight="false" outlineLevel="0" collapsed="false">
      <c r="A25" s="37" t="s">
        <v>83</v>
      </c>
      <c r="B25" s="15"/>
      <c r="C25" s="74" t="n">
        <v>0.03</v>
      </c>
      <c r="D25" s="156" t="n">
        <f aca="false">$C$25</f>
        <v>0.03</v>
      </c>
      <c r="E25" s="156" t="n">
        <f aca="false">$C$25</f>
        <v>0.03</v>
      </c>
      <c r="F25" s="158"/>
      <c r="G25" s="156" t="n">
        <f aca="false">$C$25</f>
        <v>0.03</v>
      </c>
      <c r="H25" s="156" t="n">
        <f aca="false">$C$25</f>
        <v>0.03</v>
      </c>
      <c r="I25" s="156" t="n">
        <f aca="false">$C$25</f>
        <v>0.03</v>
      </c>
      <c r="J25" s="96"/>
      <c r="K25" s="159"/>
      <c r="L25" s="39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</row>
    <row r="26" customFormat="false" ht="15.75" hidden="false" customHeight="false" outlineLevel="0" collapsed="false">
      <c r="A26" s="37"/>
      <c r="B26" s="15"/>
      <c r="C26" s="97"/>
      <c r="D26" s="97"/>
      <c r="E26" s="97"/>
      <c r="F26" s="97"/>
      <c r="G26" s="97"/>
      <c r="H26" s="97"/>
      <c r="I26" s="97"/>
      <c r="J26" s="160"/>
      <c r="K26" s="161"/>
      <c r="L26" s="131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</row>
    <row r="27" customFormat="false" ht="15.75" hidden="false" customHeight="false" outlineLevel="0" collapsed="false">
      <c r="A27" s="55" t="s">
        <v>84</v>
      </c>
      <c r="B27" s="15"/>
      <c r="C27" s="162"/>
      <c r="D27" s="162"/>
      <c r="E27" s="162"/>
      <c r="F27" s="97"/>
      <c r="G27" s="162"/>
      <c r="H27" s="162"/>
      <c r="I27" s="162"/>
      <c r="J27" s="160"/>
      <c r="K27" s="161"/>
      <c r="L27" s="131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</row>
    <row r="28" customFormat="false" ht="15.75" hidden="false" customHeight="false" outlineLevel="0" collapsed="false">
      <c r="A28" s="37" t="s">
        <v>85</v>
      </c>
      <c r="B28" s="33"/>
      <c r="C28" s="163" t="n">
        <v>1563.63147</v>
      </c>
      <c r="D28" s="163" t="n">
        <v>1721.30196</v>
      </c>
      <c r="E28" s="163" t="n">
        <v>1878.06659</v>
      </c>
      <c r="F28" s="124"/>
      <c r="G28" s="163" t="n">
        <v>1242.48171428571</v>
      </c>
      <c r="H28" s="163" t="n">
        <v>1515.79028571429</v>
      </c>
      <c r="I28" s="163" t="n">
        <v>1448.54057142857</v>
      </c>
      <c r="J28" s="160"/>
      <c r="K28" s="161"/>
      <c r="L28" s="131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</row>
    <row r="29" customFormat="false" ht="15.75" hidden="false" customHeight="false" outlineLevel="0" collapsed="false">
      <c r="A29" s="37" t="s">
        <v>86</v>
      </c>
      <c r="B29" s="33"/>
      <c r="C29" s="124" t="n">
        <f aca="false">C23*C19/1000</f>
        <v>937.382561809574</v>
      </c>
      <c r="D29" s="124" t="n">
        <f aca="false">D23*D19/1000</f>
        <v>544.139671750663</v>
      </c>
      <c r="E29" s="124" t="n">
        <f aca="false">E23*E19/1000</f>
        <v>410.26984</v>
      </c>
      <c r="F29" s="124"/>
      <c r="G29" s="124" t="n">
        <f aca="false">G23*G19/1000</f>
        <v>799.487429678385</v>
      </c>
      <c r="H29" s="124" t="n">
        <f aca="false">H23*H19/1000</f>
        <v>1383.93816556866</v>
      </c>
      <c r="I29" s="124" t="n">
        <f aca="false">I23*I19/1000</f>
        <v>4004</v>
      </c>
      <c r="J29" s="160"/>
      <c r="K29" s="161"/>
      <c r="L29" s="131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</row>
    <row r="30" customFormat="false" ht="15.75" hidden="false" customHeight="false" outlineLevel="0" collapsed="false">
      <c r="A30" s="37" t="s">
        <v>87</v>
      </c>
      <c r="B30" s="117"/>
      <c r="C30" s="124" t="n">
        <f aca="false">C24*C11*C8/1000</f>
        <v>450</v>
      </c>
      <c r="D30" s="124" t="n">
        <f aca="false">D24*D11*D8/1000</f>
        <v>450</v>
      </c>
      <c r="E30" s="124" t="n">
        <f aca="false">E24*E11*E8/1000</f>
        <v>450</v>
      </c>
      <c r="F30" s="117"/>
      <c r="G30" s="124" t="n">
        <f aca="false">G24*G11*G8/1000</f>
        <v>337.5</v>
      </c>
      <c r="H30" s="124" t="n">
        <f aca="false">H24*H11*H8/1000</f>
        <v>450</v>
      </c>
      <c r="I30" s="124" t="n">
        <f aca="false">I24*I11*I8/1000</f>
        <v>600</v>
      </c>
      <c r="J30" s="117"/>
      <c r="K30" s="164"/>
      <c r="L30" s="33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</row>
    <row r="31" customFormat="false" ht="15.75" hidden="false" customHeight="false" outlineLevel="0" collapsed="false">
      <c r="A31" s="37" t="s">
        <v>88</v>
      </c>
      <c r="B31" s="33"/>
      <c r="C31" s="163" t="n">
        <v>431.785166666667</v>
      </c>
      <c r="D31" s="163" t="n">
        <v>410.930666666667</v>
      </c>
      <c r="E31" s="163" t="n">
        <v>362.672166666667</v>
      </c>
      <c r="F31" s="124"/>
      <c r="G31" s="163" t="n">
        <v>322.251142857143</v>
      </c>
      <c r="H31" s="163" t="n">
        <v>306.267714285714</v>
      </c>
      <c r="I31" s="163" t="n">
        <v>400.647142857143</v>
      </c>
      <c r="J31" s="160"/>
      <c r="K31" s="161"/>
      <c r="L31" s="131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</row>
    <row r="32" customFormat="false" ht="16.5" hidden="false" customHeight="false" outlineLevel="0" collapsed="false">
      <c r="A32" s="112" t="s">
        <v>89</v>
      </c>
      <c r="B32" s="82"/>
      <c r="C32" s="165" t="n">
        <f aca="false">-Brownsville!B56</f>
        <v>250</v>
      </c>
      <c r="D32" s="165" t="n">
        <f aca="false">-Caledonia!B56</f>
        <v>591.2</v>
      </c>
      <c r="E32" s="165" t="n">
        <f aca="false">-'New Albany'!B56</f>
        <v>488.8</v>
      </c>
      <c r="F32" s="165"/>
      <c r="G32" s="165" t="n">
        <f aca="false">-Gleason!B56</f>
        <v>92.2251014</v>
      </c>
      <c r="H32" s="165" t="n">
        <f aca="false">-Wheatland!B56</f>
        <v>203.273</v>
      </c>
      <c r="I32" s="165" t="n">
        <f aca="false">-Wilton!B56</f>
        <v>333.7</v>
      </c>
      <c r="J32" s="82"/>
      <c r="K32" s="83"/>
      <c r="L32" s="131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</row>
    <row r="33" customFormat="false" ht="12.75" hidden="false" customHeight="false" outlineLevel="0" collapsed="false">
      <c r="L33" s="131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</row>
    <row r="34" customFormat="false" ht="13.5" hidden="false" customHeight="false" outlineLevel="0" collapsed="false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131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</row>
    <row r="35" customFormat="false" ht="15.75" hidden="false" customHeight="false" outlineLevel="0" collapsed="false">
      <c r="A35" s="84" t="s">
        <v>90</v>
      </c>
      <c r="B35" s="85"/>
      <c r="C35" s="148"/>
      <c r="D35" s="148"/>
      <c r="E35" s="148"/>
      <c r="F35" s="147"/>
      <c r="G35" s="148"/>
      <c r="H35" s="148"/>
      <c r="I35" s="148"/>
      <c r="J35" s="148"/>
      <c r="K35" s="166"/>
      <c r="L35" s="131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</row>
    <row r="36" customFormat="false" ht="15.75" hidden="false" customHeight="false" outlineLevel="0" collapsed="false">
      <c r="A36" s="37"/>
      <c r="B36" s="15"/>
      <c r="C36" s="122"/>
      <c r="D36" s="122"/>
      <c r="E36" s="122"/>
      <c r="F36" s="97"/>
      <c r="G36" s="122"/>
      <c r="H36" s="122"/>
      <c r="I36" s="122"/>
      <c r="J36" s="122"/>
      <c r="K36" s="167"/>
      <c r="L36" s="131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</row>
    <row r="37" customFormat="false" ht="15.75" hidden="false" customHeight="false" outlineLevel="0" collapsed="false">
      <c r="A37" s="37" t="s">
        <v>91</v>
      </c>
      <c r="B37" s="15"/>
      <c r="C37" s="74" t="n">
        <v>0.35</v>
      </c>
      <c r="D37" s="74" t="n">
        <v>0.35</v>
      </c>
      <c r="E37" s="74" t="n">
        <v>0.35</v>
      </c>
      <c r="F37" s="97"/>
      <c r="G37" s="74" t="n">
        <v>0.35</v>
      </c>
      <c r="H37" s="74" t="n">
        <v>0.35</v>
      </c>
      <c r="I37" s="74" t="n">
        <v>0.35</v>
      </c>
      <c r="J37" s="156"/>
      <c r="K37" s="157" t="n">
        <v>0.35</v>
      </c>
      <c r="L37" s="131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</row>
    <row r="38" customFormat="false" ht="15.75" hidden="false" customHeight="false" outlineLevel="0" collapsed="false">
      <c r="A38" s="37" t="s">
        <v>92</v>
      </c>
      <c r="B38" s="15"/>
      <c r="C38" s="168" t="n">
        <v>0.06</v>
      </c>
      <c r="D38" s="168" t="n">
        <v>0.05</v>
      </c>
      <c r="E38" s="168" t="n">
        <v>0.05</v>
      </c>
      <c r="F38" s="97"/>
      <c r="G38" s="168" t="n">
        <v>0.06</v>
      </c>
      <c r="H38" s="168" t="n">
        <v>0.045</v>
      </c>
      <c r="I38" s="168" t="n">
        <v>0.0718</v>
      </c>
      <c r="J38" s="96"/>
      <c r="K38" s="159"/>
      <c r="L38" s="13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</row>
    <row r="39" customFormat="false" ht="15.75" hidden="false" customHeight="false" outlineLevel="0" collapsed="false">
      <c r="A39" s="37" t="s">
        <v>93</v>
      </c>
      <c r="B39" s="117"/>
      <c r="C39" s="168" t="s">
        <v>94</v>
      </c>
      <c r="D39" s="168" t="s">
        <v>94</v>
      </c>
      <c r="E39" s="168" t="s">
        <v>94</v>
      </c>
      <c r="F39" s="97"/>
      <c r="G39" s="168" t="s">
        <v>94</v>
      </c>
      <c r="H39" s="168" t="n">
        <v>0.034</v>
      </c>
      <c r="I39" s="168" t="s">
        <v>94</v>
      </c>
      <c r="J39" s="96"/>
      <c r="K39" s="159"/>
      <c r="L39" s="131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</row>
    <row r="40" customFormat="false" ht="15.75" hidden="false" customHeight="false" outlineLevel="0" collapsed="false">
      <c r="A40" s="37" t="s">
        <v>95</v>
      </c>
      <c r="B40" s="117"/>
      <c r="C40" s="168" t="s">
        <v>94</v>
      </c>
      <c r="D40" s="168" t="s">
        <v>94</v>
      </c>
      <c r="E40" s="168" t="s">
        <v>94</v>
      </c>
      <c r="F40" s="97"/>
      <c r="G40" s="168" t="s">
        <v>94</v>
      </c>
      <c r="H40" s="168" t="n">
        <v>0.012</v>
      </c>
      <c r="I40" s="168" t="s">
        <v>94</v>
      </c>
      <c r="J40" s="153"/>
      <c r="K40" s="154"/>
      <c r="L40" s="131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</row>
    <row r="41" customFormat="false" ht="15.75" hidden="false" customHeight="false" outlineLevel="0" collapsed="false">
      <c r="A41" s="37" t="s">
        <v>96</v>
      </c>
      <c r="B41" s="15"/>
      <c r="C41" s="168" t="n">
        <v>0.0025</v>
      </c>
      <c r="D41" s="168" t="n">
        <v>0.0025</v>
      </c>
      <c r="E41" s="168" t="n">
        <v>0.0025</v>
      </c>
      <c r="F41" s="97"/>
      <c r="G41" s="168" t="n">
        <v>0.0025</v>
      </c>
      <c r="H41" s="168" t="s">
        <v>94</v>
      </c>
      <c r="I41" s="168" t="n">
        <v>0.0015</v>
      </c>
      <c r="J41" s="153"/>
      <c r="K41" s="154"/>
      <c r="L41" s="131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</row>
    <row r="42" customFormat="false" ht="16.5" hidden="false" customHeight="false" outlineLevel="0" collapsed="false">
      <c r="A42" s="112" t="s">
        <v>97</v>
      </c>
      <c r="B42" s="43"/>
      <c r="C42" s="169" t="n">
        <v>0.0025</v>
      </c>
      <c r="D42" s="169" t="n">
        <v>0.0025</v>
      </c>
      <c r="E42" s="169" t="n">
        <v>0.0025</v>
      </c>
      <c r="F42" s="170"/>
      <c r="G42" s="169" t="n">
        <v>0.0025</v>
      </c>
      <c r="H42" s="169" t="s">
        <v>94</v>
      </c>
      <c r="I42" s="169" t="n">
        <v>0.001</v>
      </c>
      <c r="J42" s="82"/>
      <c r="K42" s="83"/>
      <c r="L42" s="33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</row>
    <row r="43" customFormat="false" ht="15.75" hidden="false" customHeight="false" outlineLevel="0" collapsed="false">
      <c r="A43" s="15"/>
      <c r="B43" s="33"/>
      <c r="C43" s="124"/>
      <c r="D43" s="124"/>
      <c r="E43" s="124"/>
      <c r="F43" s="124"/>
      <c r="G43" s="124"/>
      <c r="H43" s="124"/>
      <c r="I43" s="124"/>
      <c r="J43" s="160"/>
      <c r="K43" s="160"/>
      <c r="L43" s="131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</row>
    <row r="44" customFormat="false" ht="15.75" hidden="false" customHeight="false" outlineLevel="0" collapsed="false">
      <c r="A44" s="15"/>
      <c r="B44" s="33"/>
      <c r="C44" s="124"/>
      <c r="D44" s="171"/>
      <c r="E44" s="172"/>
      <c r="F44" s="124"/>
      <c r="G44" s="124"/>
      <c r="H44" s="124"/>
      <c r="I44" s="124"/>
      <c r="J44" s="160"/>
      <c r="K44" s="160"/>
      <c r="L44" s="131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</row>
    <row r="45" customFormat="false" ht="15.75" hidden="false" customHeight="false" outlineLevel="0" collapsed="false">
      <c r="A45" s="173"/>
      <c r="B45" s="174"/>
      <c r="C45" s="175"/>
      <c r="D45" s="124"/>
      <c r="E45" s="124"/>
      <c r="F45" s="124"/>
      <c r="G45" s="124"/>
      <c r="H45" s="124"/>
      <c r="I45" s="124"/>
      <c r="J45" s="33"/>
      <c r="K45" s="33"/>
      <c r="L45" s="131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</row>
    <row r="46" customFormat="false" ht="15.75" hidden="false" customHeight="false" outlineLevel="0" collapsed="false">
      <c r="A46" s="15" t="s">
        <v>98</v>
      </c>
      <c r="B46" s="33"/>
      <c r="C46" s="124"/>
      <c r="D46" s="124"/>
      <c r="E46" s="124"/>
      <c r="F46" s="124"/>
      <c r="G46" s="124"/>
      <c r="H46" s="124"/>
      <c r="I46" s="124"/>
      <c r="J46" s="33"/>
      <c r="K46" s="33"/>
      <c r="L46" s="131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</row>
    <row r="47" customFormat="false" ht="12.75" hidden="false" customHeight="false" outlineLevel="0" collapsed="false">
      <c r="A47" s="33"/>
      <c r="B47" s="33"/>
      <c r="C47" s="160"/>
      <c r="D47" s="160"/>
      <c r="E47" s="160"/>
      <c r="F47" s="160"/>
      <c r="G47" s="160"/>
      <c r="H47" s="160"/>
      <c r="I47" s="160"/>
      <c r="J47" s="160"/>
      <c r="K47" s="160"/>
      <c r="L47" s="131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</row>
    <row r="48" customFormat="false" ht="12.75" hidden="false" customHeight="false" outlineLevel="0" collapsed="false">
      <c r="L48" s="131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</row>
    <row r="49" customFormat="false" ht="12.75" hidden="false" customHeight="false" outlineLevel="0" collapsed="false">
      <c r="A49" s="33"/>
      <c r="B49" s="33"/>
      <c r="C49" s="160"/>
      <c r="D49" s="160"/>
      <c r="E49" s="160"/>
      <c r="F49" s="160"/>
      <c r="G49" s="160"/>
      <c r="H49" s="160"/>
      <c r="I49" s="160"/>
      <c r="J49" s="160"/>
      <c r="K49" s="160"/>
      <c r="L49" s="131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</row>
    <row r="50" customFormat="false" ht="12.75" hidden="false" customHeight="false" outlineLevel="0" collapsed="false">
      <c r="L50" s="131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</row>
    <row r="51" customFormat="false" ht="12.75" hidden="false" customHeight="false" outlineLevel="0" collapsed="false">
      <c r="L51" s="131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</row>
    <row r="52" customFormat="false" ht="12.75" hidden="false" customHeight="false" outlineLevel="0" collapsed="false">
      <c r="L52" s="39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</row>
    <row r="53" customFormat="false" ht="12.75" hidden="false" customHeight="false" outlineLevel="0" collapsed="false">
      <c r="L53" s="176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</row>
    <row r="54" customFormat="false" ht="12.75" hidden="false" customHeight="false" outlineLevel="0" collapsed="false">
      <c r="A54" s="177"/>
      <c r="B54" s="33"/>
      <c r="C54" s="160"/>
      <c r="D54" s="160"/>
      <c r="E54" s="160"/>
      <c r="F54" s="160"/>
      <c r="G54" s="160"/>
      <c r="H54" s="160"/>
      <c r="I54" s="160"/>
      <c r="J54" s="160"/>
      <c r="K54" s="160"/>
      <c r="L54" s="176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</row>
    <row r="55" customFormat="false" ht="12.75" hidden="false" customHeight="false" outlineLevel="0" collapsed="false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76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customFormat="false" ht="12.75" hidden="false" customHeight="false" outlineLevel="0" collapsed="false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76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</row>
    <row r="57" customFormat="false" ht="12.75" hidden="false" customHeight="false" outlineLevel="0" collapsed="false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76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</row>
    <row r="58" customFormat="false" ht="12.75" hidden="false" customHeight="false" outlineLevel="0" collapsed="false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76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</row>
    <row r="59" customFormat="false" ht="12.75" hidden="false" customHeight="false" outlineLevel="0" collapsed="false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76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</row>
    <row r="60" customFormat="false" ht="12.75" hidden="false" customHeight="false" outlineLevel="0" collapsed="false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</row>
    <row r="61" customFormat="false" ht="12.75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</row>
    <row r="62" customFormat="false" ht="12.75" hidden="false" customHeight="false" outlineLevel="0" collapsed="false"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</row>
    <row r="63" customFormat="false" ht="12.75" hidden="false" customHeight="false" outlineLevel="0" collapsed="false"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customFormat="false" ht="12.75" hidden="false" customHeight="false" outlineLevel="0" collapsed="false"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</row>
    <row r="65" customFormat="false" ht="12.75" hidden="false" customHeight="false" outlineLevel="0" collapsed="false"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</row>
    <row r="66" customFormat="false" ht="12.75" hidden="false" customHeight="false" outlineLevel="0" collapsed="false"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</row>
    <row r="67" customFormat="false" ht="12.75" hidden="false" customHeight="false" outlineLevel="0" collapsed="false"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</row>
    <row r="68" customFormat="false" ht="12.75" hidden="false" customHeight="false" outlineLevel="0" collapsed="false"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</row>
    <row r="69" customFormat="false" ht="12.75" hidden="false" customHeight="false" outlineLevel="0" collapsed="false"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51.99"/>
    <col collapsed="false" customWidth="true" hidden="false" outlineLevel="0" max="2" min="2" style="18" width="6.7"/>
    <col collapsed="false" customWidth="true" hidden="false" outlineLevel="0" max="5" min="3" style="18" width="9.85"/>
    <col collapsed="false" customWidth="true" hidden="false" outlineLevel="0" max="7" min="6" style="18" width="11.56"/>
    <col collapsed="false" customWidth="true" hidden="false" outlineLevel="0" max="8" min="8" style="18" width="10.28"/>
    <col collapsed="false" customWidth="true" hidden="false" outlineLevel="0" max="22" min="9" style="18" width="9.85"/>
    <col collapsed="false" customWidth="false" hidden="false" outlineLevel="0" max="257" min="23" style="18" width="9.28"/>
  </cols>
  <sheetData>
    <row r="1" customFormat="false" ht="12" hidden="false" customHeight="true" outlineLevel="0" collapsed="false">
      <c r="A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customFormat="false" ht="18.75" hidden="false" customHeight="false" outlineLevel="0" collapsed="false">
      <c r="A2" s="4" t="s">
        <v>99</v>
      </c>
      <c r="B2" s="180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customFormat="false" ht="15.75" hidden="false" customHeight="false" outlineLevel="0" collapsed="false"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customFormat="false" ht="15.75" hidden="false" customHeight="false" outlineLevel="0" collapsed="false">
      <c r="C4" s="182" t="n">
        <v>2001</v>
      </c>
      <c r="D4" s="182" t="n">
        <v>2002</v>
      </c>
      <c r="E4" s="182" t="n">
        <v>2003</v>
      </c>
      <c r="F4" s="182" t="n">
        <v>2004</v>
      </c>
      <c r="G4" s="182" t="n">
        <v>2005</v>
      </c>
      <c r="H4" s="182" t="n">
        <v>2006</v>
      </c>
      <c r="I4" s="182" t="n">
        <v>2007</v>
      </c>
      <c r="J4" s="182" t="n">
        <v>2008</v>
      </c>
      <c r="K4" s="182" t="n">
        <v>2009</v>
      </c>
      <c r="L4" s="182" t="n">
        <v>2010</v>
      </c>
      <c r="M4" s="182" t="n">
        <v>2011</v>
      </c>
      <c r="N4" s="182" t="n">
        <v>2012</v>
      </c>
      <c r="O4" s="182" t="n">
        <v>2013</v>
      </c>
      <c r="P4" s="182" t="n">
        <v>2014</v>
      </c>
      <c r="Q4" s="182" t="n">
        <v>2015</v>
      </c>
      <c r="R4" s="182" t="n">
        <v>2016</v>
      </c>
      <c r="S4" s="182" t="n">
        <v>2017</v>
      </c>
      <c r="T4" s="182" t="n">
        <v>2018</v>
      </c>
      <c r="U4" s="182" t="n">
        <v>2019</v>
      </c>
      <c r="V4" s="182" t="n">
        <v>2020</v>
      </c>
    </row>
    <row r="5" customFormat="false" ht="15.75" hidden="false" customHeight="false" outlineLevel="0" collapsed="false"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</row>
    <row r="6" customFormat="false" ht="15.75" hidden="false" customHeight="false" outlineLevel="0" collapsed="false">
      <c r="A6" s="142" t="s">
        <v>100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</row>
    <row r="7" customFormat="false" ht="15.75" hidden="false" customHeight="false" outlineLevel="0" collapsed="false">
      <c r="A7" s="14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</row>
    <row r="8" customFormat="false" ht="15.75" hidden="false" customHeight="false" outlineLevel="0" collapsed="false">
      <c r="A8" s="18" t="s">
        <v>76</v>
      </c>
      <c r="C8" s="183" t="n">
        <f aca="false">Assumptions!$C$16</f>
        <v>4</v>
      </c>
      <c r="D8" s="183" t="n">
        <f aca="false">Assumptions!$C$16</f>
        <v>4</v>
      </c>
      <c r="E8" s="183" t="n">
        <f aca="false">Assumptions!$C$16</f>
        <v>4</v>
      </c>
      <c r="F8" s="184" t="n">
        <v>0</v>
      </c>
      <c r="G8" s="184" t="n">
        <v>0</v>
      </c>
      <c r="H8" s="184" t="n">
        <v>0</v>
      </c>
      <c r="I8" s="184" t="n">
        <v>0</v>
      </c>
      <c r="J8" s="184" t="n">
        <v>0</v>
      </c>
      <c r="K8" s="184" t="n">
        <v>0</v>
      </c>
      <c r="L8" s="184" t="n">
        <v>0</v>
      </c>
      <c r="M8" s="184" t="n">
        <v>0</v>
      </c>
      <c r="N8" s="184" t="n">
        <v>0</v>
      </c>
      <c r="O8" s="184" t="n">
        <v>0</v>
      </c>
      <c r="P8" s="184" t="n">
        <v>0</v>
      </c>
      <c r="Q8" s="184" t="n">
        <v>0</v>
      </c>
      <c r="R8" s="184" t="n">
        <v>0</v>
      </c>
      <c r="S8" s="184" t="n">
        <v>0</v>
      </c>
      <c r="T8" s="184" t="n">
        <v>0</v>
      </c>
      <c r="U8" s="184" t="n">
        <v>0</v>
      </c>
      <c r="V8" s="184" t="n">
        <v>0</v>
      </c>
    </row>
    <row r="9" customFormat="false" ht="15.75" hidden="false" customHeight="false" outlineLevel="0" collapsed="false"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</row>
    <row r="10" customFormat="false" ht="15.75" hidden="false" customHeight="false" outlineLevel="0" collapsed="false"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</row>
    <row r="11" customFormat="false" ht="15.75" hidden="false" customHeight="false" outlineLevel="0" collapsed="false"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</row>
    <row r="12" customFormat="false" ht="15.75" hidden="false" customHeight="false" outlineLevel="0" collapsed="false">
      <c r="A12" s="142" t="s">
        <v>101</v>
      </c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</row>
    <row r="13" customFormat="false" ht="15.75" hidden="false" customHeight="false" outlineLevel="0" collapsed="false">
      <c r="A13" s="142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</row>
    <row r="14" customFormat="false" ht="15.75" hidden="false" customHeight="false" outlineLevel="0" collapsed="false">
      <c r="A14" s="185" t="s">
        <v>102</v>
      </c>
      <c r="C14" s="186" t="n">
        <f aca="false">Assumptions!C25</f>
        <v>0.03</v>
      </c>
      <c r="D14" s="15"/>
      <c r="E14" s="187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customFormat="false" ht="15.75" hidden="false" customHeight="false" outlineLevel="0" collapsed="false">
      <c r="A15" s="185"/>
      <c r="B15" s="188"/>
      <c r="C15" s="15"/>
      <c r="D15" s="15"/>
      <c r="E15" s="187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customFormat="false" ht="15.75" hidden="false" customHeight="false" outlineLevel="0" collapsed="false">
      <c r="A16" s="15"/>
      <c r="B16" s="189"/>
      <c r="C16" s="15"/>
      <c r="D16" s="15"/>
      <c r="E16" s="18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customFormat="false" ht="15.75" hidden="false" customHeight="false" outlineLevel="0" collapsed="false">
      <c r="A17" s="142" t="s">
        <v>103</v>
      </c>
      <c r="B17" s="15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</row>
    <row r="18" customFormat="false" ht="15.75" hidden="false" customHeight="false" outlineLevel="0" collapsed="false">
      <c r="A18" s="15" t="s">
        <v>104</v>
      </c>
      <c r="B18" s="15"/>
    </row>
    <row r="19" customFormat="false" ht="15.75" hidden="false" customHeight="false" outlineLevel="0" collapsed="false">
      <c r="A19" s="15"/>
      <c r="B19" s="15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</row>
    <row r="20" customFormat="false" ht="15.75" hidden="false" customHeight="false" outlineLevel="0" collapsed="false">
      <c r="A20" s="191" t="s">
        <v>105</v>
      </c>
      <c r="B20" s="15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</row>
    <row r="21" customFormat="false" ht="15.75" hidden="false" customHeight="false" outlineLevel="0" collapsed="false">
      <c r="A21" s="15" t="s">
        <v>106</v>
      </c>
      <c r="B21" s="192"/>
      <c r="C21" s="193" t="n">
        <v>60.9722991689751</v>
      </c>
      <c r="D21" s="193" t="n">
        <v>62.1317424158014</v>
      </c>
      <c r="E21" s="193" t="n">
        <v>63.3132335214248</v>
      </c>
      <c r="F21" s="193" t="n">
        <v>64.5171917457606</v>
      </c>
      <c r="G21" s="193" t="n">
        <v>65.7440443213296</v>
      </c>
      <c r="H21" s="193" t="n">
        <v>64.6476957619109</v>
      </c>
      <c r="I21" s="193" t="n">
        <v>63.5696299256825</v>
      </c>
      <c r="J21" s="193" t="n">
        <v>62.5095419297088</v>
      </c>
      <c r="K21" s="193" t="n">
        <v>61.4671319752861</v>
      </c>
      <c r="L21" s="193" t="n">
        <v>60.4421052631579</v>
      </c>
      <c r="M21" s="193" t="n">
        <v>59.7920389893765</v>
      </c>
      <c r="N21" s="193" t="n">
        <v>59.1489643013195</v>
      </c>
      <c r="O21" s="193" t="n">
        <v>58.51280600316</v>
      </c>
      <c r="P21" s="193" t="n">
        <v>57.8834897078165</v>
      </c>
      <c r="Q21" s="193" t="n">
        <v>57.2609418282549</v>
      </c>
      <c r="R21" s="193" t="n">
        <v>56.3863179526819</v>
      </c>
      <c r="S21" s="193" t="n">
        <v>55.5250533914914</v>
      </c>
      <c r="T21" s="193" t="n">
        <v>54.6769440897911</v>
      </c>
      <c r="U21" s="193" t="n">
        <v>53.8417891094953</v>
      </c>
      <c r="V21" s="193" t="n">
        <v>53.0193905817175</v>
      </c>
      <c r="W21" s="194"/>
    </row>
    <row r="22" customFormat="false" ht="15.75" hidden="false" customHeight="false" outlineLevel="0" collapsed="false">
      <c r="A22" s="15"/>
      <c r="B22" s="15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4"/>
    </row>
    <row r="23" customFormat="false" ht="15.75" hidden="false" customHeight="false" outlineLevel="0" collapsed="false">
      <c r="A23" s="191" t="s">
        <v>107</v>
      </c>
      <c r="B23" s="15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4"/>
    </row>
    <row r="24" customFormat="false" ht="15.75" hidden="false" customHeight="false" outlineLevel="0" collapsed="false">
      <c r="A24" s="15" t="s">
        <v>108</v>
      </c>
      <c r="B24" s="195"/>
      <c r="C24" s="193" t="n">
        <f aca="false">C21*(1+'Power Price Assumption'!$C$14)^(C4-1998)</f>
        <v>66.6260775540166</v>
      </c>
      <c r="D24" s="193" t="n">
        <f aca="false">D21*(1+'Power Price Assumption'!$C$14)^(D4-1998)</f>
        <v>69.9298234696352</v>
      </c>
      <c r="E24" s="193" t="n">
        <f aca="false">E21*(1+'Power Price Assumption'!$C$14)^(E4-1998)</f>
        <v>73.3973901814894</v>
      </c>
      <c r="F24" s="193" t="n">
        <f aca="false">F21*(1+'Power Price Assumption'!$C$14)^(F4-1998)</f>
        <v>77.0369009696273</v>
      </c>
      <c r="G24" s="193" t="n">
        <f aca="false">G21*(1+'Power Price Assumption'!$C$14)^(G4-1998)</f>
        <v>80.8568819181377</v>
      </c>
      <c r="H24" s="193" t="n">
        <f aca="false">H21*(1+'Power Price Assumption'!$C$14)^(H4-1998)</f>
        <v>81.8937668218377</v>
      </c>
      <c r="I24" s="193" t="n">
        <f aca="false">I21*(1+'Power Price Assumption'!$C$14)^(I4-1998)</f>
        <v>82.9439484329796</v>
      </c>
      <c r="J24" s="193" t="n">
        <f aca="false">J21*(1+'Power Price Assumption'!$C$14)^(J4-1998)</f>
        <v>84.0075972646339</v>
      </c>
      <c r="K24" s="193" t="n">
        <f aca="false">K21*(1+'Power Price Assumption'!$C$14)^(K4-1998)</f>
        <v>85.0848860164807</v>
      </c>
      <c r="L24" s="193" t="n">
        <f aca="false">L21*(1+'Power Price Assumption'!$C$14)^(L4-1998)</f>
        <v>86.1759896028501</v>
      </c>
      <c r="M24" s="193" t="n">
        <f aca="false">M21*(1+'Power Price Assumption'!$C$14)^(M4-1998)</f>
        <v>87.8066250519098</v>
      </c>
      <c r="N24" s="193" t="n">
        <f aca="false">N21*(1+'Power Price Assumption'!$C$14)^(N4-1998)</f>
        <v>89.4681156379976</v>
      </c>
      <c r="O24" s="193" t="n">
        <f aca="false">O21*(1+'Power Price Assumption'!$C$14)^(O4-1998)</f>
        <v>91.1610452068049</v>
      </c>
      <c r="P24" s="193" t="n">
        <f aca="false">P21*(1+'Power Price Assumption'!$C$14)^(P4-1998)</f>
        <v>92.8860086516416</v>
      </c>
      <c r="Q24" s="193" t="n">
        <f aca="false">Q21*(1+'Power Price Assumption'!$C$14)^(Q4-1998)</f>
        <v>94.6436121224815</v>
      </c>
      <c r="R24" s="193" t="n">
        <f aca="false">R21*(1+'Power Price Assumption'!$C$14)^(R4-1998)</f>
        <v>95.9939318842308</v>
      </c>
      <c r="S24" s="193" t="n">
        <f aca="false">S21*(1+'Power Price Assumption'!$C$14)^(S4-1998)</f>
        <v>97.3635172194095</v>
      </c>
      <c r="T24" s="193" t="n">
        <f aca="false">T21*(1+'Power Price Assumption'!$C$14)^(T4-1998)</f>
        <v>98.7526429979633</v>
      </c>
      <c r="U24" s="193" t="n">
        <f aca="false">U21*(1+'Power Price Assumption'!$C$14)^(U4-1998)</f>
        <v>100.161588011522</v>
      </c>
      <c r="V24" s="193" t="n">
        <f aca="false">V21*(1+'Power Price Assumption'!$C$14)^(V4-1998)</f>
        <v>101.59063502935</v>
      </c>
      <c r="W24" s="194"/>
    </row>
    <row r="25" customFormat="false" ht="15.75" hidden="false" customHeight="false" outlineLevel="0" collapsed="false">
      <c r="A25" s="15" t="s">
        <v>109</v>
      </c>
      <c r="B25" s="15"/>
      <c r="C25" s="183" t="n">
        <f aca="false">C24/12</f>
        <v>5.55217312950138</v>
      </c>
      <c r="D25" s="183" t="n">
        <f aca="false">D24/12</f>
        <v>5.82748528913626</v>
      </c>
      <c r="E25" s="183" t="n">
        <f aca="false">E24/12</f>
        <v>6.11644918179079</v>
      </c>
      <c r="F25" s="183" t="n">
        <f aca="false">F24/12</f>
        <v>6.41974174746894</v>
      </c>
      <c r="G25" s="183" t="n">
        <f aca="false">G24/12</f>
        <v>6.73807349317814</v>
      </c>
      <c r="H25" s="183" t="n">
        <f aca="false">H24/12</f>
        <v>6.82448056848648</v>
      </c>
      <c r="I25" s="183" t="n">
        <f aca="false">I24/12</f>
        <v>6.9119957027483</v>
      </c>
      <c r="J25" s="183" t="n">
        <f aca="false">J24/12</f>
        <v>7.00063310538616</v>
      </c>
      <c r="K25" s="183" t="n">
        <f aca="false">K24/12</f>
        <v>7.09040716804006</v>
      </c>
      <c r="L25" s="183" t="n">
        <f aca="false">L24/12</f>
        <v>7.18133246690418</v>
      </c>
      <c r="M25" s="183" t="n">
        <f aca="false">M24/12</f>
        <v>7.31721875432582</v>
      </c>
      <c r="N25" s="183" t="n">
        <f aca="false">N24/12</f>
        <v>7.45567630316647</v>
      </c>
      <c r="O25" s="183" t="n">
        <f aca="false">O24/12</f>
        <v>7.59675376723374</v>
      </c>
      <c r="P25" s="183" t="n">
        <f aca="false">P24/12</f>
        <v>7.74050072097014</v>
      </c>
      <c r="Q25" s="183" t="n">
        <f aca="false">Q24/12</f>
        <v>7.88696767687346</v>
      </c>
      <c r="R25" s="183" t="n">
        <f aca="false">R24/12</f>
        <v>7.9994943236859</v>
      </c>
      <c r="S25" s="183" t="n">
        <f aca="false">S24/12</f>
        <v>8.11362643495079</v>
      </c>
      <c r="T25" s="183" t="n">
        <f aca="false">T24/12</f>
        <v>8.22938691649694</v>
      </c>
      <c r="U25" s="183" t="n">
        <f aca="false">U24/12</f>
        <v>8.34679900096013</v>
      </c>
      <c r="V25" s="183" t="n">
        <f aca="false">V24/12</f>
        <v>8.46588625244584</v>
      </c>
      <c r="W25" s="194"/>
    </row>
    <row r="26" customFormat="false" ht="16.5" hidden="false" customHeight="false" outlineLevel="0" collapsed="false">
      <c r="A26" s="15"/>
      <c r="B26" s="1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4"/>
      <c r="X26" s="180"/>
      <c r="Y26" s="180"/>
      <c r="Z26" s="180"/>
      <c r="AA26" s="180"/>
      <c r="AB26" s="180"/>
    </row>
    <row r="27" customFormat="false" ht="16.5" hidden="false" customHeight="false" outlineLevel="0" collapsed="false">
      <c r="A27" s="197" t="s">
        <v>110</v>
      </c>
      <c r="B27" s="198"/>
      <c r="C27" s="199" t="n">
        <f aca="false">C8</f>
        <v>4</v>
      </c>
      <c r="D27" s="199" t="n">
        <f aca="false">D8</f>
        <v>4</v>
      </c>
      <c r="E27" s="199" t="n">
        <f aca="false">E8</f>
        <v>4</v>
      </c>
      <c r="F27" s="199" t="n">
        <f aca="false">F25</f>
        <v>6.41974174746894</v>
      </c>
      <c r="G27" s="199" t="n">
        <f aca="false">G25</f>
        <v>6.73807349317814</v>
      </c>
      <c r="H27" s="199" t="n">
        <f aca="false">H25</f>
        <v>6.82448056848648</v>
      </c>
      <c r="I27" s="199" t="n">
        <f aca="false">I25</f>
        <v>6.9119957027483</v>
      </c>
      <c r="J27" s="199" t="n">
        <f aca="false">J25</f>
        <v>7.00063310538616</v>
      </c>
      <c r="K27" s="199" t="n">
        <f aca="false">K25</f>
        <v>7.09040716804006</v>
      </c>
      <c r="L27" s="199" t="n">
        <f aca="false">L25</f>
        <v>7.18133246690418</v>
      </c>
      <c r="M27" s="199" t="n">
        <f aca="false">M25</f>
        <v>7.31721875432582</v>
      </c>
      <c r="N27" s="199" t="n">
        <f aca="false">N25</f>
        <v>7.45567630316647</v>
      </c>
      <c r="O27" s="199" t="n">
        <f aca="false">O25</f>
        <v>7.59675376723374</v>
      </c>
      <c r="P27" s="199" t="n">
        <f aca="false">P25</f>
        <v>7.74050072097014</v>
      </c>
      <c r="Q27" s="199" t="n">
        <f aca="false">Q25</f>
        <v>7.88696767687346</v>
      </c>
      <c r="R27" s="199" t="n">
        <f aca="false">R25</f>
        <v>7.9994943236859</v>
      </c>
      <c r="S27" s="199" t="n">
        <f aca="false">S25</f>
        <v>8.11362643495079</v>
      </c>
      <c r="T27" s="199" t="n">
        <f aca="false">T25</f>
        <v>8.22938691649694</v>
      </c>
      <c r="U27" s="199" t="n">
        <f aca="false">U25</f>
        <v>8.34679900096013</v>
      </c>
      <c r="V27" s="200" t="n">
        <f aca="false">V25</f>
        <v>8.46588625244584</v>
      </c>
    </row>
    <row r="28" customFormat="false" ht="15.75" hidden="false" customHeight="false" outlineLevel="0" collapsed="false">
      <c r="A28" s="185"/>
      <c r="B28" s="117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180"/>
      <c r="EL28" s="180"/>
      <c r="EM28" s="180"/>
      <c r="EN28" s="180"/>
      <c r="EO28" s="180"/>
      <c r="EP28" s="180"/>
      <c r="EQ28" s="180"/>
      <c r="ER28" s="180"/>
      <c r="ES28" s="180"/>
      <c r="ET28" s="180"/>
      <c r="EU28" s="180"/>
      <c r="EV28" s="180"/>
      <c r="EW28" s="180"/>
      <c r="EX28" s="180"/>
      <c r="EY28" s="180"/>
      <c r="EZ28" s="180"/>
      <c r="FA28" s="180"/>
      <c r="FB28" s="180"/>
      <c r="FC28" s="180"/>
      <c r="FD28" s="180"/>
      <c r="FE28" s="180"/>
      <c r="FF28" s="180"/>
      <c r="FG28" s="180"/>
      <c r="FH28" s="180"/>
      <c r="FI28" s="180"/>
      <c r="FJ28" s="180"/>
      <c r="FK28" s="180"/>
      <c r="FL28" s="180"/>
      <c r="FM28" s="180"/>
      <c r="FN28" s="180"/>
      <c r="FO28" s="180"/>
      <c r="FP28" s="180"/>
      <c r="FQ28" s="180"/>
      <c r="FR28" s="180"/>
      <c r="FS28" s="180"/>
      <c r="FT28" s="180"/>
      <c r="FU28" s="180"/>
      <c r="FV28" s="180"/>
      <c r="FW28" s="180"/>
      <c r="FX28" s="180"/>
      <c r="FY28" s="180"/>
      <c r="FZ28" s="180"/>
      <c r="GA28" s="180"/>
      <c r="GB28" s="180"/>
      <c r="GC28" s="180"/>
      <c r="GD28" s="180"/>
      <c r="GE28" s="180"/>
      <c r="GF28" s="180"/>
      <c r="GG28" s="180"/>
      <c r="GH28" s="180"/>
      <c r="GI28" s="180"/>
      <c r="GJ28" s="180"/>
      <c r="GK28" s="180"/>
      <c r="GL28" s="180"/>
      <c r="GM28" s="180"/>
      <c r="GN28" s="180"/>
      <c r="GO28" s="180"/>
      <c r="GP28" s="180"/>
      <c r="GQ28" s="180"/>
      <c r="GR28" s="180"/>
      <c r="GS28" s="180"/>
      <c r="GT28" s="180"/>
      <c r="GU28" s="180"/>
      <c r="GV28" s="180"/>
      <c r="GW28" s="180"/>
      <c r="GX28" s="180"/>
      <c r="GY28" s="180"/>
      <c r="GZ28" s="180"/>
      <c r="HA28" s="180"/>
      <c r="HB28" s="180"/>
      <c r="HC28" s="180"/>
      <c r="HD28" s="180"/>
      <c r="HE28" s="180"/>
      <c r="HF28" s="180"/>
      <c r="HG28" s="180"/>
      <c r="HH28" s="180"/>
      <c r="HI28" s="180"/>
      <c r="HJ28" s="180"/>
      <c r="HK28" s="180"/>
      <c r="HL28" s="180"/>
      <c r="HM28" s="180"/>
      <c r="HN28" s="180"/>
      <c r="HO28" s="180"/>
      <c r="HP28" s="180"/>
      <c r="HQ28" s="180"/>
      <c r="HR28" s="180"/>
      <c r="HS28" s="180"/>
      <c r="HT28" s="180"/>
      <c r="HU28" s="180"/>
      <c r="HV28" s="180"/>
      <c r="HW28" s="180"/>
      <c r="HX28" s="180"/>
      <c r="HY28" s="180"/>
      <c r="HZ28" s="180"/>
      <c r="IA28" s="180"/>
      <c r="IB28" s="180"/>
      <c r="IC28" s="180"/>
      <c r="ID28" s="180"/>
      <c r="IE28" s="180"/>
      <c r="IF28" s="180"/>
      <c r="IG28" s="180"/>
      <c r="IH28" s="180"/>
      <c r="II28" s="180"/>
      <c r="IJ28" s="180"/>
      <c r="IK28" s="180"/>
      <c r="IL28" s="180"/>
      <c r="IM28" s="180"/>
      <c r="IN28" s="180"/>
      <c r="IO28" s="180"/>
      <c r="IP28" s="180"/>
      <c r="IQ28" s="180"/>
      <c r="IR28" s="180"/>
      <c r="IS28" s="180"/>
      <c r="IT28" s="180"/>
      <c r="IU28" s="180"/>
      <c r="IV28" s="180"/>
      <c r="IW28" s="180"/>
    </row>
    <row r="29" customFormat="false" ht="15.75" hidden="false" customHeight="false" outlineLevel="0" collapsed="false">
      <c r="A29" s="15"/>
      <c r="B29" s="201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194"/>
      <c r="X29" s="203"/>
      <c r="Y29" s="203"/>
    </row>
    <row r="30" customFormat="false" ht="15.75" hidden="false" customHeight="false" outlineLevel="0" collapsed="false">
      <c r="A30" s="142" t="s">
        <v>111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customFormat="false" ht="15.75" hidden="false" customHeight="false" outlineLevel="0" collapsed="false">
      <c r="A31" s="15" t="s">
        <v>112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customFormat="false" ht="15.75" hidden="false" customHeight="false" outlineLevel="0" collapsed="false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customFormat="false" ht="15.75" hidden="false" customHeight="false" outlineLevel="0" collapsed="false">
      <c r="A33" s="191" t="s">
        <v>105</v>
      </c>
      <c r="B33" s="15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</row>
    <row r="34" customFormat="false" ht="15.75" hidden="false" customHeight="false" outlineLevel="0" collapsed="false">
      <c r="A34" s="15" t="s">
        <v>106</v>
      </c>
      <c r="B34" s="201"/>
      <c r="C34" s="193" t="n">
        <v>63.6776595744681</v>
      </c>
      <c r="D34" s="193" t="n">
        <v>65.100779776943</v>
      </c>
      <c r="E34" s="193" t="n">
        <v>66.5557050288533</v>
      </c>
      <c r="F34" s="193" t="n">
        <v>68.0431461353494</v>
      </c>
      <c r="G34" s="193" t="n">
        <v>69.563829787234</v>
      </c>
      <c r="H34" s="193" t="n">
        <v>68.9095081877806</v>
      </c>
      <c r="I34" s="193" t="n">
        <v>68.261341176952</v>
      </c>
      <c r="J34" s="193" t="n">
        <v>67.6192708643146</v>
      </c>
      <c r="K34" s="193" t="n">
        <v>66.9832399039557</v>
      </c>
      <c r="L34" s="193" t="n">
        <v>66.3531914893617</v>
      </c>
      <c r="M34" s="193" t="n">
        <v>65.2466847836494</v>
      </c>
      <c r="N34" s="193" t="n">
        <v>64.1586301985105</v>
      </c>
      <c r="O34" s="193" t="n">
        <v>63.0887200261362</v>
      </c>
      <c r="P34" s="193" t="n">
        <v>62.0366516900575</v>
      </c>
      <c r="Q34" s="193" t="n">
        <v>61.0021276595745</v>
      </c>
      <c r="R34" s="193" t="n">
        <v>60.1208601723877</v>
      </c>
      <c r="S34" s="193" t="n">
        <v>59.2523239195654</v>
      </c>
      <c r="T34" s="193" t="n">
        <v>58.3963349792784</v>
      </c>
      <c r="U34" s="193" t="n">
        <v>57.5527120867245</v>
      </c>
      <c r="V34" s="193" t="n">
        <v>56.7212765957447</v>
      </c>
    </row>
    <row r="35" customFormat="false" ht="15.75" hidden="false" customHeight="false" outlineLevel="0" collapsed="false">
      <c r="A35" s="15"/>
      <c r="B35" s="201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</row>
    <row r="36" customFormat="false" ht="15.75" hidden="false" customHeight="false" outlineLevel="0" collapsed="false">
      <c r="A36" s="191" t="s">
        <v>107</v>
      </c>
      <c r="B36" s="201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</row>
    <row r="37" customFormat="false" ht="15.75" hidden="false" customHeight="false" outlineLevel="0" collapsed="false">
      <c r="A37" s="15" t="s">
        <v>108</v>
      </c>
      <c r="B37" s="201"/>
      <c r="C37" s="196" t="n">
        <f aca="false">C34*(1+'Power Price Assumption'!$C$14)^(C4-1998)</f>
        <v>69.5822979138298</v>
      </c>
      <c r="D37" s="196" t="n">
        <f aca="false">D34*(1+'Power Price Assumption'!$C$14)^(D4-1998)</f>
        <v>73.2715011768192</v>
      </c>
      <c r="E37" s="196" t="n">
        <f aca="false">E34*(1+'Power Price Assumption'!$C$14)^(E4-1998)</f>
        <v>77.1563033367078</v>
      </c>
      <c r="F37" s="196" t="n">
        <f aca="false">F34*(1+'Power Price Assumption'!$C$14)^(F4-1998)</f>
        <v>81.2470749059722</v>
      </c>
      <c r="G37" s="196" t="n">
        <f aca="false">G34*(1+'Power Price Assumption'!$C$14)^(G4-1998)</f>
        <v>85.5547362341833</v>
      </c>
      <c r="H37" s="196" t="n">
        <f aca="false">H34*(1+'Power Price Assumption'!$C$14)^(H4-1998)</f>
        <v>87.2925032954154</v>
      </c>
      <c r="I37" s="196" t="n">
        <f aca="false">I34*(1+'Power Price Assumption'!$C$14)^(I4-1998)</f>
        <v>89.0655674599059</v>
      </c>
      <c r="J37" s="196" t="n">
        <f aca="false">J34*(1+'Power Price Assumption'!$C$14)^(J4-1998)</f>
        <v>90.8746456738591</v>
      </c>
      <c r="K37" s="196" t="n">
        <f aca="false">K34*(1+'Power Price Assumption'!$C$14)^(K4-1998)</f>
        <v>92.7204694459167</v>
      </c>
      <c r="L37" s="196" t="n">
        <f aca="false">L34*(1+'Power Price Assumption'!$C$14)^(L4-1998)</f>
        <v>94.6037851429467</v>
      </c>
      <c r="M37" s="196" t="n">
        <f aca="false">M34*(1+'Power Price Assumption'!$C$14)^(M4-1998)</f>
        <v>95.8169562957364</v>
      </c>
      <c r="N37" s="196" t="n">
        <f aca="false">N34*(1+'Power Price Assumption'!$C$14)^(N4-1998)</f>
        <v>97.0456847990458</v>
      </c>
      <c r="O37" s="196" t="n">
        <f aca="false">O34*(1+'Power Price Assumption'!$C$14)^(O4-1998)</f>
        <v>98.2901701557683</v>
      </c>
      <c r="P37" s="196" t="n">
        <f aca="false">P34*(1+'Power Price Assumption'!$C$14)^(P4-1998)</f>
        <v>99.5506144271639</v>
      </c>
      <c r="Q37" s="196" t="n">
        <f aca="false">Q34*(1+'Power Price Assumption'!$C$14)^(Q4-1998)</f>
        <v>100.827222265667</v>
      </c>
      <c r="R37" s="196" t="n">
        <f aca="false">R34*(1+'Power Price Assumption'!$C$14)^(R4-1998)</f>
        <v>102.351740027654</v>
      </c>
      <c r="S37" s="196" t="n">
        <f aca="false">S34*(1+'Power Price Assumption'!$C$14)^(S4-1998)</f>
        <v>103.899308651843</v>
      </c>
      <c r="T37" s="196" t="n">
        <f aca="false">T34*(1+'Power Price Assumption'!$C$14)^(T4-1998)</f>
        <v>105.470276669593</v>
      </c>
      <c r="U37" s="196" t="n">
        <f aca="false">U34*(1+'Power Price Assumption'!$C$14)^(U4-1998)</f>
        <v>107.064997882093</v>
      </c>
      <c r="V37" s="196" t="n">
        <f aca="false">V34*(1+'Power Price Assumption'!$C$14)^(V4-1998)</f>
        <v>108.683831440042</v>
      </c>
    </row>
    <row r="38" customFormat="false" ht="15.75" hidden="false" customHeight="false" outlineLevel="0" collapsed="false">
      <c r="A38" s="15" t="s">
        <v>109</v>
      </c>
      <c r="B38" s="15"/>
      <c r="C38" s="183" t="n">
        <f aca="false">C37/12</f>
        <v>5.79852482615248</v>
      </c>
      <c r="D38" s="183" t="n">
        <f aca="false">D37/12</f>
        <v>6.1059584314016</v>
      </c>
      <c r="E38" s="183" t="n">
        <f aca="false">E37/12</f>
        <v>6.42969194472565</v>
      </c>
      <c r="F38" s="183" t="n">
        <f aca="false">F37/12</f>
        <v>6.77058957549769</v>
      </c>
      <c r="G38" s="183" t="n">
        <f aca="false">G37/12</f>
        <v>7.1295613528486</v>
      </c>
      <c r="H38" s="183" t="n">
        <f aca="false">H37/12</f>
        <v>7.27437527461795</v>
      </c>
      <c r="I38" s="183" t="n">
        <f aca="false">I37/12</f>
        <v>7.42213062165883</v>
      </c>
      <c r="J38" s="183" t="n">
        <f aca="false">J37/12</f>
        <v>7.57288713948826</v>
      </c>
      <c r="K38" s="183" t="n">
        <f aca="false">K37/12</f>
        <v>7.72670578715973</v>
      </c>
      <c r="L38" s="183" t="n">
        <f aca="false">L37/12</f>
        <v>7.88364876191223</v>
      </c>
      <c r="M38" s="183" t="n">
        <f aca="false">M37/12</f>
        <v>7.98474635797803</v>
      </c>
      <c r="N38" s="183" t="n">
        <f aca="false">N37/12</f>
        <v>8.08714039992048</v>
      </c>
      <c r="O38" s="183" t="n">
        <f aca="false">O37/12</f>
        <v>8.19084751298069</v>
      </c>
      <c r="P38" s="183" t="n">
        <f aca="false">P37/12</f>
        <v>8.295884535597</v>
      </c>
      <c r="Q38" s="183" t="n">
        <f aca="false">Q37/12</f>
        <v>8.4022685221389</v>
      </c>
      <c r="R38" s="183" t="n">
        <f aca="false">R37/12</f>
        <v>8.52931166897118</v>
      </c>
      <c r="S38" s="183" t="n">
        <f aca="false">S37/12</f>
        <v>8.65827572098693</v>
      </c>
      <c r="T38" s="183" t="n">
        <f aca="false">T37/12</f>
        <v>8.7891897224661</v>
      </c>
      <c r="U38" s="183" t="n">
        <f aca="false">U37/12</f>
        <v>8.9220831568411</v>
      </c>
      <c r="V38" s="183" t="n">
        <f aca="false">V37/12</f>
        <v>9.05698595333681</v>
      </c>
    </row>
    <row r="39" customFormat="false" ht="16.5" hidden="false" customHeight="false" outlineLevel="0" collapsed="false">
      <c r="A39" s="15"/>
      <c r="B39" s="15"/>
      <c r="C39" s="183"/>
      <c r="D39" s="183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</row>
    <row r="40" customFormat="false" ht="16.5" hidden="false" customHeight="false" outlineLevel="0" collapsed="false">
      <c r="A40" s="197" t="s">
        <v>113</v>
      </c>
      <c r="B40" s="198"/>
      <c r="C40" s="199" t="n">
        <f aca="false">C8</f>
        <v>4</v>
      </c>
      <c r="D40" s="199" t="n">
        <f aca="false">D8</f>
        <v>4</v>
      </c>
      <c r="E40" s="199" t="n">
        <f aca="false">E8</f>
        <v>4</v>
      </c>
      <c r="F40" s="199" t="n">
        <f aca="false">F38</f>
        <v>6.77058957549769</v>
      </c>
      <c r="G40" s="199" t="n">
        <f aca="false">G38</f>
        <v>7.1295613528486</v>
      </c>
      <c r="H40" s="199" t="n">
        <f aca="false">H38</f>
        <v>7.27437527461795</v>
      </c>
      <c r="I40" s="199" t="n">
        <f aca="false">I38</f>
        <v>7.42213062165883</v>
      </c>
      <c r="J40" s="199" t="n">
        <f aca="false">J38</f>
        <v>7.57288713948826</v>
      </c>
      <c r="K40" s="199" t="n">
        <f aca="false">K38</f>
        <v>7.72670578715973</v>
      </c>
      <c r="L40" s="199" t="n">
        <f aca="false">L38</f>
        <v>7.88364876191223</v>
      </c>
      <c r="M40" s="199" t="n">
        <f aca="false">M38</f>
        <v>7.98474635797803</v>
      </c>
      <c r="N40" s="199" t="n">
        <f aca="false">N38</f>
        <v>8.08714039992048</v>
      </c>
      <c r="O40" s="199" t="n">
        <f aca="false">O38</f>
        <v>8.19084751298069</v>
      </c>
      <c r="P40" s="199" t="n">
        <f aca="false">P38</f>
        <v>8.295884535597</v>
      </c>
      <c r="Q40" s="199" t="n">
        <f aca="false">Q38</f>
        <v>8.4022685221389</v>
      </c>
      <c r="R40" s="199" t="n">
        <f aca="false">R38</f>
        <v>8.52931166897118</v>
      </c>
      <c r="S40" s="199" t="n">
        <f aca="false">S38</f>
        <v>8.65827572098693</v>
      </c>
      <c r="T40" s="199" t="n">
        <f aca="false">T38</f>
        <v>8.7891897224661</v>
      </c>
      <c r="U40" s="199" t="n">
        <f aca="false">U38</f>
        <v>8.9220831568411</v>
      </c>
      <c r="V40" s="200" t="n">
        <f aca="false">V38</f>
        <v>9.05698595333681</v>
      </c>
    </row>
    <row r="41" customFormat="false" ht="15.75" hidden="false" customHeight="false" outlineLevel="0" collapsed="false">
      <c r="A41" s="15"/>
      <c r="B41" s="201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</row>
    <row r="42" customFormat="false" ht="15.75" hidden="false" customHeight="false" outlineLevel="0" collapsed="false">
      <c r="A42" s="15"/>
      <c r="B42" s="201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</row>
    <row r="43" customFormat="false" ht="15.75" hidden="false" customHeight="false" outlineLevel="0" collapsed="false">
      <c r="A43" s="142" t="s">
        <v>114</v>
      </c>
      <c r="B43" s="201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194"/>
      <c r="X43" s="203"/>
      <c r="Y43" s="203"/>
    </row>
    <row r="44" customFormat="false" ht="15.75" hidden="false" customHeight="false" outlineLevel="0" collapsed="false">
      <c r="A44" s="15" t="s">
        <v>115</v>
      </c>
      <c r="B44" s="201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194"/>
      <c r="X44" s="203"/>
      <c r="Y44" s="203"/>
    </row>
    <row r="45" customFormat="false" ht="15.75" hidden="false" customHeight="false" outlineLevel="0" collapsed="false">
      <c r="A45" s="15"/>
      <c r="B45" s="201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194"/>
      <c r="X45" s="203"/>
      <c r="Y45" s="203"/>
    </row>
    <row r="46" customFormat="false" ht="15.75" hidden="false" customHeight="false" outlineLevel="0" collapsed="false">
      <c r="A46" s="191" t="s">
        <v>105</v>
      </c>
      <c r="B46" s="201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194"/>
      <c r="X46" s="203"/>
      <c r="Y46" s="203"/>
    </row>
    <row r="47" customFormat="false" ht="15.75" hidden="false" customHeight="false" outlineLevel="0" collapsed="false">
      <c r="A47" s="15" t="s">
        <v>106</v>
      </c>
      <c r="B47" s="201"/>
      <c r="C47" s="193" t="n">
        <v>64.1102368689919</v>
      </c>
      <c r="D47" s="193" t="n">
        <v>65.1617852049579</v>
      </c>
      <c r="E47" s="193" t="n">
        <v>66.230581237343</v>
      </c>
      <c r="F47" s="193" t="n">
        <v>67.3169078661543</v>
      </c>
      <c r="G47" s="193" t="n">
        <v>68.421052631579</v>
      </c>
      <c r="H47" s="193" t="n">
        <v>67.7672283516371</v>
      </c>
      <c r="I47" s="193" t="n">
        <v>67.1196519467658</v>
      </c>
      <c r="J47" s="193" t="n">
        <v>66.4782637129375</v>
      </c>
      <c r="K47" s="193" t="n">
        <v>65.8430045166497</v>
      </c>
      <c r="L47" s="193" t="n">
        <v>65.2138157894737</v>
      </c>
      <c r="M47" s="193" t="n">
        <v>64.5593641135854</v>
      </c>
      <c r="N47" s="193" t="n">
        <v>63.9114801717101</v>
      </c>
      <c r="O47" s="193" t="n">
        <v>63.2700980535113</v>
      </c>
      <c r="P47" s="193" t="n">
        <v>62.6351525100945</v>
      </c>
      <c r="Q47" s="193" t="n">
        <v>62.0065789473684</v>
      </c>
      <c r="R47" s="193" t="n">
        <v>61.1266962959832</v>
      </c>
      <c r="S47" s="193" t="n">
        <v>60.2592993113346</v>
      </c>
      <c r="T47" s="193" t="n">
        <v>59.4042108199395</v>
      </c>
      <c r="U47" s="193" t="n">
        <v>58.5612561624336</v>
      </c>
      <c r="V47" s="193" t="n">
        <v>57.7302631578947</v>
      </c>
      <c r="Y47" s="203"/>
    </row>
    <row r="48" customFormat="false" ht="15.75" hidden="false" customHeight="false" outlineLevel="0" collapsed="false">
      <c r="A48" s="105"/>
      <c r="B48" s="15"/>
      <c r="C48" s="193"/>
      <c r="D48" s="193"/>
      <c r="E48" s="193"/>
      <c r="F48" s="193"/>
      <c r="G48" s="193"/>
      <c r="H48" s="193"/>
      <c r="I48" s="193"/>
      <c r="J48" s="193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Y48" s="203"/>
    </row>
    <row r="49" customFormat="false" ht="15.75" hidden="false" customHeight="false" outlineLevel="0" collapsed="false">
      <c r="A49" s="191" t="s">
        <v>107</v>
      </c>
      <c r="B49" s="15"/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Y49" s="203"/>
    </row>
    <row r="50" customFormat="false" ht="15.75" hidden="false" customHeight="false" outlineLevel="0" collapsed="false">
      <c r="A50" s="15" t="s">
        <v>108</v>
      </c>
      <c r="B50" s="15"/>
      <c r="C50" s="193" t="n">
        <f aca="false">C47*(1+'Power Price Assumption'!$C$14)^(C4-1998)</f>
        <v>70.0549868031429</v>
      </c>
      <c r="D50" s="193" t="n">
        <f aca="false">D47*(1+'Power Price Assumption'!$C$14)^(D4-1998)</f>
        <v>73.3401633235078</v>
      </c>
      <c r="E50" s="193" t="n">
        <f aca="false">E47*(1+'Power Price Assumption'!$C$14)^(E4-1998)</f>
        <v>76.7793957542717</v>
      </c>
      <c r="F50" s="193" t="n">
        <f aca="false">F47*(1+'Power Price Assumption'!$C$14)^(F4-1998)</f>
        <v>80.3799084328127</v>
      </c>
      <c r="G50" s="193" t="n">
        <f aca="false">G47*(1+'Power Price Assumption'!$C$14)^(G4-1998)</f>
        <v>84.1492644764385</v>
      </c>
      <c r="H50" s="193" t="n">
        <f aca="false">H47*(1+'Power Price Assumption'!$C$14)^(H4-1998)</f>
        <v>85.8454973744165</v>
      </c>
      <c r="I50" s="193" t="n">
        <f aca="false">I47*(1+'Power Price Assumption'!$C$14)^(I4-1998)</f>
        <v>87.5759219680924</v>
      </c>
      <c r="J50" s="193" t="n">
        <f aca="false">J47*(1+'Power Price Assumption'!$C$14)^(J4-1998)</f>
        <v>89.3412274741746</v>
      </c>
      <c r="K50" s="193" t="n">
        <f aca="false">K47*(1+'Power Price Assumption'!$C$14)^(K4-1998)</f>
        <v>91.1421170022092</v>
      </c>
      <c r="L50" s="193" t="n">
        <f aca="false">L47*(1+'Power Price Assumption'!$C$14)^(L4-1998)</f>
        <v>92.9793078346234</v>
      </c>
      <c r="M50" s="193" t="n">
        <f aca="false">M47*(1+'Power Price Assumption'!$C$14)^(M4-1998)</f>
        <v>94.8076027197953</v>
      </c>
      <c r="N50" s="193" t="n">
        <f aca="false">N47*(1+'Power Price Assumption'!$C$14)^(N4-1998)</f>
        <v>96.6718482080099</v>
      </c>
      <c r="O50" s="193" t="n">
        <f aca="false">O47*(1+'Power Price Assumption'!$C$14)^(O4-1998)</f>
        <v>98.5727512125061</v>
      </c>
      <c r="P50" s="193" t="n">
        <f aca="false">P47*(1+'Power Price Assumption'!$C$14)^(P4-1998)</f>
        <v>100.511032546883</v>
      </c>
      <c r="Q50" s="193" t="n">
        <f aca="false">Q47*(1+'Power Price Assumption'!$C$14)^(Q4-1998)</f>
        <v>102.487427198429</v>
      </c>
      <c r="R50" s="193" t="n">
        <f aca="false">R47*(1+'Power Price Assumption'!$C$14)^(R4-1998)</f>
        <v>104.064108698653</v>
      </c>
      <c r="S50" s="193" t="n">
        <f aca="false">S47*(1+'Power Price Assumption'!$C$14)^(S4-1998)</f>
        <v>105.66504609661</v>
      </c>
      <c r="T50" s="193" t="n">
        <f aca="false">T47*(1+'Power Price Assumption'!$C$14)^(T4-1998)</f>
        <v>107.290612548563</v>
      </c>
      <c r="U50" s="193" t="n">
        <f aca="false">U47*(1+'Power Price Assumption'!$C$14)^(U4-1998)</f>
        <v>108.941186951465</v>
      </c>
      <c r="V50" s="193" t="n">
        <f aca="false">V47*(1+'Power Price Assumption'!$C$14)^(V4-1998)</f>
        <v>110.617154031272</v>
      </c>
    </row>
    <row r="51" customFormat="false" ht="15.75" hidden="false" customHeight="false" outlineLevel="0" collapsed="false">
      <c r="A51" s="15" t="s">
        <v>109</v>
      </c>
      <c r="B51" s="15"/>
      <c r="C51" s="183" t="n">
        <f aca="false">C50/12</f>
        <v>5.83791556692858</v>
      </c>
      <c r="D51" s="183" t="n">
        <f aca="false">D50/12</f>
        <v>6.11168027695898</v>
      </c>
      <c r="E51" s="183" t="n">
        <f aca="false">E50/12</f>
        <v>6.39828297952264</v>
      </c>
      <c r="F51" s="183" t="n">
        <f aca="false">F50/12</f>
        <v>6.69832570273439</v>
      </c>
      <c r="G51" s="183" t="n">
        <f aca="false">G50/12</f>
        <v>7.01243870636987</v>
      </c>
      <c r="H51" s="183" t="n">
        <f aca="false">H50/12</f>
        <v>7.15379144786804</v>
      </c>
      <c r="I51" s="183" t="n">
        <f aca="false">I50/12</f>
        <v>7.29799349734103</v>
      </c>
      <c r="J51" s="183" t="n">
        <f aca="false">J50/12</f>
        <v>7.44510228951455</v>
      </c>
      <c r="K51" s="183" t="n">
        <f aca="false">K50/12</f>
        <v>7.59517641685077</v>
      </c>
      <c r="L51" s="183" t="n">
        <f aca="false">L50/12</f>
        <v>7.74827565288528</v>
      </c>
      <c r="M51" s="183" t="n">
        <f aca="false">M50/12</f>
        <v>7.90063355998294</v>
      </c>
      <c r="N51" s="183" t="n">
        <f aca="false">N50/12</f>
        <v>8.05598735066749</v>
      </c>
      <c r="O51" s="183" t="n">
        <f aca="false">O50/12</f>
        <v>8.21439593437551</v>
      </c>
      <c r="P51" s="183" t="n">
        <f aca="false">P50/12</f>
        <v>8.37591937890693</v>
      </c>
      <c r="Q51" s="183" t="n">
        <f aca="false">Q50/12</f>
        <v>8.54061893320245</v>
      </c>
      <c r="R51" s="183" t="n">
        <f aca="false">R50/12</f>
        <v>8.67200905822106</v>
      </c>
      <c r="S51" s="183" t="n">
        <f aca="false">S50/12</f>
        <v>8.80542050805083</v>
      </c>
      <c r="T51" s="183" t="n">
        <f aca="false">T50/12</f>
        <v>8.94088437904694</v>
      </c>
      <c r="U51" s="183" t="n">
        <f aca="false">U50/12</f>
        <v>9.07843224595538</v>
      </c>
      <c r="V51" s="183" t="n">
        <f aca="false">V50/12</f>
        <v>9.21809616927268</v>
      </c>
    </row>
    <row r="52" customFormat="false" ht="16.5" hidden="false" customHeight="false" outlineLevel="0" collapsed="false">
      <c r="A52" s="15"/>
      <c r="B52" s="15"/>
      <c r="C52" s="183"/>
      <c r="D52" s="183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</row>
    <row r="53" customFormat="false" ht="16.5" hidden="false" customHeight="false" outlineLevel="0" collapsed="false">
      <c r="A53" s="197" t="s">
        <v>116</v>
      </c>
      <c r="B53" s="198"/>
      <c r="C53" s="199" t="n">
        <v>4</v>
      </c>
      <c r="D53" s="199" t="n">
        <v>4</v>
      </c>
      <c r="E53" s="199" t="n">
        <v>4</v>
      </c>
      <c r="F53" s="199" t="n">
        <f aca="false">F51</f>
        <v>6.69832570273439</v>
      </c>
      <c r="G53" s="199" t="n">
        <f aca="false">G51</f>
        <v>7.01243870636987</v>
      </c>
      <c r="H53" s="199" t="n">
        <f aca="false">H51</f>
        <v>7.15379144786804</v>
      </c>
      <c r="I53" s="199" t="n">
        <f aca="false">I51</f>
        <v>7.29799349734103</v>
      </c>
      <c r="J53" s="199" t="n">
        <f aca="false">J51</f>
        <v>7.44510228951455</v>
      </c>
      <c r="K53" s="199" t="n">
        <f aca="false">K51</f>
        <v>7.59517641685077</v>
      </c>
      <c r="L53" s="199" t="n">
        <f aca="false">L51</f>
        <v>7.74827565288528</v>
      </c>
      <c r="M53" s="199" t="n">
        <f aca="false">M51</f>
        <v>7.90063355998294</v>
      </c>
      <c r="N53" s="199" t="n">
        <f aca="false">N51</f>
        <v>8.05598735066749</v>
      </c>
      <c r="O53" s="199" t="n">
        <f aca="false">O51</f>
        <v>8.21439593437551</v>
      </c>
      <c r="P53" s="199" t="n">
        <f aca="false">P51</f>
        <v>8.37591937890693</v>
      </c>
      <c r="Q53" s="199" t="n">
        <f aca="false">Q51</f>
        <v>8.54061893320245</v>
      </c>
      <c r="R53" s="199" t="n">
        <f aca="false">R51</f>
        <v>8.67200905822106</v>
      </c>
      <c r="S53" s="199" t="n">
        <f aca="false">S51</f>
        <v>8.80542050805083</v>
      </c>
      <c r="T53" s="199" t="n">
        <f aca="false">T51</f>
        <v>8.94088437904694</v>
      </c>
      <c r="U53" s="199" t="n">
        <f aca="false">U51</f>
        <v>9.07843224595538</v>
      </c>
      <c r="V53" s="200" t="n">
        <f aca="false">V51</f>
        <v>9.21809616927268</v>
      </c>
    </row>
    <row r="54" customFormat="false" ht="15.75" hidden="false" customHeight="false" outlineLevel="0" collapsed="false">
      <c r="A54" s="15"/>
      <c r="B54" s="201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</row>
    <row r="55" customFormat="false" ht="15.75" hidden="false" customHeight="false" outlineLevel="0" collapsed="false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</row>
    <row r="56" customFormat="false" ht="15.75" hidden="false" customHeight="false" outlineLevel="0" collapsed="false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</row>
    <row r="57" customFormat="false" ht="15.75" hidden="false" customHeight="false" outlineLevel="0" collapsed="false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</row>
    <row r="58" customFormat="false" ht="15.75" hidden="false" customHeight="false" outlineLevel="0" collapsed="false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</row>
    <row r="59" customFormat="false" ht="15.75" hidden="false" customHeight="false" outlineLevel="0" collapsed="false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</row>
    <row r="60" customFormat="false" ht="15.75" hidden="false" customHeight="false" outlineLevel="0" collapsed="false">
      <c r="A60" s="15"/>
      <c r="B60" s="201"/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</row>
    <row r="61" customFormat="false" ht="15.75" hidden="false" customHeight="false" outlineLevel="0" collapsed="false">
      <c r="A61" s="15"/>
      <c r="B61" s="201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</row>
    <row r="62" customFormat="false" ht="15.75" hidden="false" customHeight="false" outlineLevel="0" collapsed="false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</row>
    <row r="63" customFormat="false" ht="15.75" hidden="false" customHeight="false" outlineLevel="0" collapsed="false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</row>
    <row r="64" customFormat="false" ht="15.75" hidden="false" customHeight="false" outlineLevel="0" collapsed="false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customFormat="false" ht="15.75" hidden="false" customHeight="false" outlineLevel="0" collapsed="false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customFormat="false" ht="15.75" hidden="false" customHeight="false" outlineLevel="0" collapsed="false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customFormat="false" ht="15.75" hidden="false" customHeight="false" outlineLevel="0" collapsed="false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customFormat="false" ht="15.75" hidden="false" customHeight="false" outlineLevel="0" collapsed="false">
      <c r="A71" s="15"/>
      <c r="B71" s="15"/>
    </row>
    <row r="72" customFormat="false" ht="15.75" hidden="false" customHeight="false" outlineLevel="0" collapsed="false">
      <c r="A72" s="15"/>
      <c r="B72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1" width="12.56"/>
    <col collapsed="false" customWidth="true" hidden="false" outlineLevel="0" max="23" min="23" style="131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07" t="s">
        <v>117</v>
      </c>
      <c r="B2" s="208"/>
    </row>
    <row r="3" customFormat="false" ht="16.5" hidden="false" customHeight="true" outlineLevel="0" collapsed="false">
      <c r="A3" s="209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</row>
    <row r="4" customFormat="false" ht="12.75" hidden="false" customHeight="false" outlineLevel="0" collapsed="false">
      <c r="A4" s="209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  <c r="V5" s="213"/>
      <c r="W5" s="213"/>
      <c r="X5" s="131"/>
      <c r="Y5" s="214" t="n">
        <f aca="false">SUM(Z5:AS5)-SUM(Z6:AS6)</f>
        <v>0</v>
      </c>
      <c r="Z5" s="215" t="n">
        <f aca="false">B11+B12</f>
        <v>11141.2191988715</v>
      </c>
      <c r="AA5" s="215" t="n">
        <f aca="false">C11+C12</f>
        <v>11475.4557748376</v>
      </c>
      <c r="AB5" s="215" t="n">
        <f aca="false">D11+D12</f>
        <v>11819.7194480828</v>
      </c>
      <c r="AC5" s="215" t="n">
        <f aca="false">E17</f>
        <v>10120.2574532753</v>
      </c>
      <c r="AD5" s="215" t="n">
        <f aca="false">F17</f>
        <v>10423.8651768735</v>
      </c>
      <c r="AE5" s="215" t="n">
        <f aca="false">G17</f>
        <v>10736.5811321797</v>
      </c>
      <c r="AF5" s="215" t="n">
        <f aca="false">H17</f>
        <v>11058.6785661451</v>
      </c>
      <c r="AG5" s="215" t="n">
        <f aca="false">I17</f>
        <v>11390.4389231295</v>
      </c>
      <c r="AH5" s="215" t="n">
        <f aca="false">J17</f>
        <v>11732.1520908233</v>
      </c>
      <c r="AI5" s="215" t="n">
        <f aca="false">K17</f>
        <v>12084.116653548</v>
      </c>
      <c r="AJ5" s="215" t="n">
        <f aca="false">L17</f>
        <v>12446.6401531545</v>
      </c>
      <c r="AK5" s="215" t="n">
        <f aca="false">M17</f>
        <v>12820.0393577491</v>
      </c>
      <c r="AL5" s="215" t="n">
        <f aca="false">N17</f>
        <v>13204.6405384816</v>
      </c>
      <c r="AM5" s="215" t="n">
        <f aca="false">O17</f>
        <v>13600.779754636</v>
      </c>
      <c r="AN5" s="215" t="n">
        <f aca="false">P17</f>
        <v>14008.8031472751</v>
      </c>
      <c r="AO5" s="215" t="n">
        <f aca="false">Q17</f>
        <v>14429.0672416934</v>
      </c>
      <c r="AP5" s="215" t="n">
        <f aca="false">R17</f>
        <v>14861.9392589442</v>
      </c>
      <c r="AQ5" s="215" t="n">
        <f aca="false">S17</f>
        <v>15307.7974367125</v>
      </c>
      <c r="AR5" s="215" t="n">
        <f aca="false">T17</f>
        <v>15767.0313598139</v>
      </c>
      <c r="AS5" s="215" t="n">
        <f aca="false">U17</f>
        <v>16240.0423006083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Y6" s="214" t="n">
        <v>0</v>
      </c>
      <c r="Z6" s="218" t="n">
        <f aca="false">B24+B25</f>
        <v>11141.2191988715</v>
      </c>
      <c r="AA6" s="218" t="n">
        <f aca="false">C24+C25</f>
        <v>11475.4557748376</v>
      </c>
      <c r="AB6" s="218" t="n">
        <f aca="false">D24+D25</f>
        <v>11819.7194480828</v>
      </c>
      <c r="AC6" s="218" t="n">
        <f aca="false">E24+1/3*E25</f>
        <v>10120.2574532753</v>
      </c>
      <c r="AD6" s="218" t="n">
        <f aca="false">F24+1/3*F25</f>
        <v>10423.8651768735</v>
      </c>
      <c r="AE6" s="218" t="n">
        <f aca="false">G24+1/3*G25</f>
        <v>10736.5811321797</v>
      </c>
      <c r="AF6" s="218" t="n">
        <f aca="false">H24+1/3*H25</f>
        <v>11058.6785661451</v>
      </c>
      <c r="AG6" s="218" t="n">
        <f aca="false">I24+1/3*I25</f>
        <v>11390.4389231295</v>
      </c>
      <c r="AH6" s="218" t="n">
        <f aca="false">J24+1/3*J25</f>
        <v>11732.1520908233</v>
      </c>
      <c r="AI6" s="218" t="n">
        <f aca="false">K24+1/3*K25</f>
        <v>12084.116653548</v>
      </c>
      <c r="AJ6" s="218" t="n">
        <f aca="false">L24+1/3*L25</f>
        <v>12446.6401531545</v>
      </c>
      <c r="AK6" s="218" t="n">
        <f aca="false">M24+1/3*M25</f>
        <v>12820.0393577491</v>
      </c>
      <c r="AL6" s="218" t="n">
        <f aca="false">N24+1/3*N25</f>
        <v>13204.6405384816</v>
      </c>
      <c r="AM6" s="218" t="n">
        <f aca="false">O24+1/3*O25</f>
        <v>13600.779754636</v>
      </c>
      <c r="AN6" s="218" t="n">
        <f aca="false">P24+1/3*P25</f>
        <v>14008.8031472751</v>
      </c>
      <c r="AO6" s="218" t="n">
        <f aca="false">Q24+1/3*Q25</f>
        <v>14429.0672416934</v>
      </c>
      <c r="AP6" s="218" t="n">
        <f aca="false">R24+1/3*R25</f>
        <v>14861.9392589442</v>
      </c>
      <c r="AQ6" s="218" t="n">
        <f aca="false">S24+1/3*S25</f>
        <v>15307.7974367125</v>
      </c>
      <c r="AR6" s="218" t="n">
        <f aca="false">T24+1/3*T25</f>
        <v>15767.0313598139</v>
      </c>
      <c r="AS6" s="218" t="n">
        <f aca="false">U24+1/3*U25</f>
        <v>16240.0423006083</v>
      </c>
    </row>
    <row r="7" customFormat="false" ht="12.75" hidden="false" customHeight="false" outlineLevel="0" collapsed="false">
      <c r="A7" s="216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</row>
    <row r="8" customFormat="false" ht="12.75" hidden="false" customHeight="false" outlineLevel="0" collapsed="false">
      <c r="A8" s="220" t="s">
        <v>119</v>
      </c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21"/>
      <c r="W8" s="221"/>
    </row>
    <row r="9" customFormat="false" ht="12.75" hidden="false" customHeight="false" outlineLevel="0" collapsed="false">
      <c r="A9" s="22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21"/>
      <c r="W9" s="221"/>
    </row>
    <row r="10" customFormat="false" ht="12.75" hidden="false" customHeight="false" outlineLevel="0" collapsed="false">
      <c r="A10" s="113" t="s">
        <v>120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23" t="n">
        <f aca="false">SUM(B10:U10)</f>
        <v>415152</v>
      </c>
      <c r="X10" s="224" t="n">
        <f aca="false">SUM(Caledonia!W9,'New Albany'!W9,Wheatland!W9,Wilton!W9,Brownsville!W9,Gleason!W9)</f>
        <v>415152</v>
      </c>
      <c r="Y10" s="224" t="n">
        <f aca="false">W10-X10</f>
        <v>0</v>
      </c>
    </row>
    <row r="11" customFormat="false" ht="12.75" hidden="false" customHeight="false" outlineLevel="0" collapsed="false">
      <c r="A11" s="113" t="s">
        <v>121</v>
      </c>
      <c r="B11" s="6" t="n">
        <f aca="false">SUM(Caledonia!B10,'New Albany'!B10,Wheatland!B10,Wilton!B10,Brownsville!B10,Gleason!B10)</f>
        <v>8321.5941988715</v>
      </c>
      <c r="C11" s="6" t="n">
        <f aca="false">SUM(Caledonia!C10,'New Albany'!C10,Wheatland!C10,Wilton!C10,Brownsville!C10,Gleason!C10)</f>
        <v>8571.24202483764</v>
      </c>
      <c r="D11" s="6" t="n">
        <f aca="false">SUM(Caledonia!D10,'New Albany'!D10,Wheatland!D10,Wilton!D10,Brownsville!D10,Gleason!D10)</f>
        <v>8828.37928558277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23" t="n">
        <f aca="false">SUM(B11:U11)</f>
        <v>25721.2155092919</v>
      </c>
      <c r="X11" s="224" t="n">
        <f aca="false">SUM(Caledonia!W10,'New Albany'!W10,Wheatland!W10,Wilton!W10,Brownsville!W10,Gleason!W10)</f>
        <v>25721.2155092919</v>
      </c>
      <c r="Y11" s="224" t="n">
        <f aca="false">W11-X11</f>
        <v>0</v>
      </c>
    </row>
    <row r="12" customFormat="false" ht="12.75" hidden="false" customHeight="false" outlineLevel="0" collapsed="false">
      <c r="A12" s="113" t="s">
        <v>122</v>
      </c>
      <c r="B12" s="6" t="n">
        <f aca="false">SUM(Caledonia!B11,'New Albany'!B11,Wheatland!B11,Wilton!B11,Brownsville!B11,Gleason!B11)</f>
        <v>2819.625</v>
      </c>
      <c r="C12" s="6" t="n">
        <f aca="false">SUM(Caledonia!C11,'New Albany'!C11,Wheatland!C11,Wilton!C11,Brownsville!C11,Gleason!C11)</f>
        <v>2904.21375</v>
      </c>
      <c r="D12" s="6" t="n">
        <f aca="false">SUM(Caledonia!D11,'New Albany'!D11,Wheatland!D11,Wilton!D11,Brownsville!D11,Gleason!D11)</f>
        <v>2991.3401625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23" t="n">
        <f aca="false">SUM(B12:U12)</f>
        <v>8715.1789125</v>
      </c>
      <c r="X12" s="224" t="n">
        <f aca="false">SUM(Caledonia!W11,'New Albany'!W11,Wheatland!W11,Wilton!W11,Brownsville!W11,Gleason!W11)</f>
        <v>8715.1789125</v>
      </c>
      <c r="Y12" s="224" t="n">
        <f aca="false">W12-X12</f>
        <v>0</v>
      </c>
    </row>
    <row r="13" customFormat="false" ht="12.75" hidden="false" customHeight="false" outlineLevel="0" collapsed="false">
      <c r="A13" s="113" t="s">
        <v>123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23" t="e">
        <f aca="false">SUM(B13:U13)</f>
        <v>#VALUE!</v>
      </c>
      <c r="X13" s="224" t="e">
        <f aca="false">SUM(Caledonia!W12,'New Albany'!W12,Wheatland!W12,Wilton!W12,Brownsville!W12,Gleason!W12)</f>
        <v>#VALUE!</v>
      </c>
      <c r="Y13" s="224" t="e">
        <f aca="false">W13-X13</f>
        <v>#VALUE!</v>
      </c>
    </row>
    <row r="14" customFormat="false" ht="12.75" hidden="false" customHeight="false" outlineLevel="0" collapsed="false">
      <c r="A14" s="22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23"/>
      <c r="X14" s="225"/>
      <c r="Y14" s="225"/>
    </row>
    <row r="15" customFormat="false" ht="12.75" hidden="false" customHeight="false" outlineLevel="0" collapsed="false">
      <c r="A15" s="222" t="s">
        <v>124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23"/>
      <c r="X15" s="225"/>
      <c r="Y15" s="225"/>
    </row>
    <row r="16" customFormat="false" ht="12.75" hidden="false" customHeight="false" outlineLevel="0" collapsed="false">
      <c r="A16" s="113" t="s">
        <v>120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226108.715783134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241039.788065908</v>
      </c>
      <c r="H16" s="6" t="n">
        <f aca="false">SUM(Caledonia!H15,'New Albany'!H15,Wheatland!H15,Wilton!H15,Brownsville!H15,Gleason!H15)</f>
        <v>244820.804184284</v>
      </c>
      <c r="I16" s="6" t="n">
        <f aca="false">SUM(Caledonia!I15,'New Albany'!I15,Wheatland!I15,Wilton!I15,Brownsville!I15,Gleason!I15)</f>
        <v>248664.262833676</v>
      </c>
      <c r="J16" s="6" t="n">
        <f aca="false">SUM(Caledonia!J15,'New Albany'!J15,Wheatland!J15,Wilton!J15,Brownsville!J15,Gleason!J15)</f>
        <v>252571.247036672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261167.950131329</v>
      </c>
      <c r="M16" s="6" t="n">
        <f aca="false">SUM(Caledonia!M15,'New Albany'!M15,Wheatland!M15,Wilton!M15,Brownsville!M15,Gleason!M15)</f>
        <v>265877.904292607</v>
      </c>
      <c r="N16" s="6" t="n">
        <f aca="false">SUM(Caledonia!N15,'New Albany'!N15,Wheatland!N15,Wilton!N15,Brownsville!N15,Gleason!N15)</f>
        <v>270674.299308698</v>
      </c>
      <c r="O16" s="6" t="n">
        <f aca="false">SUM(Caledonia!O15,'New Albany'!O15,Wheatland!O15,Wilton!O15,Brownsville!O15,Gleason!O15)</f>
        <v>275558.742185485</v>
      </c>
      <c r="P16" s="6" t="n">
        <f aca="false">SUM(Caledonia!P15,'New Albany'!P15,Wheatland!P15,Wilton!P15,Brownsville!P15,Gleason!P15)</f>
        <v>280532.870082588</v>
      </c>
      <c r="Q16" s="6" t="n">
        <f aca="false">SUM(Caledonia!Q15,'New Albany'!Q15,Wheatland!Q15,Wilton!Q15,Brownsville!Q15,Gleason!Q15)</f>
        <v>284645.342952815</v>
      </c>
      <c r="R16" s="6" t="n">
        <f aca="false">SUM(Caledonia!R15,'New Albany'!R15,Wheatland!R15,Wilton!R15,Brownsville!R15,Gleason!R15)</f>
        <v>288818.171674139</v>
      </c>
      <c r="S16" s="6" t="n">
        <f aca="false">SUM(Caledonia!S15,'New Albany'!S15,Wheatland!S15,Wilton!S15,Brownsville!S15,Gleason!S15)</f>
        <v>293052.243075559</v>
      </c>
      <c r="T16" s="6" t="n">
        <f aca="false">SUM(Caledonia!T15,'New Albany'!T15,Wheatland!T15,Wilton!T15,Brownsville!T15,Gleason!T15)</f>
        <v>297348.457031871</v>
      </c>
      <c r="U16" s="6" t="n">
        <f aca="false">SUM(Caledonia!U15,'New Albany'!U15,Wheatland!U15,Wilton!U15,Brownsville!U15,Gleason!U15)</f>
        <v>301707.72665581</v>
      </c>
      <c r="W16" s="223" t="n">
        <f aca="false">SUM(B16:U16)</f>
        <v>4526451.53540233</v>
      </c>
      <c r="X16" s="224" t="n">
        <f aca="false">SUM(Caledonia!W15,'New Albany'!W15,Wheatland!W15,Wilton!W15,Brownsville!W15,Gleason!W15)</f>
        <v>4526451.53540233</v>
      </c>
      <c r="Y16" s="224" t="n">
        <f aca="false">W16-X16</f>
        <v>0</v>
      </c>
    </row>
    <row r="17" customFormat="false" ht="12.75" hidden="false" customHeight="false" outlineLevel="0" collapsed="false">
      <c r="A17" s="113" t="s">
        <v>125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10120.2574532753</v>
      </c>
      <c r="F17" s="6" t="n">
        <f aca="false">SUM(Caledonia!F16,'New Albany'!F16,Wheatland!F16,Wilton!F16,Brownsville!F16,Gleason!F16)</f>
        <v>10423.8651768735</v>
      </c>
      <c r="G17" s="6" t="n">
        <f aca="false">SUM(Caledonia!G16,'New Albany'!G16,Wheatland!G16,Wilton!G16,Brownsville!G16,Gleason!G16)</f>
        <v>10736.5811321797</v>
      </c>
      <c r="H17" s="6" t="n">
        <f aca="false">SUM(Caledonia!H16,'New Albany'!H16,Wheatland!H16,Wilton!H16,Brownsville!H16,Gleason!H16)</f>
        <v>11058.6785661451</v>
      </c>
      <c r="I17" s="6" t="n">
        <f aca="false">SUM(Caledonia!I16,'New Albany'!I16,Wheatland!I16,Wilton!I16,Brownsville!I16,Gleason!I16)</f>
        <v>11390.4389231295</v>
      </c>
      <c r="J17" s="6" t="n">
        <f aca="false">SUM(Caledonia!J16,'New Albany'!J16,Wheatland!J16,Wilton!J16,Brownsville!J16,Gleason!J16)</f>
        <v>11732.1520908233</v>
      </c>
      <c r="K17" s="6" t="n">
        <f aca="false">SUM(Caledonia!K16,'New Albany'!K16,Wheatland!K16,Wilton!K16,Brownsville!K16,Gleason!K16)</f>
        <v>12084.116653548</v>
      </c>
      <c r="L17" s="6" t="n">
        <f aca="false">SUM(Caledonia!L16,'New Albany'!L16,Wheatland!L16,Wilton!L16,Brownsville!L16,Gleason!L16)</f>
        <v>12446.6401531545</v>
      </c>
      <c r="M17" s="6" t="n">
        <f aca="false">SUM(Caledonia!M16,'New Albany'!M16,Wheatland!M16,Wilton!M16,Brownsville!M16,Gleason!M16)</f>
        <v>12820.0393577491</v>
      </c>
      <c r="N17" s="6" t="n">
        <f aca="false">SUM(Caledonia!N16,'New Albany'!N16,Wheatland!N16,Wilton!N16,Brownsville!N16,Gleason!N16)</f>
        <v>13204.6405384816</v>
      </c>
      <c r="O17" s="6" t="n">
        <f aca="false">SUM(Caledonia!O16,'New Albany'!O16,Wheatland!O16,Wilton!O16,Brownsville!O16,Gleason!O16)</f>
        <v>13600.779754636</v>
      </c>
      <c r="P17" s="6" t="n">
        <f aca="false">SUM(Caledonia!P16,'New Albany'!P16,Wheatland!P16,Wilton!P16,Brownsville!P16,Gleason!P16)</f>
        <v>14008.8031472751</v>
      </c>
      <c r="Q17" s="6" t="n">
        <f aca="false">SUM(Caledonia!Q16,'New Albany'!Q16,Wheatland!Q16,Wilton!Q16,Brownsville!Q16,Gleason!Q16)</f>
        <v>14429.0672416934</v>
      </c>
      <c r="R17" s="6" t="n">
        <f aca="false">SUM(Caledonia!R16,'New Albany'!R16,Wheatland!R16,Wilton!R16,Brownsville!R16,Gleason!R16)</f>
        <v>14861.9392589442</v>
      </c>
      <c r="S17" s="6" t="n">
        <f aca="false">SUM(Caledonia!S16,'New Albany'!S16,Wheatland!S16,Wilton!S16,Brownsville!S16,Gleason!S16)</f>
        <v>15307.7974367125</v>
      </c>
      <c r="T17" s="6" t="n">
        <f aca="false">SUM(Caledonia!T16,'New Albany'!T16,Wheatland!T16,Wilton!T16,Brownsville!T16,Gleason!T16)</f>
        <v>15767.0313598139</v>
      </c>
      <c r="U17" s="6" t="n">
        <f aca="false">SUM(Caledonia!U16,'New Albany'!U16,Wheatland!U16,Wilton!U16,Brownsville!U16,Gleason!U16)</f>
        <v>16240.0423006083</v>
      </c>
      <c r="W17" s="223" t="n">
        <f aca="false">SUM(B17:U17)</f>
        <v>220232.870545043</v>
      </c>
      <c r="X17" s="224" t="n">
        <f aca="false">SUM(Caledonia!W16,'New Albany'!W16,Wheatland!W16,Wilton!W16,Brownsville!W16,Gleason!W16)</f>
        <v>220232.870545043</v>
      </c>
      <c r="Y17" s="224" t="n">
        <f aca="false">W17-X17</f>
        <v>0</v>
      </c>
    </row>
    <row r="18" customFormat="false" ht="12.75" hidden="false" customHeight="false" outlineLevel="0" collapsed="false">
      <c r="A18" s="11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23"/>
      <c r="X18" s="224"/>
      <c r="Y18" s="224"/>
    </row>
    <row r="19" customFormat="false" ht="12.75" hidden="false" customHeight="false" outlineLevel="0" collapsed="false">
      <c r="A19" s="113" t="s">
        <v>126</v>
      </c>
      <c r="B19" s="226" t="n">
        <f aca="false">SUM(Caledonia!B18,'New Albany'!B18,Wheatland!B18,Wilton!B18,Brownsville!B18,Gleason!B18)</f>
        <v>1526.2226379747</v>
      </c>
      <c r="C19" s="226" t="n">
        <f aca="false">SUM(Caledonia!C18,'New Albany'!C18,Wheatland!C18,Wilton!C18,Brownsville!C18,Gleason!C18)</f>
        <v>1519.01437214015</v>
      </c>
      <c r="D19" s="226" t="n">
        <f aca="false">SUM(Caledonia!D18,'New Albany'!D18,Wheatland!D18,Wilton!D18,Brownsville!D18,Gleason!D18)</f>
        <v>1512.70149402765</v>
      </c>
      <c r="E19" s="226" t="n">
        <f aca="false">SUM(Caledonia!E18,'New Albany'!E18,Wheatland!E18,Wilton!E18,Brownsville!E18,Gleason!E18)</f>
        <v>2578.99135851769</v>
      </c>
      <c r="F19" s="226" t="n">
        <f aca="false">SUM(Caledonia!F18,'New Albany'!F18,Wheatland!F18,Wilton!F18,Brownsville!F18,Gleason!F18)</f>
        <v>2714.01834215553</v>
      </c>
      <c r="G19" s="226" t="n">
        <f aca="false">SUM(Caledonia!G18,'New Albany'!G18,Wheatland!G18,Wilton!G18,Brownsville!G18,Gleason!G18)</f>
        <v>2753.33468036863</v>
      </c>
      <c r="H19" s="226" t="n">
        <f aca="false">SUM(Caledonia!H18,'New Albany'!H18,Wheatland!H18,Wilton!H18,Brownsville!H18,Gleason!H18)</f>
        <v>2793.90983067979</v>
      </c>
      <c r="I19" s="226" t="n">
        <f aca="false">SUM(Caledonia!I18,'New Albany'!I18,Wheatland!I18,Wilton!I18,Brownsville!I18,Gleason!I18)</f>
        <v>2835.80642164672</v>
      </c>
      <c r="J19" s="226" t="n">
        <f aca="false">SUM(Caledonia!J18,'New Albany'!J18,Wheatland!J18,Wilton!J18,Brownsville!J18,Gleason!J18)</f>
        <v>2879.85937936923</v>
      </c>
      <c r="K19" s="226" t="n">
        <f aca="false">SUM(Caledonia!K18,'New Albany'!K18,Wheatland!K18,Wilton!K18,Brownsville!K18,Gleason!K18)</f>
        <v>2913.4394232938</v>
      </c>
      <c r="L19" s="226" t="n">
        <f aca="false">SUM(Caledonia!L18,'New Albany'!L18,Wheatland!L18,Wilton!L18,Brownsville!L18,Gleason!L18)</f>
        <v>2968.02726667897</v>
      </c>
      <c r="M19" s="226" t="n">
        <f aca="false">SUM(Caledonia!M18,'New Albany'!M18,Wheatland!M18,Wilton!M18,Brownsville!M18,Gleason!M18)</f>
        <v>3025.87131215668</v>
      </c>
      <c r="N19" s="226" t="n">
        <f aca="false">SUM(Caledonia!N18,'New Albany'!N18,Wheatland!N18,Wilton!N18,Brownsville!N18,Gleason!N18)</f>
        <v>3078.40418259314</v>
      </c>
      <c r="O19" s="226" t="n">
        <f aca="false">SUM(Caledonia!O18,'New Albany'!O18,Wheatland!O18,Wilton!O18,Brownsville!O18,Gleason!O18)</f>
        <v>3132.99196240411</v>
      </c>
      <c r="P19" s="226" t="n">
        <f aca="false">SUM(Caledonia!P18,'New Albany'!P18,Wheatland!P18,Wilton!P18,Brownsville!P18,Gleason!P18)</f>
        <v>3182.37097359476</v>
      </c>
      <c r="Q19" s="226" t="n">
        <f aca="false">SUM(Caledonia!Q18,'New Albany'!Q18,Wheatland!Q18,Wilton!Q18,Brownsville!Q18,Gleason!Q18)</f>
        <v>3233.68069970033</v>
      </c>
      <c r="R19" s="226" t="n">
        <f aca="false">SUM(Caledonia!R18,'New Albany'!R18,Wheatland!R18,Wilton!R18,Brownsville!R18,Gleason!R18)</f>
        <v>3278.13683536628</v>
      </c>
      <c r="S19" s="226" t="n">
        <f aca="false">SUM(Caledonia!S18,'New Albany'!S18,Wheatland!S18,Wilton!S18,Brownsville!S18,Gleason!S18)</f>
        <v>3323.10995908563</v>
      </c>
      <c r="T19" s="226" t="n">
        <f aca="false">SUM(Caledonia!T18,'New Albany'!T18,Wheatland!T18,Wilton!T18,Brownsville!T18,Gleason!T18)</f>
        <v>3368.60387414119</v>
      </c>
      <c r="U19" s="226" t="n">
        <f aca="false">SUM(Caledonia!U18,'New Albany'!U18,Wheatland!U18,Wilton!U18,Brownsville!U18,Gleason!U18)</f>
        <v>3414.73805754251</v>
      </c>
      <c r="W19" s="223" t="n">
        <f aca="false">SUM(B19:U19)</f>
        <v>56033.2330634375</v>
      </c>
      <c r="X19" s="224" t="n">
        <f aca="false">SUM(Caledonia!W18,'New Albany'!W18,Wheatland!W18,Wilton!W18,Brownsville!W18,Gleason!W18)</f>
        <v>56033.2330634375</v>
      </c>
      <c r="Y19" s="224" t="n">
        <f aca="false">W19-X19</f>
        <v>0</v>
      </c>
    </row>
    <row r="20" customFormat="false" ht="12.75" hidden="false" customHeight="false" outlineLevel="0" collapsed="false">
      <c r="A20" s="113" t="s">
        <v>127</v>
      </c>
      <c r="B20" s="6" t="e">
        <f aca="false">SUM(B10:B19)</f>
        <v>#VALUE!</v>
      </c>
      <c r="C20" s="6" t="e">
        <f aca="false">SUM(C10:C19)</f>
        <v>#VALUE!</v>
      </c>
      <c r="D20" s="6" t="e">
        <f aca="false">SUM(D10:D19)</f>
        <v>#VALUE!</v>
      </c>
      <c r="E20" s="6" t="n">
        <f aca="false">SUM(E10:E19)</f>
        <v>238807.964594927</v>
      </c>
      <c r="F20" s="6" t="n">
        <f aca="false">SUM(F10:F19)</f>
        <v>250458.034213008</v>
      </c>
      <c r="G20" s="6" t="n">
        <f aca="false">SUM(G10:G19)</f>
        <v>254529.703878456</v>
      </c>
      <c r="H20" s="6" t="n">
        <f aca="false">SUM(H10:H19)</f>
        <v>258673.392581109</v>
      </c>
      <c r="I20" s="6" t="n">
        <f aca="false">SUM(I10:I19)</f>
        <v>262890.508178452</v>
      </c>
      <c r="J20" s="6" t="n">
        <f aca="false">SUM(J10:J19)</f>
        <v>267183.258506864</v>
      </c>
      <c r="K20" s="6" t="n">
        <f aca="false">SUM(K10:K19)</f>
        <v>271540.415490622</v>
      </c>
      <c r="L20" s="6" t="n">
        <f aca="false">SUM(L10:L19)</f>
        <v>276582.617551162</v>
      </c>
      <c r="M20" s="6" t="n">
        <f aca="false">SUM(M10:M19)</f>
        <v>281723.814962513</v>
      </c>
      <c r="N20" s="6" t="n">
        <f aca="false">SUM(N10:N19)</f>
        <v>286957.344029772</v>
      </c>
      <c r="O20" s="6" t="n">
        <f aca="false">SUM(O10:O19)</f>
        <v>292292.513902525</v>
      </c>
      <c r="P20" s="6" t="n">
        <f aca="false">SUM(P10:P19)</f>
        <v>297724.044203458</v>
      </c>
      <c r="Q20" s="6" t="n">
        <f aca="false">SUM(Q10:Q19)</f>
        <v>302308.090894209</v>
      </c>
      <c r="R20" s="6" t="n">
        <f aca="false">SUM(R10:R19)</f>
        <v>306958.24776845</v>
      </c>
      <c r="S20" s="6" t="n">
        <f aca="false">SUM(S10:S19)</f>
        <v>311683.150471357</v>
      </c>
      <c r="T20" s="6" t="n">
        <f aca="false">SUM(T10:T19)</f>
        <v>316484.092265826</v>
      </c>
      <c r="U20" s="6" t="n">
        <f aca="false">SUM(U10:U19)</f>
        <v>321362.507013961</v>
      </c>
      <c r="W20" s="223" t="e">
        <f aca="false">SUM(B20:U20)</f>
        <v>#VALUE!</v>
      </c>
      <c r="X20" s="224" t="e">
        <f aca="false">SUM(Caledonia!W19,'New Albany'!W19,Wheatland!W19,Wilton!W19,Brownsville!W19,Gleason!W19)</f>
        <v>#VALUE!</v>
      </c>
      <c r="Y20" s="224" t="e">
        <f aca="false">W20-X20</f>
        <v>#VALUE!</v>
      </c>
    </row>
    <row r="21" customFormat="false" ht="12.75" hidden="false" customHeight="false" outlineLevel="0" collapsed="false">
      <c r="A21" s="11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23"/>
      <c r="X21" s="225"/>
      <c r="Y21" s="225"/>
    </row>
    <row r="22" customFormat="false" ht="12.75" hidden="false" customHeight="false" outlineLevel="0" collapsed="false">
      <c r="A22" s="220" t="s">
        <v>128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23"/>
      <c r="X22" s="225"/>
      <c r="Y22" s="225"/>
    </row>
    <row r="23" customFormat="false" ht="12.75" hidden="false" customHeight="false" outlineLevel="0" collapsed="false">
      <c r="A23" s="113" t="s">
        <v>85</v>
      </c>
      <c r="B23" s="6" t="n">
        <f aca="false">SUM(Caledonia!B22,'New Albany'!B22,Wheatland!B22,Wilton!B22,Brownsville!B22,Gleason!B22)</f>
        <v>9650.90696917143</v>
      </c>
      <c r="C23" s="6" t="n">
        <f aca="false">SUM(Caledonia!C22,'New Albany'!C22,Wheatland!C22,Wilton!C22,Brownsville!C22,Gleason!C22)</f>
        <v>9940.43417824657</v>
      </c>
      <c r="D23" s="6" t="n">
        <f aca="false">SUM(Caledonia!D22,'New Albany'!D22,Wheatland!D22,Wilton!D22,Brownsville!D22,Gleason!D22)</f>
        <v>10238.647203594</v>
      </c>
      <c r="E23" s="6" t="n">
        <f aca="false">SUM(Caledonia!E22,'New Albany'!E22,Wheatland!E22,Wilton!E22,Brownsville!E22,Gleason!E22)</f>
        <v>10545.8066197018</v>
      </c>
      <c r="F23" s="6" t="n">
        <f aca="false">SUM(Caledonia!F22,'New Albany'!F22,Wheatland!F22,Wilton!F22,Brownsville!F22,Gleason!F22)</f>
        <v>10862.1808182928</v>
      </c>
      <c r="G23" s="6" t="n">
        <f aca="false">SUM(Caledonia!G22,'New Albany'!G22,Wheatland!G22,Wilton!G22,Brownsville!G22,Gleason!G22)</f>
        <v>11188.0462428416</v>
      </c>
      <c r="H23" s="6" t="n">
        <f aca="false">SUM(Caledonia!H22,'New Albany'!H22,Wheatland!H22,Wilton!H22,Brownsville!H22,Gleason!H22)</f>
        <v>11523.6876301269</v>
      </c>
      <c r="I23" s="6" t="n">
        <f aca="false">SUM(Caledonia!I22,'New Albany'!I22,Wheatland!I22,Wilton!I22,Brownsville!I22,Gleason!I22)</f>
        <v>11869.3982590307</v>
      </c>
      <c r="J23" s="6" t="n">
        <f aca="false">SUM(Caledonia!J22,'New Albany'!J22,Wheatland!J22,Wilton!J22,Brownsville!J22,Gleason!J22)</f>
        <v>12225.4802068016</v>
      </c>
      <c r="K23" s="6" t="n">
        <f aca="false">SUM(Caledonia!K22,'New Albany'!K22,Wheatland!K22,Wilton!K22,Brownsville!K22,Gleason!K22)</f>
        <v>12592.2446130057</v>
      </c>
      <c r="L23" s="6" t="n">
        <f aca="false">SUM(Caledonia!L22,'New Albany'!L22,Wheatland!L22,Wilton!L22,Brownsville!L22,Gleason!L22)</f>
        <v>12970.0119513958</v>
      </c>
      <c r="M23" s="6" t="n">
        <f aca="false">SUM(Caledonia!M22,'New Albany'!M22,Wheatland!M22,Wilton!M22,Brownsville!M22,Gleason!M22)</f>
        <v>13359.1123099377</v>
      </c>
      <c r="N23" s="6" t="n">
        <f aca="false">SUM(Caledonia!N22,'New Albany'!N22,Wheatland!N22,Wilton!N22,Brownsville!N22,Gleason!N22)</f>
        <v>13759.8856792358</v>
      </c>
      <c r="O23" s="6" t="n">
        <f aca="false">SUM(Caledonia!O22,'New Albany'!O22,Wheatland!O22,Wilton!O22,Brownsville!O22,Gleason!O22)</f>
        <v>14172.6822496129</v>
      </c>
      <c r="P23" s="6" t="n">
        <f aca="false">SUM(Caledonia!P22,'New Albany'!P22,Wheatland!P22,Wilton!P22,Brownsville!P22,Gleason!P22)</f>
        <v>14597.8627171013</v>
      </c>
      <c r="Q23" s="6" t="n">
        <f aca="false">SUM(Caledonia!Q22,'New Albany'!Q22,Wheatland!Q22,Wilton!Q22,Brownsville!Q22,Gleason!Q22)</f>
        <v>15035.7985986143</v>
      </c>
      <c r="R23" s="6" t="n">
        <f aca="false">SUM(Caledonia!R22,'New Albany'!R22,Wheatland!R22,Wilton!R22,Brownsville!R22,Gleason!R22)</f>
        <v>15486.8725565728</v>
      </c>
      <c r="S23" s="6" t="n">
        <f aca="false">SUM(Caledonia!S22,'New Albany'!S22,Wheatland!S22,Wilton!S22,Brownsville!S22,Gleason!S22)</f>
        <v>15951.4787332699</v>
      </c>
      <c r="T23" s="6" t="n">
        <f aca="false">SUM(Caledonia!T22,'New Albany'!T22,Wheatland!T22,Wilton!T22,Brownsville!T22,Gleason!T22)</f>
        <v>16430.023095268</v>
      </c>
      <c r="U23" s="6" t="n">
        <f aca="false">SUM(Caledonia!U22,'New Albany'!U22,Wheatland!U22,Wilton!U22,Brownsville!U22,Gleason!U22)</f>
        <v>16922.9237881261</v>
      </c>
      <c r="W23" s="223" t="n">
        <f aca="false">SUM(B23:U23)</f>
        <v>259323.484419948</v>
      </c>
      <c r="X23" s="224" t="n">
        <f aca="false">SUM(Caledonia!W22,'New Albany'!W22,Wheatland!W22,Wilton!W22,Brownsville!W22,Gleason!W22)</f>
        <v>259323.484419948</v>
      </c>
      <c r="Y23" s="224" t="n">
        <f aca="false">W23-X23</f>
        <v>0</v>
      </c>
    </row>
    <row r="24" customFormat="false" ht="12.75" hidden="false" customHeight="false" outlineLevel="0" collapsed="false">
      <c r="A24" s="113" t="s">
        <v>86</v>
      </c>
      <c r="B24" s="6" t="n">
        <f aca="false">SUM(Caledonia!B23,'New Albany'!B23,Wheatland!B23,Wilton!B23,Brownsville!B23,Gleason!B23)</f>
        <v>8321.5941988715</v>
      </c>
      <c r="C24" s="6" t="n">
        <f aca="false">SUM(Caledonia!C23,'New Albany'!C23,Wheatland!C23,Wilton!C23,Brownsville!C23,Gleason!C23)</f>
        <v>8571.24202483764</v>
      </c>
      <c r="D24" s="6" t="n">
        <f aca="false">SUM(Caledonia!D23,'New Albany'!D23,Wheatland!D23,Wilton!D23,Brownsville!D23,Gleason!D23)</f>
        <v>8828.37928558277</v>
      </c>
      <c r="E24" s="6" t="n">
        <f aca="false">SUM(Caledonia!E23,'New Albany'!E23,Wheatland!E23,Wilton!E23,Brownsville!E23,Gleason!E23)</f>
        <v>9093.23066415026</v>
      </c>
      <c r="F24" s="6" t="n">
        <f aca="false">SUM(Caledonia!F23,'New Albany'!F23,Wheatland!F23,Wilton!F23,Brownsville!F23,Gleason!F23)</f>
        <v>9366.02758407476</v>
      </c>
      <c r="G24" s="6" t="n">
        <f aca="false">SUM(Caledonia!G23,'New Albany'!G23,Wheatland!G23,Wilton!G23,Brownsville!G23,Gleason!G23)</f>
        <v>9647.008411597</v>
      </c>
      <c r="H24" s="6" t="n">
        <f aca="false">SUM(Caledonia!H23,'New Albany'!H23,Wheatland!H23,Wilton!H23,Brownsville!H23,Gleason!H23)</f>
        <v>9936.41866394492</v>
      </c>
      <c r="I24" s="6" t="n">
        <f aca="false">SUM(Caledonia!I23,'New Albany'!I23,Wheatland!I23,Wilton!I23,Brownsville!I23,Gleason!I23)</f>
        <v>10234.5112238633</v>
      </c>
      <c r="J24" s="6" t="n">
        <f aca="false">SUM(Caledonia!J23,'New Albany'!J23,Wheatland!J23,Wilton!J23,Brownsville!J23,Gleason!J23)</f>
        <v>10541.5465605792</v>
      </c>
      <c r="K24" s="6" t="n">
        <f aca="false">SUM(Caledonia!K23,'New Albany'!K23,Wheatland!K23,Wilton!K23,Brownsville!K23,Gleason!K23)</f>
        <v>10857.7929573965</v>
      </c>
      <c r="L24" s="6" t="n">
        <f aca="false">SUM(Caledonia!L23,'New Albany'!L23,Wheatland!L23,Wilton!L23,Brownsville!L23,Gleason!L23)</f>
        <v>11183.5267461184</v>
      </c>
      <c r="M24" s="6" t="n">
        <f aca="false">SUM(Caledonia!M23,'New Albany'!M23,Wheatland!M23,Wilton!M23,Brownsville!M23,Gleason!M23)</f>
        <v>11519.032548502</v>
      </c>
      <c r="N24" s="6" t="n">
        <f aca="false">SUM(Caledonia!N23,'New Albany'!N23,Wheatland!N23,Wilton!N23,Brownsville!N23,Gleason!N23)</f>
        <v>11864.603524957</v>
      </c>
      <c r="O24" s="6" t="n">
        <f aca="false">SUM(Caledonia!O23,'New Albany'!O23,Wheatland!O23,Wilton!O23,Brownsville!O23,Gleason!O23)</f>
        <v>12220.5416307058</v>
      </c>
      <c r="P24" s="6" t="n">
        <f aca="false">SUM(Caledonia!P23,'New Albany'!P23,Wheatland!P23,Wilton!P23,Brownsville!P23,Gleason!P23)</f>
        <v>12587.1578796269</v>
      </c>
      <c r="Q24" s="6" t="n">
        <f aca="false">SUM(Caledonia!Q23,'New Albany'!Q23,Wheatland!Q23,Wilton!Q23,Brownsville!Q23,Gleason!Q23)</f>
        <v>12964.7726160157</v>
      </c>
      <c r="R24" s="6" t="n">
        <f aca="false">SUM(Caledonia!R23,'New Albany'!R23,Wheatland!R23,Wilton!R23,Brownsville!R23,Gleason!R23)</f>
        <v>13353.7157944962</v>
      </c>
      <c r="S24" s="6" t="n">
        <f aca="false">SUM(Caledonia!S23,'New Albany'!S23,Wheatland!S23,Wilton!S23,Brownsville!S23,Gleason!S23)</f>
        <v>13754.3272683311</v>
      </c>
      <c r="T24" s="6" t="n">
        <f aca="false">SUM(Caledonia!T23,'New Albany'!T23,Wheatland!T23,Wilton!T23,Brownsville!T23,Gleason!T23)</f>
        <v>14166.957086381</v>
      </c>
      <c r="U24" s="6" t="n">
        <f aca="false">SUM(Caledonia!U23,'New Albany'!U23,Wheatland!U23,Wilton!U23,Brownsville!U23,Gleason!U23)</f>
        <v>14591.9657989725</v>
      </c>
      <c r="W24" s="223" t="n">
        <f aca="false">SUM(B24:U24)</f>
        <v>223604.352469005</v>
      </c>
      <c r="X24" s="224" t="n">
        <f aca="false">SUM(Caledonia!W23,'New Albany'!W23,Wheatland!W23,Wilton!W23,Brownsville!W23,Gleason!W23)</f>
        <v>223604.352469005</v>
      </c>
      <c r="Y24" s="224" t="n">
        <f aca="false">W24-X24</f>
        <v>0</v>
      </c>
    </row>
    <row r="25" customFormat="false" ht="12.75" hidden="false" customHeight="false" outlineLevel="0" collapsed="false">
      <c r="A25" s="113" t="s">
        <v>129</v>
      </c>
      <c r="B25" s="6" t="n">
        <f aca="false">SUM(Caledonia!B24,'New Albany'!B24,Wheatland!B24,Wilton!B24,Brownsville!B24,Gleason!B24)</f>
        <v>2819.625</v>
      </c>
      <c r="C25" s="6" t="n">
        <f aca="false">SUM(Caledonia!C24,'New Albany'!C24,Wheatland!C24,Wilton!C24,Brownsville!C24,Gleason!C24)</f>
        <v>2904.21375</v>
      </c>
      <c r="D25" s="6" t="n">
        <f aca="false">SUM(Caledonia!D24,'New Albany'!D24,Wheatland!D24,Wilton!D24,Brownsville!D24,Gleason!D24)</f>
        <v>2991.3401625</v>
      </c>
      <c r="E25" s="6" t="n">
        <f aca="false">SUM(Caledonia!E24,'New Albany'!E24,Wheatland!E24,Wilton!E24,Brownsville!E24,Gleason!E24)</f>
        <v>3081.080367375</v>
      </c>
      <c r="F25" s="6" t="n">
        <f aca="false">SUM(Caledonia!F24,'New Albany'!F24,Wheatland!F24,Wilton!F24,Brownsville!F24,Gleason!F24)</f>
        <v>3173.51277839625</v>
      </c>
      <c r="G25" s="6" t="n">
        <f aca="false">SUM(Caledonia!G24,'New Albany'!G24,Wheatland!G24,Wilton!G24,Brownsville!G24,Gleason!G24)</f>
        <v>3268.71816174814</v>
      </c>
      <c r="H25" s="6" t="n">
        <f aca="false">SUM(Caledonia!H24,'New Albany'!H24,Wheatland!H24,Wilton!H24,Brownsville!H24,Gleason!H24)</f>
        <v>3366.77970660058</v>
      </c>
      <c r="I25" s="6" t="n">
        <f aca="false">SUM(Caledonia!I24,'New Albany'!I24,Wheatland!I24,Wilton!I24,Brownsville!I24,Gleason!I24)</f>
        <v>3467.7830977986</v>
      </c>
      <c r="J25" s="6" t="n">
        <f aca="false">SUM(Caledonia!J24,'New Albany'!J24,Wheatland!J24,Wilton!J24,Brownsville!J24,Gleason!J24)</f>
        <v>3571.81659073256</v>
      </c>
      <c r="K25" s="6" t="n">
        <f aca="false">SUM(Caledonia!K24,'New Albany'!K24,Wheatland!K24,Wilton!K24,Brownsville!K24,Gleason!K24)</f>
        <v>3678.97108845454</v>
      </c>
      <c r="L25" s="6" t="n">
        <f aca="false">SUM(Caledonia!L24,'New Albany'!L24,Wheatland!L24,Wilton!L24,Brownsville!L24,Gleason!L24)</f>
        <v>3789.34022110817</v>
      </c>
      <c r="M25" s="6" t="n">
        <f aca="false">SUM(Caledonia!M24,'New Albany'!M24,Wheatland!M24,Wilton!M24,Brownsville!M24,Gleason!M24)</f>
        <v>3903.02042774142</v>
      </c>
      <c r="N25" s="6" t="n">
        <f aca="false">SUM(Caledonia!N24,'New Albany'!N24,Wheatland!N24,Wilton!N24,Brownsville!N24,Gleason!N24)</f>
        <v>4020.11104057366</v>
      </c>
      <c r="O25" s="6" t="n">
        <f aca="false">SUM(Caledonia!O24,'New Albany'!O24,Wheatland!O24,Wilton!O24,Brownsville!O24,Gleason!O24)</f>
        <v>4140.71437179087</v>
      </c>
      <c r="P25" s="6" t="n">
        <f aca="false">SUM(Caledonia!P24,'New Albany'!P24,Wheatland!P24,Wilton!P24,Brownsville!P24,Gleason!P24)</f>
        <v>4264.9358029446</v>
      </c>
      <c r="Q25" s="6" t="n">
        <f aca="false">SUM(Caledonia!Q24,'New Albany'!Q24,Wheatland!Q24,Wilton!Q24,Brownsville!Q24,Gleason!Q24)</f>
        <v>4392.88387703293</v>
      </c>
      <c r="R25" s="6" t="n">
        <f aca="false">SUM(Caledonia!R24,'New Albany'!R24,Wheatland!R24,Wilton!R24,Brownsville!R24,Gleason!R24)</f>
        <v>4524.67039334392</v>
      </c>
      <c r="S25" s="6" t="n">
        <f aca="false">SUM(Caledonia!S24,'New Albany'!S24,Wheatland!S24,Wilton!S24,Brownsville!S24,Gleason!S24)</f>
        <v>4660.41050514424</v>
      </c>
      <c r="T25" s="6" t="n">
        <f aca="false">SUM(Caledonia!T24,'New Albany'!T24,Wheatland!T24,Wilton!T24,Brownsville!T24,Gleason!T24)</f>
        <v>4800.22282029857</v>
      </c>
      <c r="U25" s="6" t="n">
        <f aca="false">SUM(Caledonia!U24,'New Albany'!U24,Wheatland!U24,Wilton!U24,Brownsville!U24,Gleason!U24)</f>
        <v>4944.22950490752</v>
      </c>
      <c r="W25" s="223" t="n">
        <f aca="false">SUM(B25:U25)</f>
        <v>75764.3796684916</v>
      </c>
      <c r="X25" s="224" t="n">
        <f aca="false">SUM(Caledonia!W24,'New Albany'!W24,Wheatland!W24,Wilton!W24,Brownsville!W24,Gleason!W24)</f>
        <v>75764.3796684916</v>
      </c>
      <c r="Y25" s="224" t="n">
        <f aca="false">W25-X25</f>
        <v>0</v>
      </c>
    </row>
    <row r="26" customFormat="false" ht="12.75" hidden="false" customHeight="false" outlineLevel="0" collapsed="false">
      <c r="A26" s="113" t="s">
        <v>88</v>
      </c>
      <c r="B26" s="6" t="n">
        <f aca="false">SUM(Caledonia!B25,'New Albany'!B25,Wheatland!B25,Wilton!B25,Brownsville!B25,Gleason!B25)</f>
        <v>2301.59062</v>
      </c>
      <c r="C26" s="6" t="n">
        <f aca="false">SUM(Caledonia!C25,'New Albany'!C25,Wheatland!C25,Wilton!C25,Brownsville!C25,Gleason!C25)</f>
        <v>2370.6383386</v>
      </c>
      <c r="D26" s="6" t="n">
        <f aca="false">SUM(Caledonia!D25,'New Albany'!D25,Wheatland!D25,Wilton!D25,Brownsville!D25,Gleason!D25)</f>
        <v>2441.757488758</v>
      </c>
      <c r="E26" s="6" t="n">
        <f aca="false">SUM(Caledonia!E25,'New Albany'!E25,Wheatland!E25,Wilton!E25,Brownsville!E25,Gleason!E25)</f>
        <v>2515.01021342074</v>
      </c>
      <c r="F26" s="6" t="n">
        <f aca="false">SUM(Caledonia!F25,'New Albany'!F25,Wheatland!F25,Wilton!F25,Brownsville!F25,Gleason!F25)</f>
        <v>2590.46051982336</v>
      </c>
      <c r="G26" s="6" t="n">
        <f aca="false">SUM(Caledonia!G25,'New Albany'!G25,Wheatland!G25,Wilton!G25,Brownsville!G25,Gleason!G25)</f>
        <v>2668.17433541806</v>
      </c>
      <c r="H26" s="6" t="n">
        <f aca="false">SUM(Caledonia!H25,'New Albany'!H25,Wheatland!H25,Wilton!H25,Brownsville!H25,Gleason!H25)</f>
        <v>2748.21956548061</v>
      </c>
      <c r="I26" s="6" t="n">
        <f aca="false">SUM(Caledonia!I25,'New Albany'!I25,Wheatland!I25,Wilton!I25,Brownsville!I25,Gleason!I25)</f>
        <v>2830.66615244502</v>
      </c>
      <c r="J26" s="6" t="n">
        <f aca="false">SUM(Caledonia!J25,'New Albany'!J25,Wheatland!J25,Wilton!J25,Brownsville!J25,Gleason!J25)</f>
        <v>2915.58613701837</v>
      </c>
      <c r="K26" s="6" t="n">
        <f aca="false">SUM(Caledonia!K25,'New Albany'!K25,Wheatland!K25,Wilton!K25,Brownsville!K25,Gleason!K25)</f>
        <v>3003.05372112893</v>
      </c>
      <c r="L26" s="6" t="n">
        <f aca="false">SUM(Caledonia!L25,'New Albany'!L25,Wheatland!L25,Wilton!L25,Brownsville!L25,Gleason!L25)</f>
        <v>3093.14533276279</v>
      </c>
      <c r="M26" s="6" t="n">
        <f aca="false">SUM(Caledonia!M25,'New Albany'!M25,Wheatland!M25,Wilton!M25,Brownsville!M25,Gleason!M25)</f>
        <v>3185.93969274568</v>
      </c>
      <c r="N26" s="6" t="n">
        <f aca="false">SUM(Caledonia!N25,'New Albany'!N25,Wheatland!N25,Wilton!N25,Brownsville!N25,Gleason!N25)</f>
        <v>3281.51788352805</v>
      </c>
      <c r="O26" s="6" t="n">
        <f aca="false">SUM(Caledonia!O25,'New Albany'!O25,Wheatland!O25,Wilton!O25,Brownsville!O25,Gleason!O25)</f>
        <v>3379.96342003389</v>
      </c>
      <c r="P26" s="6" t="n">
        <f aca="false">SUM(Caledonia!P25,'New Albany'!P25,Wheatland!P25,Wilton!P25,Brownsville!P25,Gleason!P25)</f>
        <v>3481.36232263491</v>
      </c>
      <c r="Q26" s="6" t="n">
        <f aca="false">SUM(Caledonia!Q25,'New Albany'!Q25,Wheatland!Q25,Wilton!Q25,Brownsville!Q25,Gleason!Q25)</f>
        <v>3585.80319231395</v>
      </c>
      <c r="R26" s="6" t="n">
        <f aca="false">SUM(Caledonia!R25,'New Albany'!R25,Wheatland!R25,Wilton!R25,Brownsville!R25,Gleason!R25)</f>
        <v>3693.37728808337</v>
      </c>
      <c r="S26" s="6" t="n">
        <f aca="false">SUM(Caledonia!S25,'New Albany'!S25,Wheatland!S25,Wilton!S25,Brownsville!S25,Gleason!S25)</f>
        <v>3804.17860672587</v>
      </c>
      <c r="T26" s="6" t="n">
        <f aca="false">SUM(Caledonia!T25,'New Albany'!T25,Wheatland!T25,Wilton!T25,Brownsville!T25,Gleason!T25)</f>
        <v>3918.30396492765</v>
      </c>
      <c r="U26" s="6" t="n">
        <f aca="false">SUM(Caledonia!U25,'New Albany'!U25,Wheatland!U25,Wilton!U25,Brownsville!U25,Gleason!U25)</f>
        <v>4035.85308387548</v>
      </c>
      <c r="W26" s="223" t="n">
        <f aca="false">SUM(B26:U26)</f>
        <v>61844.6018797247</v>
      </c>
      <c r="X26" s="224" t="n">
        <f aca="false">SUM(Caledonia!W25,'New Albany'!W25,Wheatland!W25,Wilton!W25,Brownsville!W25,Gleason!W25)</f>
        <v>61844.6018797247</v>
      </c>
      <c r="Y26" s="224" t="n">
        <f aca="false">W26-X26</f>
        <v>0</v>
      </c>
    </row>
    <row r="27" customFormat="false" ht="14.25" hidden="false" customHeight="true" outlineLevel="0" collapsed="false">
      <c r="A27" s="113" t="s">
        <v>130</v>
      </c>
      <c r="B27" s="6" t="n">
        <f aca="false">SUM(Caledonia!B26,'New Albany'!B26,Wheatland!B26,Wilton!B26,Brownsville!B26,Gleason!B26)</f>
        <v>2138.76</v>
      </c>
      <c r="C27" s="6" t="n">
        <f aca="false">SUM(Caledonia!C26,'New Albany'!C26,Wheatland!C26,Wilton!C26,Brownsville!C26,Gleason!C26)</f>
        <v>2485.407</v>
      </c>
      <c r="D27" s="6" t="n">
        <f aca="false">SUM(Caledonia!D26,'New Albany'!D26,Wheatland!D26,Wilton!D26,Brownsville!D26,Gleason!D26)</f>
        <v>2675.493</v>
      </c>
      <c r="E27" s="6" t="n">
        <f aca="false">SUM(Caledonia!E26,'New Albany'!E26,Wheatland!E26,Wilton!E26,Brownsville!E26,Gleason!E26)</f>
        <v>2752.735</v>
      </c>
      <c r="F27" s="6" t="n">
        <f aca="false">SUM(Caledonia!F26,'New Albany'!F26,Wheatland!F26,Wilton!F26,Brownsville!F26,Gleason!F26)</f>
        <v>2800.401</v>
      </c>
      <c r="G27" s="6" t="n">
        <f aca="false">SUM(Caledonia!G26,'New Albany'!G26,Wheatland!G26,Wilton!G26,Brownsville!G26,Gleason!G26)</f>
        <v>3000.837</v>
      </c>
      <c r="H27" s="6" t="n">
        <f aca="false">SUM(Caledonia!H26,'New Albany'!H26,Wheatland!H26,Wilton!H26,Brownsville!H26,Gleason!H26)</f>
        <v>3133.239</v>
      </c>
      <c r="I27" s="6" t="n">
        <f aca="false">SUM(Caledonia!I26,'New Albany'!I26,Wheatland!I26,Wilton!I26,Brownsville!I26,Gleason!I26)</f>
        <v>3204.112</v>
      </c>
      <c r="J27" s="6" t="n">
        <f aca="false">SUM(Caledonia!J26,'New Albany'!J26,Wheatland!J26,Wilton!J26,Brownsville!J26,Gleason!J26)</f>
        <v>3150.18</v>
      </c>
      <c r="K27" s="6" t="n">
        <f aca="false">SUM(Caledonia!K26,'New Albany'!K26,Wheatland!K26,Wilton!K26,Brownsville!K26,Gleason!K26)</f>
        <v>3985.138</v>
      </c>
      <c r="L27" s="6" t="n">
        <f aca="false">SUM(Caledonia!L26,'New Albany'!L26,Wheatland!L26,Wilton!L26,Brownsville!L26,Gleason!L26)</f>
        <v>3774.313</v>
      </c>
      <c r="M27" s="6" t="n">
        <f aca="false">SUM(Caledonia!M26,'New Albany'!M26,Wheatland!M26,Wilton!M26,Brownsville!M26,Gleason!M26)</f>
        <v>3371.88</v>
      </c>
      <c r="N27" s="6" t="n">
        <f aca="false">SUM(Caledonia!N26,'New Albany'!N26,Wheatland!N26,Wilton!N26,Brownsville!N26,Gleason!N26)</f>
        <v>3464.7</v>
      </c>
      <c r="O27" s="6" t="n">
        <f aca="false">SUM(Caledonia!O26,'New Albany'!O26,Wheatland!O26,Wilton!O26,Brownsville!O26,Gleason!O26)</f>
        <v>3464.7</v>
      </c>
      <c r="P27" s="6" t="n">
        <f aca="false">SUM(Caledonia!P26,'New Albany'!P26,Wheatland!P26,Wilton!P26,Brownsville!P26,Gleason!P26)</f>
        <v>3953.49830117962</v>
      </c>
      <c r="Q27" s="6" t="n">
        <f aca="false">SUM(Caledonia!Q26,'New Albany'!Q26,Wheatland!Q26,Wilton!Q26,Brownsville!Q26,Gleason!Q26)</f>
        <v>3397.53231220322</v>
      </c>
      <c r="R27" s="6" t="n">
        <f aca="false">SUM(Caledonia!R26,'New Albany'!R26,Wheatland!R26,Wilton!R26,Brownsville!R26,Gleason!R26)</f>
        <v>3421.13495844728</v>
      </c>
      <c r="S27" s="6" t="n">
        <f aca="false">SUM(Caledonia!S26,'New Albany'!S26,Wheatland!S26,Wilton!S26,Brownsville!S26,Gleason!S26)</f>
        <v>3445.20965761623</v>
      </c>
      <c r="T27" s="6" t="n">
        <f aca="false">SUM(Caledonia!T26,'New Albany'!T26,Wheatland!T26,Wilton!T26,Brownsville!T26,Gleason!T26)</f>
        <v>3469.76585076855</v>
      </c>
      <c r="U27" s="6" t="n">
        <f aca="false">SUM(Caledonia!U26,'New Albany'!U26,Wheatland!U26,Wilton!U26,Brownsville!U26,Gleason!U26)</f>
        <v>3485.5551622966</v>
      </c>
      <c r="W27" s="223" t="n">
        <f aca="false">SUM(B27:U27)</f>
        <v>64574.5912425115</v>
      </c>
      <c r="X27" s="224" t="n">
        <f aca="false">SUM(Caledonia!W26,'New Albany'!W26,Wheatland!W26,Wilton!W26,Brownsville!W26,Gleason!W26)</f>
        <v>64574.5912425115</v>
      </c>
      <c r="Y27" s="224" t="n">
        <f aca="false">W27-X27</f>
        <v>0</v>
      </c>
    </row>
    <row r="28" customFormat="false" ht="12.75" hidden="false" customHeight="false" outlineLevel="0" collapsed="false">
      <c r="A28" s="113" t="s">
        <v>131</v>
      </c>
      <c r="B28" s="226" t="n">
        <f aca="false">SUM(Caledonia!B27,'New Albany'!B27,Wheatland!B27,Wilton!B27,Brownsville!B27,Gleason!B27)</f>
        <v>2194.93137285248</v>
      </c>
      <c r="C28" s="226" t="n">
        <f aca="false">SUM(Caledonia!C27,'New Albany'!C27,Wheatland!C27,Wilton!C27,Brownsville!C27,Gleason!C27)</f>
        <v>2066.37071194156</v>
      </c>
      <c r="D28" s="226" t="n">
        <f aca="false">SUM(Caledonia!D27,'New Albany'!D27,Wheatland!D27,Wilton!D27,Brownsville!D27,Gleason!D27)</f>
        <v>2011.9827854363</v>
      </c>
      <c r="E28" s="226" t="n">
        <f aca="false">SUM(Caledonia!E27,'New Albany'!E27,Wheatland!E27,Wilton!E27,Brownsville!E27,Gleason!E27)</f>
        <v>1921.80169034657</v>
      </c>
      <c r="F28" s="226" t="n">
        <f aca="false">SUM(Caledonia!F27,'New Albany'!F27,Wheatland!F27,Wilton!F27,Brownsville!F27,Gleason!F27)</f>
        <v>1829.96579782281</v>
      </c>
      <c r="G28" s="226" t="n">
        <f aca="false">SUM(Caledonia!G27,'New Albany'!G27,Wheatland!G27,Wilton!G27,Brownsville!G27,Gleason!G27)</f>
        <v>1736.81061699201</v>
      </c>
      <c r="H28" s="226" t="n">
        <f aca="false">SUM(Caledonia!H27,'New Albany'!H27,Wheatland!H27,Wilton!H27,Brownsville!H27,Gleason!H27)</f>
        <v>1658.35172989272</v>
      </c>
      <c r="I28" s="226" t="n">
        <f aca="false">SUM(Caledonia!I27,'New Albany'!I27,Wheatland!I27,Wilton!I27,Brownsville!I27,Gleason!I27)</f>
        <v>1583.71729193058</v>
      </c>
      <c r="J28" s="226" t="n">
        <f aca="false">SUM(Caledonia!J27,'New Albany'!J27,Wheatland!J27,Wilton!J27,Brownsville!J27,Gleason!J27)</f>
        <v>1510.03928282516</v>
      </c>
      <c r="K28" s="226" t="n">
        <f aca="false">SUM(Caledonia!K27,'New Albany'!K27,Wheatland!K27,Wilton!K27,Brownsville!K27,Gleason!K27)</f>
        <v>1434.62182383862</v>
      </c>
      <c r="L28" s="226" t="n">
        <f aca="false">SUM(Caledonia!L27,'New Albany'!L27,Wheatland!L27,Wilton!L27,Brownsville!L27,Gleason!L27)</f>
        <v>1362.07169878033</v>
      </c>
      <c r="M28" s="226" t="n">
        <f aca="false">SUM(Caledonia!M27,'New Albany'!M27,Wheatland!M27,Wilton!M27,Brownsville!M27,Gleason!M27)</f>
        <v>1289.25369889532</v>
      </c>
      <c r="N28" s="226" t="n">
        <f aca="false">SUM(Caledonia!N27,'New Albany'!N27,Wheatland!N27,Wilton!N27,Brownsville!N27,Gleason!N27)</f>
        <v>1215.78711143332</v>
      </c>
      <c r="O28" s="226" t="n">
        <f aca="false">SUM(Caledonia!O27,'New Albany'!O27,Wheatland!O27,Wilton!O27,Brownsville!O27,Gleason!O27)</f>
        <v>1141.56327564902</v>
      </c>
      <c r="P28" s="226" t="n">
        <f aca="false">SUM(Caledonia!P27,'New Albany'!P27,Wheatland!P27,Wilton!P27,Brownsville!P27,Gleason!P27)</f>
        <v>1067.17831879479</v>
      </c>
      <c r="Q28" s="226" t="n">
        <f aca="false">SUM(Caledonia!Q27,'New Albany'!Q27,Wheatland!Q27,Wilton!Q27,Brownsville!Q27,Gleason!Q27)</f>
        <v>1003.1636223019</v>
      </c>
      <c r="R28" s="226" t="n">
        <f aca="false">SUM(Caledonia!R27,'New Albany'!R27,Wheatland!R27,Wilton!R27,Brownsville!R27,Gleason!R27)</f>
        <v>949.393112837081</v>
      </c>
      <c r="S28" s="226" t="n">
        <f aca="false">SUM(Caledonia!S27,'New Albany'!S27,Wheatland!S27,Wilton!S27,Brownsville!S27,Gleason!S27)</f>
        <v>895.639014333942</v>
      </c>
      <c r="T28" s="226" t="n">
        <f aca="false">SUM(Caledonia!T27,'New Albany'!T27,Wheatland!T27,Wilton!T27,Brownsville!T27,Gleason!T27)</f>
        <v>841.905642745503</v>
      </c>
      <c r="U28" s="226" t="n">
        <f aca="false">SUM(Caledonia!U27,'New Albany'!U27,Wheatland!U27,Wilton!U27,Brownsville!U27,Gleason!U27)</f>
        <v>788.19701483971</v>
      </c>
      <c r="V28" s="221"/>
      <c r="W28" s="223" t="n">
        <f aca="false">SUM(B28:U28)</f>
        <v>28502.7456144897</v>
      </c>
      <c r="X28" s="224" t="n">
        <f aca="false">SUM(Caledonia!W27,'New Albany'!W27,Wheatland!W27,Wilton!W27,Brownsville!W27,Gleason!W27)</f>
        <v>28502.7456144897</v>
      </c>
      <c r="Y28" s="224" t="n">
        <f aca="false">W28-X28</f>
        <v>0</v>
      </c>
    </row>
    <row r="29" customFormat="false" ht="12.75" hidden="false" customHeight="false" outlineLevel="0" collapsed="false">
      <c r="A29" s="113" t="s">
        <v>132</v>
      </c>
      <c r="B29" s="6" t="n">
        <f aca="false">SUM(B23:B28)</f>
        <v>27427.4081608954</v>
      </c>
      <c r="C29" s="6" t="n">
        <f aca="false">SUM(C23:C28)</f>
        <v>28338.3060036258</v>
      </c>
      <c r="D29" s="6" t="n">
        <f aca="false">SUM(D23:D28)</f>
        <v>29187.599925871</v>
      </c>
      <c r="E29" s="6" t="n">
        <f aca="false">SUM(E23:E28)</f>
        <v>29909.6645549944</v>
      </c>
      <c r="F29" s="6" t="n">
        <f aca="false">SUM(F23:F28)</f>
        <v>30622.54849841</v>
      </c>
      <c r="G29" s="6" t="n">
        <f aca="false">SUM(G23:G28)</f>
        <v>31509.5947685968</v>
      </c>
      <c r="H29" s="6" t="n">
        <f aca="false">SUM(H23:H28)</f>
        <v>32366.6962960457</v>
      </c>
      <c r="I29" s="6" t="n">
        <f aca="false">SUM(I23:I28)</f>
        <v>33190.1880250682</v>
      </c>
      <c r="J29" s="6" t="n">
        <f aca="false">SUM(J23:J28)</f>
        <v>33914.6487779569</v>
      </c>
      <c r="K29" s="6" t="n">
        <f aca="false">SUM(K23:K28)</f>
        <v>35551.8222038243</v>
      </c>
      <c r="L29" s="6" t="n">
        <f aca="false">SUM(L23:L28)</f>
        <v>36172.4089501656</v>
      </c>
      <c r="M29" s="6" t="n">
        <f aca="false">SUM(M23:M28)</f>
        <v>36628.2386778221</v>
      </c>
      <c r="N29" s="6" t="n">
        <f aca="false">SUM(N23:N28)</f>
        <v>37606.6052397279</v>
      </c>
      <c r="O29" s="6" t="n">
        <f aca="false">SUM(O23:O28)</f>
        <v>38520.1649477924</v>
      </c>
      <c r="P29" s="6" t="n">
        <f aca="false">SUM(P23:P28)</f>
        <v>39951.9953422821</v>
      </c>
      <c r="Q29" s="6" t="n">
        <f aca="false">SUM(Q23:Q28)</f>
        <v>40379.9542184821</v>
      </c>
      <c r="R29" s="6" t="n">
        <f aca="false">SUM(R23:R28)</f>
        <v>41429.1641037806</v>
      </c>
      <c r="S29" s="6" t="n">
        <f aca="false">SUM(S23:S28)</f>
        <v>42511.2437854213</v>
      </c>
      <c r="T29" s="6" t="n">
        <f aca="false">SUM(T23:T28)</f>
        <v>43627.1784603893</v>
      </c>
      <c r="U29" s="6" t="n">
        <f aca="false">SUM(U23:U28)</f>
        <v>44768.7243530179</v>
      </c>
      <c r="W29" s="223" t="n">
        <f aca="false">SUM(B29:U29)</f>
        <v>713614.15529417</v>
      </c>
      <c r="X29" s="224" t="n">
        <f aca="false">SUM(Caledonia!W28,'New Albany'!W28,Wheatland!W28,Wilton!W28,Brownsville!W28,Gleason!W28)</f>
        <v>713614.15529417</v>
      </c>
      <c r="Y29" s="224" t="n">
        <f aca="false">W29-X29</f>
        <v>0</v>
      </c>
    </row>
    <row r="30" customFormat="false" ht="12.75" hidden="false" customHeight="false" outlineLevel="0" collapsed="false">
      <c r="A30" s="227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W30" s="223"/>
      <c r="X30" s="225"/>
      <c r="Y30" s="225"/>
    </row>
    <row r="31" customFormat="false" ht="12.75" hidden="false" customHeight="false" outlineLevel="0" collapsed="false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W31" s="223"/>
      <c r="X31" s="225"/>
      <c r="Y31" s="225"/>
    </row>
    <row r="32" customFormat="false" ht="12.75" hidden="false" customHeight="false" outlineLevel="0" collapsed="false">
      <c r="A32" s="220" t="s">
        <v>133</v>
      </c>
      <c r="B32" s="231" t="e">
        <f aca="false">B20-B29</f>
        <v>#VALUE!</v>
      </c>
      <c r="C32" s="231" t="e">
        <f aca="false">C20-C29</f>
        <v>#VALUE!</v>
      </c>
      <c r="D32" s="231" t="e">
        <f aca="false">D20-D29</f>
        <v>#VALUE!</v>
      </c>
      <c r="E32" s="231" t="n">
        <f aca="false">E20-E29</f>
        <v>208898.300039933</v>
      </c>
      <c r="F32" s="231" t="n">
        <f aca="false">F20-F29</f>
        <v>219835.485714598</v>
      </c>
      <c r="G32" s="231" t="n">
        <f aca="false">G20-G29</f>
        <v>223020.109109859</v>
      </c>
      <c r="H32" s="231" t="n">
        <f aca="false">H20-H29</f>
        <v>226306.696285063</v>
      </c>
      <c r="I32" s="231" t="n">
        <f aca="false">I20-I29</f>
        <v>229700.320153384</v>
      </c>
      <c r="J32" s="231" t="n">
        <f aca="false">J20-J29</f>
        <v>233268.609728907</v>
      </c>
      <c r="K32" s="231" t="n">
        <f aca="false">K20-K29</f>
        <v>235988.593286798</v>
      </c>
      <c r="L32" s="231" t="n">
        <f aca="false">L20-L29</f>
        <v>240410.208600997</v>
      </c>
      <c r="M32" s="231" t="n">
        <f aca="false">M20-M29</f>
        <v>245095.576284691</v>
      </c>
      <c r="N32" s="231" t="n">
        <f aca="false">N20-N29</f>
        <v>249350.738790045</v>
      </c>
      <c r="O32" s="231" t="n">
        <f aca="false">O20-O29</f>
        <v>253772.348954733</v>
      </c>
      <c r="P32" s="231" t="n">
        <f aca="false">P20-P29</f>
        <v>257772.048861175</v>
      </c>
      <c r="Q32" s="231" t="n">
        <f aca="false">Q20-Q29</f>
        <v>261928.136675727</v>
      </c>
      <c r="R32" s="231" t="n">
        <f aca="false">R20-R29</f>
        <v>265529.083664669</v>
      </c>
      <c r="S32" s="231" t="n">
        <f aca="false">S20-S29</f>
        <v>269171.906685936</v>
      </c>
      <c r="T32" s="231" t="n">
        <f aca="false">T20-T29</f>
        <v>272856.913805436</v>
      </c>
      <c r="U32" s="231" t="n">
        <f aca="false">U20-U29</f>
        <v>276593.782660943</v>
      </c>
      <c r="W32" s="223" t="e">
        <f aca="false">SUM(B32:U32)</f>
        <v>#VALUE!</v>
      </c>
      <c r="X32" s="224" t="e">
        <f aca="false">SUM(Caledonia!W31,'New Albany'!W31,Wheatland!W31,Wilton!W31,Brownsville!W31,Gleason!W31)</f>
        <v>#VALUE!</v>
      </c>
      <c r="Y32" s="224" t="e">
        <f aca="false">W32-X32</f>
        <v>#VALUE!</v>
      </c>
    </row>
    <row r="33" customFormat="false" ht="12.75" hidden="false" customHeight="false" outlineLevel="0" collapsed="false">
      <c r="A33" s="220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W33" s="223"/>
      <c r="X33" s="225"/>
      <c r="Y33" s="225"/>
    </row>
    <row r="34" customFormat="false" ht="12.75" hidden="false" customHeight="false" outlineLevel="0" collapsed="false">
      <c r="A34" s="113" t="s">
        <v>134</v>
      </c>
      <c r="B34" s="6" t="e">
        <f aca="false">Depreciation!C58</f>
        <v>#VALUE!</v>
      </c>
      <c r="C34" s="6" t="e">
        <f aca="false">Depreciation!D58</f>
        <v>#VALUE!</v>
      </c>
      <c r="D34" s="6" t="e">
        <f aca="false">Depreciation!E58</f>
        <v>#VALUE!</v>
      </c>
      <c r="E34" s="6" t="e">
        <f aca="false">Depreciation!F58</f>
        <v>#VALUE!</v>
      </c>
      <c r="F34" s="6" t="e">
        <f aca="false">Depreciation!G58</f>
        <v>#VALUE!</v>
      </c>
      <c r="G34" s="6" t="e">
        <f aca="false">Depreciation!H58</f>
        <v>#VALUE!</v>
      </c>
      <c r="H34" s="6" t="e">
        <f aca="false">Depreciation!I58</f>
        <v>#VALUE!</v>
      </c>
      <c r="I34" s="6" t="e">
        <f aca="false">Depreciation!J58</f>
        <v>#VALUE!</v>
      </c>
      <c r="J34" s="6" t="e">
        <f aca="false">Depreciation!K58</f>
        <v>#VALUE!</v>
      </c>
      <c r="K34" s="6" t="e">
        <f aca="false">Depreciation!L58</f>
        <v>#VALUE!</v>
      </c>
      <c r="L34" s="6" t="e">
        <f aca="false">Depreciation!M58</f>
        <v>#VALUE!</v>
      </c>
      <c r="M34" s="6" t="e">
        <f aca="false">Depreciation!N58</f>
        <v>#VALUE!</v>
      </c>
      <c r="N34" s="6" t="e">
        <f aca="false">Depreciation!O58</f>
        <v>#VALUE!</v>
      </c>
      <c r="O34" s="6" t="e">
        <f aca="false">Depreciation!P58</f>
        <v>#VALUE!</v>
      </c>
      <c r="P34" s="6" t="e">
        <f aca="false">Depreciation!Q58</f>
        <v>#VALUE!</v>
      </c>
      <c r="Q34" s="6" t="e">
        <f aca="false">Depreciation!R58</f>
        <v>#VALUE!</v>
      </c>
      <c r="R34" s="6" t="e">
        <f aca="false">Depreciation!S58</f>
        <v>#VALUE!</v>
      </c>
      <c r="S34" s="6" t="e">
        <f aca="false">Depreciation!T58</f>
        <v>#VALUE!</v>
      </c>
      <c r="T34" s="6" t="e">
        <f aca="false">Depreciation!U58</f>
        <v>#VALUE!</v>
      </c>
      <c r="U34" s="6" t="e">
        <f aca="false">Depreciation!V58</f>
        <v>#VALUE!</v>
      </c>
      <c r="W34" s="223" t="e">
        <f aca="false">SUM(B34:U34)</f>
        <v>#VALUE!</v>
      </c>
      <c r="X34" s="224" t="e">
        <f aca="false">SUM(Caledonia!W33,'New Albany'!W33,Wheatland!W33,Wilton!W33,Brownsville!W33,Gleason!W33)</f>
        <v>#VALUE!</v>
      </c>
      <c r="Y34" s="224" t="e">
        <f aca="false">W34-X34</f>
        <v>#VALUE!</v>
      </c>
    </row>
    <row r="35" customFormat="false" ht="12.75" hidden="false" customHeight="false" outlineLevel="0" collapsed="false">
      <c r="A35" s="11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W35" s="223"/>
      <c r="X35" s="225"/>
      <c r="Y35" s="225"/>
    </row>
    <row r="36" customFormat="false" ht="12.75" hidden="false" customHeight="false" outlineLevel="0" collapsed="false">
      <c r="A36" s="220" t="s">
        <v>135</v>
      </c>
      <c r="B36" s="231" t="e">
        <f aca="false">B32-B34</f>
        <v>#VALUE!</v>
      </c>
      <c r="C36" s="231" t="e">
        <f aca="false">C32-C34</f>
        <v>#VALUE!</v>
      </c>
      <c r="D36" s="231" t="e">
        <f aca="false">D32-D34</f>
        <v>#VALUE!</v>
      </c>
      <c r="E36" s="231" t="e">
        <f aca="false">E32-E34</f>
        <v>#VALUE!</v>
      </c>
      <c r="F36" s="231" t="e">
        <f aca="false">F32-F34</f>
        <v>#VALUE!</v>
      </c>
      <c r="G36" s="231" t="e">
        <f aca="false">G32-G34</f>
        <v>#VALUE!</v>
      </c>
      <c r="H36" s="231" t="e">
        <f aca="false">H32-H34</f>
        <v>#VALUE!</v>
      </c>
      <c r="I36" s="231" t="e">
        <f aca="false">I32-I34</f>
        <v>#VALUE!</v>
      </c>
      <c r="J36" s="231" t="e">
        <f aca="false">J32-J34</f>
        <v>#VALUE!</v>
      </c>
      <c r="K36" s="231" t="e">
        <f aca="false">K32-K34</f>
        <v>#VALUE!</v>
      </c>
      <c r="L36" s="231" t="e">
        <f aca="false">L32-L34</f>
        <v>#VALUE!</v>
      </c>
      <c r="M36" s="231" t="e">
        <f aca="false">M32-M34</f>
        <v>#VALUE!</v>
      </c>
      <c r="N36" s="231" t="e">
        <f aca="false">N32-N34</f>
        <v>#VALUE!</v>
      </c>
      <c r="O36" s="231" t="e">
        <f aca="false">O32-O34</f>
        <v>#VALUE!</v>
      </c>
      <c r="P36" s="231" t="e">
        <f aca="false">P32-P34</f>
        <v>#VALUE!</v>
      </c>
      <c r="Q36" s="231" t="e">
        <f aca="false">Q32-Q34</f>
        <v>#VALUE!</v>
      </c>
      <c r="R36" s="231" t="e">
        <f aca="false">R32-R34</f>
        <v>#VALUE!</v>
      </c>
      <c r="S36" s="231" t="e">
        <f aca="false">S32-S34</f>
        <v>#VALUE!</v>
      </c>
      <c r="T36" s="231" t="e">
        <f aca="false">T32-T34</f>
        <v>#VALUE!</v>
      </c>
      <c r="U36" s="231" t="e">
        <f aca="false">U32-U34</f>
        <v>#VALUE!</v>
      </c>
      <c r="W36" s="223" t="e">
        <f aca="false">SUM(B36:U36)</f>
        <v>#VALUE!</v>
      </c>
      <c r="X36" s="224" t="e">
        <f aca="false">SUM(Caledonia!W35,'New Albany'!W35,Wheatland!W35,Wilton!W35,Brownsville!W35,Gleason!W35)</f>
        <v>#VALUE!</v>
      </c>
      <c r="Y36" s="224" t="e">
        <f aca="false">W36-X36</f>
        <v>#VALUE!</v>
      </c>
    </row>
    <row r="37" customFormat="false" ht="12.75" hidden="false" customHeight="false" outlineLevel="0" collapsed="false">
      <c r="A37" s="220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W37" s="223"/>
      <c r="X37" s="225"/>
      <c r="Y37" s="225"/>
    </row>
    <row r="38" customFormat="false" ht="12.75" hidden="false" customHeight="false" outlineLevel="0" collapsed="false">
      <c r="A38" s="113" t="s">
        <v>136</v>
      </c>
      <c r="B38" s="6" t="n">
        <f aca="false">Debt!B91</f>
        <v>80195.0636550308</v>
      </c>
      <c r="C38" s="6" t="n">
        <f aca="false">Debt!C91</f>
        <v>78991.765229295</v>
      </c>
      <c r="D38" s="6" t="n">
        <f aca="false">Debt!D91</f>
        <v>77294.4721081451</v>
      </c>
      <c r="E38" s="6" t="n">
        <f aca="false">Debt!E91</f>
        <v>75962.1026694045</v>
      </c>
      <c r="F38" s="6" t="n">
        <f aca="false">Debt!F91</f>
        <v>73604.8572210815</v>
      </c>
      <c r="G38" s="6" t="n">
        <f aca="false">Debt!G91</f>
        <v>70810.911430527</v>
      </c>
      <c r="H38" s="6" t="n">
        <f aca="false">Debt!H91</f>
        <v>67670.8925393566</v>
      </c>
      <c r="I38" s="6" t="n">
        <f aca="false">Debt!I91</f>
        <v>64385.8562628337</v>
      </c>
      <c r="J38" s="6" t="n">
        <f aca="false">Debt!J91</f>
        <v>60305.328678987</v>
      </c>
      <c r="K38" s="6" t="n">
        <f aca="false">Debt!K91</f>
        <v>55783.8001368925</v>
      </c>
      <c r="L38" s="6" t="n">
        <f aca="false">Debt!L91</f>
        <v>51026.1190965092</v>
      </c>
      <c r="M38" s="6" t="n">
        <f aca="false">Debt!M91</f>
        <v>45838.6639288159</v>
      </c>
      <c r="N38" s="6" t="n">
        <f aca="false">Debt!N91</f>
        <v>40393.401779603</v>
      </c>
      <c r="O38" s="6" t="n">
        <f aca="false">Debt!O91</f>
        <v>35077.0431211499</v>
      </c>
      <c r="P38" s="6" t="n">
        <f aca="false">Debt!P91</f>
        <v>29693.6837782341</v>
      </c>
      <c r="Q38" s="6" t="n">
        <f aca="false">Debt!Q91</f>
        <v>24114.4202600958</v>
      </c>
      <c r="R38" s="6" t="n">
        <f aca="false">Debt!R91</f>
        <v>18196.5119780972</v>
      </c>
      <c r="S38" s="6" t="n">
        <f aca="false">Debt!S91</f>
        <v>12616.5201916496</v>
      </c>
      <c r="T38" s="6" t="n">
        <f aca="false">Debt!T91</f>
        <v>7831.79739904175</v>
      </c>
      <c r="U38" s="6" t="n">
        <f aca="false">Debt!U91</f>
        <v>3058.72689938398</v>
      </c>
      <c r="W38" s="223" t="n">
        <f aca="false">SUM(B38:U38)</f>
        <v>972851.938364134</v>
      </c>
      <c r="X38" s="224" t="n">
        <f aca="false">SUM(Caledonia!W37,'New Albany'!W37,Wheatland!W37,Wilton!W37,Brownsville!W37,Gleason!W37)</f>
        <v>972851.938364134</v>
      </c>
      <c r="Y38" s="224" t="n">
        <f aca="false">W38-X38</f>
        <v>0</v>
      </c>
    </row>
    <row r="39" customFormat="false" ht="12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W39" s="223"/>
      <c r="X39" s="225"/>
      <c r="Y39" s="225"/>
    </row>
    <row r="40" customFormat="false" ht="12.75" hidden="false" customHeight="false" outlineLevel="0" collapsed="false">
      <c r="A40" s="220" t="s">
        <v>137</v>
      </c>
      <c r="B40" s="231" t="e">
        <f aca="false">B36-B38</f>
        <v>#VALUE!</v>
      </c>
      <c r="C40" s="231" t="e">
        <f aca="false">C36-C38</f>
        <v>#VALUE!</v>
      </c>
      <c r="D40" s="231" t="e">
        <f aca="false">D36-D38</f>
        <v>#VALUE!</v>
      </c>
      <c r="E40" s="231" t="e">
        <f aca="false">E36-E38</f>
        <v>#VALUE!</v>
      </c>
      <c r="F40" s="231" t="e">
        <f aca="false">F36-F38</f>
        <v>#VALUE!</v>
      </c>
      <c r="G40" s="231" t="e">
        <f aca="false">G36-G38</f>
        <v>#VALUE!</v>
      </c>
      <c r="H40" s="231" t="e">
        <f aca="false">H36-H38</f>
        <v>#VALUE!</v>
      </c>
      <c r="I40" s="231" t="e">
        <f aca="false">I36-I38</f>
        <v>#VALUE!</v>
      </c>
      <c r="J40" s="231" t="e">
        <f aca="false">J36-J38</f>
        <v>#VALUE!</v>
      </c>
      <c r="K40" s="231" t="e">
        <f aca="false">K36-K38</f>
        <v>#VALUE!</v>
      </c>
      <c r="L40" s="231" t="e">
        <f aca="false">L36-L38</f>
        <v>#VALUE!</v>
      </c>
      <c r="M40" s="231" t="e">
        <f aca="false">M36-M38</f>
        <v>#VALUE!</v>
      </c>
      <c r="N40" s="231" t="e">
        <f aca="false">N36-N38</f>
        <v>#VALUE!</v>
      </c>
      <c r="O40" s="231" t="e">
        <f aca="false">O36-O38</f>
        <v>#VALUE!</v>
      </c>
      <c r="P40" s="231" t="e">
        <f aca="false">P36-P38</f>
        <v>#VALUE!</v>
      </c>
      <c r="Q40" s="231" t="e">
        <f aca="false">Q36-Q38</f>
        <v>#VALUE!</v>
      </c>
      <c r="R40" s="231" t="e">
        <f aca="false">R36-R38</f>
        <v>#VALUE!</v>
      </c>
      <c r="S40" s="231" t="e">
        <f aca="false">S36-S38</f>
        <v>#VALUE!</v>
      </c>
      <c r="T40" s="231" t="e">
        <f aca="false">T36-T38</f>
        <v>#VALUE!</v>
      </c>
      <c r="U40" s="231" t="e">
        <f aca="false">U36-U38</f>
        <v>#VALUE!</v>
      </c>
      <c r="W40" s="223" t="e">
        <f aca="false">SUM(B40:U40)</f>
        <v>#VALUE!</v>
      </c>
      <c r="X40" s="224" t="e">
        <f aca="false">SUM(Caledonia!W39,'New Albany'!W39,Wheatland!W39,Wilton!W39,Brownsville!W39,Gleason!W39)</f>
        <v>#VALUE!</v>
      </c>
      <c r="Y40" s="224" t="e">
        <f aca="false">W40-X40</f>
        <v>#VALUE!</v>
      </c>
    </row>
    <row r="41" customFormat="false" ht="12.75" hidden="false" customHeight="false" outlineLevel="0" collapsed="false">
      <c r="A41" s="220"/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W41" s="223"/>
      <c r="X41" s="225"/>
      <c r="Y41" s="225"/>
    </row>
    <row r="42" customFormat="false" ht="12.75" hidden="false" customHeight="false" outlineLevel="0" collapsed="false">
      <c r="A42" s="113" t="s">
        <v>138</v>
      </c>
      <c r="B42" s="6" t="e">
        <f aca="false">Wheatland!B41+'New Albany'!B41+Wilton!B41+Caledonia!B41+Brownsville!B41+Gleason!B41</f>
        <v>#VALUE!</v>
      </c>
      <c r="C42" s="6" t="e">
        <f aca="false">Wheatland!C41+'New Albany'!C41+Wilton!C41+Caledonia!C41+Brownsville!C41+Gleason!C41</f>
        <v>#VALUE!</v>
      </c>
      <c r="D42" s="6" t="e">
        <f aca="false">Wheatland!D41+'New Albany'!D41+Wilton!D41+Caledonia!D41+Brownsville!D41+Gleason!D41</f>
        <v>#VALUE!</v>
      </c>
      <c r="E42" s="6" t="e">
        <f aca="false">Wheatland!E41+'New Albany'!E41+Wilton!E41+Caledonia!E41+Brownsville!E41+Gleason!E41</f>
        <v>#VALUE!</v>
      </c>
      <c r="F42" s="6" t="e">
        <f aca="false">Wheatland!F41+'New Albany'!F41+Wilton!F41+Caledonia!F41+Brownsville!F41+Gleason!F41</f>
        <v>#VALUE!</v>
      </c>
      <c r="G42" s="6" t="e">
        <f aca="false">Wheatland!G41+'New Albany'!G41+Wilton!G41+Caledonia!G41+Brownsville!G41+Gleason!G41</f>
        <v>#VALUE!</v>
      </c>
      <c r="H42" s="6" t="e">
        <f aca="false">Wheatland!H41+'New Albany'!H41+Wilton!H41+Caledonia!H41+Brownsville!H41+Gleason!H41</f>
        <v>#VALUE!</v>
      </c>
      <c r="I42" s="6" t="e">
        <f aca="false">Wheatland!I41+'New Albany'!I41+Wilton!I41+Caledonia!I41+Brownsville!I41+Gleason!I41</f>
        <v>#VALUE!</v>
      </c>
      <c r="J42" s="6" t="e">
        <f aca="false">Wheatland!J41+'New Albany'!J41+Wilton!J41+Caledonia!J41+Brownsville!J41+Gleason!J41</f>
        <v>#VALUE!</v>
      </c>
      <c r="K42" s="6" t="e">
        <f aca="false">Wheatland!K41+'New Albany'!K41+Wilton!K41+Caledonia!K41+Brownsville!K41+Gleason!K41</f>
        <v>#VALUE!</v>
      </c>
      <c r="L42" s="6" t="e">
        <f aca="false">Wheatland!L41+'New Albany'!L41+Wilton!L41+Caledonia!L41+Brownsville!L41+Gleason!L41</f>
        <v>#VALUE!</v>
      </c>
      <c r="M42" s="6" t="e">
        <f aca="false">Wheatland!M41+'New Albany'!M41+Wilton!M41+Caledonia!M41+Brownsville!M41+Gleason!M41</f>
        <v>#VALUE!</v>
      </c>
      <c r="N42" s="6" t="e">
        <f aca="false">Wheatland!N41+'New Albany'!N41+Wilton!N41+Caledonia!N41+Brownsville!N41+Gleason!N41</f>
        <v>#VALUE!</v>
      </c>
      <c r="O42" s="6" t="e">
        <f aca="false">Wheatland!O41+'New Albany'!O41+Wilton!O41+Caledonia!O41+Brownsville!O41+Gleason!O41</f>
        <v>#VALUE!</v>
      </c>
      <c r="P42" s="6" t="e">
        <f aca="false">Wheatland!P41+'New Albany'!P41+Wilton!P41+Caledonia!P41+Brownsville!P41+Gleason!P41</f>
        <v>#VALUE!</v>
      </c>
      <c r="Q42" s="6" t="e">
        <f aca="false">Wheatland!Q41+'New Albany'!Q41+Wilton!Q41+Caledonia!Q41+Brownsville!Q41+Gleason!Q41</f>
        <v>#VALUE!</v>
      </c>
      <c r="R42" s="6" t="e">
        <f aca="false">Wheatland!R41+'New Albany'!R41+Wilton!R41+Caledonia!R41+Brownsville!R41+Gleason!R41</f>
        <v>#VALUE!</v>
      </c>
      <c r="S42" s="6" t="e">
        <f aca="false">Wheatland!S41+'New Albany'!S41+Wilton!S41+Caledonia!S41+Brownsville!S41+Gleason!S41</f>
        <v>#VALUE!</v>
      </c>
      <c r="T42" s="6" t="e">
        <f aca="false">Wheatland!T41+'New Albany'!T41+Wilton!T41+Caledonia!T41+Brownsville!T41+Gleason!T41</f>
        <v>#VALUE!</v>
      </c>
      <c r="U42" s="6" t="e">
        <f aca="false">Wheatland!U41+'New Albany'!U41+Wilton!U41+Caledonia!U41+Brownsville!U41+Gleason!U41</f>
        <v>#VALUE!</v>
      </c>
      <c r="W42" s="223" t="e">
        <f aca="false">SUM(B42:U42)</f>
        <v>#VALUE!</v>
      </c>
      <c r="X42" s="224" t="e">
        <f aca="false">SUM(Caledonia!W41,'New Albany'!W41,Wheatland!W41,Wilton!W41,Brownsville!W41,Gleason!W41)</f>
        <v>#VALUE!</v>
      </c>
      <c r="Y42" s="224" t="e">
        <f aca="false">W42-X42</f>
        <v>#VALUE!</v>
      </c>
    </row>
    <row r="43" customFormat="false" ht="12.75" hidden="false" customHeight="false" outlineLevel="0" collapsed="false">
      <c r="A43" s="113" t="s">
        <v>139</v>
      </c>
      <c r="B43" s="6" t="e">
        <f aca="false">Wheatland!B42+'New Albany'!B42+Wilton!B42+Caledonia!B42+Brownsville!B42+Gleason!B42</f>
        <v>#VALUE!</v>
      </c>
      <c r="C43" s="6" t="e">
        <f aca="false">Wheatland!C42+'New Albany'!C42+Wilton!C42+Caledonia!C42+Brownsville!C42+Gleason!C42</f>
        <v>#VALUE!</v>
      </c>
      <c r="D43" s="6" t="e">
        <f aca="false">Wheatland!D42+'New Albany'!D42+Wilton!D42+Caledonia!D42+Brownsville!D42+Gleason!D42</f>
        <v>#VALUE!</v>
      </c>
      <c r="E43" s="6" t="e">
        <f aca="false">Wheatland!E42+'New Albany'!E42+Wilton!E42+Caledonia!E42+Brownsville!E42+Gleason!E42</f>
        <v>#VALUE!</v>
      </c>
      <c r="F43" s="6" t="e">
        <f aca="false">Wheatland!F42+'New Albany'!F42+Wilton!F42+Caledonia!F42+Brownsville!F42+Gleason!F42</f>
        <v>#VALUE!</v>
      </c>
      <c r="G43" s="6" t="e">
        <f aca="false">Wheatland!G42+'New Albany'!G42+Wilton!G42+Caledonia!G42+Brownsville!G42+Gleason!G42</f>
        <v>#VALUE!</v>
      </c>
      <c r="H43" s="6" t="e">
        <f aca="false">Wheatland!H42+'New Albany'!H42+Wilton!H42+Caledonia!H42+Brownsville!H42+Gleason!H42</f>
        <v>#VALUE!</v>
      </c>
      <c r="I43" s="6" t="e">
        <f aca="false">Wheatland!I42+'New Albany'!I42+Wilton!I42+Caledonia!I42+Brownsville!I42+Gleason!I42</f>
        <v>#VALUE!</v>
      </c>
      <c r="J43" s="6" t="e">
        <f aca="false">Wheatland!J42+'New Albany'!J42+Wilton!J42+Caledonia!J42+Brownsville!J42+Gleason!J42</f>
        <v>#VALUE!</v>
      </c>
      <c r="K43" s="6" t="e">
        <f aca="false">Wheatland!K42+'New Albany'!K42+Wilton!K42+Caledonia!K42+Brownsville!K42+Gleason!K42</f>
        <v>#VALUE!</v>
      </c>
      <c r="L43" s="6" t="e">
        <f aca="false">Wheatland!L42+'New Albany'!L42+Wilton!L42+Caledonia!L42+Brownsville!L42+Gleason!L42</f>
        <v>#VALUE!</v>
      </c>
      <c r="M43" s="6" t="e">
        <f aca="false">Wheatland!M42+'New Albany'!M42+Wilton!M42+Caledonia!M42+Brownsville!M42+Gleason!M42</f>
        <v>#VALUE!</v>
      </c>
      <c r="N43" s="6" t="e">
        <f aca="false">Wheatland!N42+'New Albany'!N42+Wilton!N42+Caledonia!N42+Brownsville!N42+Gleason!N42</f>
        <v>#VALUE!</v>
      </c>
      <c r="O43" s="6" t="e">
        <f aca="false">Wheatland!O42+'New Albany'!O42+Wilton!O42+Caledonia!O42+Brownsville!O42+Gleason!O42</f>
        <v>#VALUE!</v>
      </c>
      <c r="P43" s="6" t="e">
        <f aca="false">Wheatland!P42+'New Albany'!P42+Wilton!P42+Caledonia!P42+Brownsville!P42+Gleason!P42</f>
        <v>#VALUE!</v>
      </c>
      <c r="Q43" s="6" t="e">
        <f aca="false">Wheatland!Q42+'New Albany'!Q42+Wilton!Q42+Caledonia!Q42+Brownsville!Q42+Gleason!Q42</f>
        <v>#VALUE!</v>
      </c>
      <c r="R43" s="6" t="e">
        <f aca="false">Wheatland!R42+'New Albany'!R42+Wilton!R42+Caledonia!R42+Brownsville!R42+Gleason!R42</f>
        <v>#VALUE!</v>
      </c>
      <c r="S43" s="6" t="e">
        <f aca="false">Wheatland!S42+'New Albany'!S42+Wilton!S42+Caledonia!S42+Brownsville!S42+Gleason!S42</f>
        <v>#VALUE!</v>
      </c>
      <c r="T43" s="6" t="e">
        <f aca="false">Wheatland!T42+'New Albany'!T42+Wilton!T42+Caledonia!T42+Brownsville!T42+Gleason!T42</f>
        <v>#VALUE!</v>
      </c>
      <c r="U43" s="6" t="e">
        <f aca="false">Wheatland!U42+'New Albany'!U42+Wilton!U42+Caledonia!U42+Brownsville!U42+Gleason!U42</f>
        <v>#VALUE!</v>
      </c>
      <c r="W43" s="223" t="e">
        <f aca="false">SUM(B43:U43)</f>
        <v>#VALUE!</v>
      </c>
      <c r="X43" s="224" t="e">
        <f aca="false">SUM(Caledonia!W42,'New Albany'!W42,Wheatland!W42,Wilton!W42,Brownsville!W42,Gleason!W42)</f>
        <v>#VALUE!</v>
      </c>
      <c r="Y43" s="224" t="e">
        <f aca="false">W43-X43</f>
        <v>#VALUE!</v>
      </c>
    </row>
    <row r="44" customFormat="false" ht="12.75" hidden="false" customHeight="false" outlineLevel="0" collapsed="false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W44" s="223"/>
      <c r="X44" s="225"/>
      <c r="Y44" s="225"/>
    </row>
    <row r="45" customFormat="false" ht="15.75" hidden="false" customHeight="false" outlineLevel="0" collapsed="false">
      <c r="A45" s="232" t="s">
        <v>140</v>
      </c>
      <c r="B45" s="233" t="e">
        <f aca="false">B40+B42+B43</f>
        <v>#VALUE!</v>
      </c>
      <c r="C45" s="233" t="e">
        <f aca="false">C40+C42+C43</f>
        <v>#VALUE!</v>
      </c>
      <c r="D45" s="233" t="e">
        <f aca="false">D40+D42+D43</f>
        <v>#VALUE!</v>
      </c>
      <c r="E45" s="233" t="e">
        <f aca="false">E40+E42+E43</f>
        <v>#VALUE!</v>
      </c>
      <c r="F45" s="233" t="e">
        <f aca="false">F40+F42+F43</f>
        <v>#VALUE!</v>
      </c>
      <c r="G45" s="233" t="e">
        <f aca="false">G40+G42+G43</f>
        <v>#VALUE!</v>
      </c>
      <c r="H45" s="233" t="e">
        <f aca="false">H40+H42+H43</f>
        <v>#VALUE!</v>
      </c>
      <c r="I45" s="233" t="e">
        <f aca="false">I40+I42+I43</f>
        <v>#VALUE!</v>
      </c>
      <c r="J45" s="233" t="e">
        <f aca="false">J40+J42+J43</f>
        <v>#VALUE!</v>
      </c>
      <c r="K45" s="233" t="e">
        <f aca="false">K40+K42+K43</f>
        <v>#VALUE!</v>
      </c>
      <c r="L45" s="233" t="e">
        <f aca="false">L40+L42+L43</f>
        <v>#VALUE!</v>
      </c>
      <c r="M45" s="233" t="e">
        <f aca="false">M40+M42+M43</f>
        <v>#VALUE!</v>
      </c>
      <c r="N45" s="233" t="e">
        <f aca="false">N40+N42+N43</f>
        <v>#VALUE!</v>
      </c>
      <c r="O45" s="233" t="e">
        <f aca="false">O40+O42+O43</f>
        <v>#VALUE!</v>
      </c>
      <c r="P45" s="233" t="e">
        <f aca="false">P40+P42+P43</f>
        <v>#VALUE!</v>
      </c>
      <c r="Q45" s="233" t="e">
        <f aca="false">Q40+Q42+Q43</f>
        <v>#VALUE!</v>
      </c>
      <c r="R45" s="233" t="e">
        <f aca="false">R40+R42+R43</f>
        <v>#VALUE!</v>
      </c>
      <c r="S45" s="233" t="e">
        <f aca="false">S40+S42+S43</f>
        <v>#VALUE!</v>
      </c>
      <c r="T45" s="233" t="e">
        <f aca="false">T40+T42+T43</f>
        <v>#VALUE!</v>
      </c>
      <c r="U45" s="233" t="e">
        <f aca="false">U40+U42+U43</f>
        <v>#VALUE!</v>
      </c>
      <c r="W45" s="223" t="e">
        <f aca="false">SUM(B45:U45)</f>
        <v>#VALUE!</v>
      </c>
      <c r="X45" s="224" t="e">
        <f aca="false">SUM(Caledonia!W44,'New Albany'!W44,Wheatland!W44,Wilton!W44,Brownsville!W44,Gleason!W44)</f>
        <v>#VALUE!</v>
      </c>
      <c r="Y45" s="224" t="e">
        <f aca="false">W45-X45</f>
        <v>#VALUE!</v>
      </c>
    </row>
    <row r="47" customFormat="false" ht="12.75" hidden="false" customHeight="false" outlineLevel="0" collapsed="false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customFormat="false" ht="12.75" hidden="false" customHeight="false" outlineLevel="0" collapsed="false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234"/>
      <c r="C1" s="235"/>
      <c r="D1" s="236"/>
      <c r="E1" s="236"/>
      <c r="F1" s="237"/>
      <c r="G1" s="5"/>
      <c r="H1" s="5"/>
      <c r="I1" s="216"/>
      <c r="J1" s="216"/>
      <c r="K1" s="216"/>
      <c r="L1" s="237"/>
      <c r="M1" s="5"/>
      <c r="N1" s="5"/>
      <c r="O1" s="216"/>
      <c r="P1" s="216"/>
      <c r="Q1" s="216"/>
      <c r="R1" s="237"/>
      <c r="S1" s="5"/>
      <c r="T1" s="5"/>
      <c r="U1" s="5"/>
    </row>
    <row r="2" customFormat="false" ht="18.75" hidden="false" customHeight="false" outlineLevel="0" collapsed="false">
      <c r="A2" s="207" t="s">
        <v>141</v>
      </c>
      <c r="B2" s="238"/>
      <c r="C2" s="235"/>
      <c r="D2" s="236"/>
      <c r="E2" s="236"/>
      <c r="F2" s="237"/>
      <c r="I2" s="235"/>
      <c r="J2" s="235"/>
      <c r="K2" s="235"/>
      <c r="L2" s="237"/>
      <c r="O2" s="235"/>
      <c r="P2" s="235"/>
      <c r="Q2" s="235"/>
      <c r="R2" s="237"/>
      <c r="AA2" s="26"/>
    </row>
    <row r="3" customFormat="false" ht="12.75" hidden="false" customHeight="false" outlineLevel="0" collapsed="false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239"/>
      <c r="Q3" s="239"/>
      <c r="R3" s="239"/>
      <c r="S3" s="239"/>
      <c r="T3" s="239"/>
      <c r="U3" s="239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</row>
    <row r="4" customFormat="false" ht="13.5" hidden="false" customHeight="false" outlineLevel="0" collapsed="false">
      <c r="A4" s="240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  <c r="IC4" s="242"/>
      <c r="ID4" s="242"/>
      <c r="IE4" s="242"/>
      <c r="IF4" s="242"/>
      <c r="IG4" s="242"/>
      <c r="IH4" s="242"/>
      <c r="II4" s="242"/>
      <c r="IJ4" s="242"/>
      <c r="IK4" s="242"/>
      <c r="IL4" s="242"/>
      <c r="IM4" s="242"/>
      <c r="IN4" s="242"/>
      <c r="IO4" s="242"/>
      <c r="IP4" s="242"/>
      <c r="IQ4" s="242"/>
      <c r="IR4" s="242"/>
      <c r="IS4" s="242"/>
      <c r="IT4" s="242"/>
      <c r="IU4" s="242"/>
      <c r="IV4" s="242"/>
      <c r="IW4" s="242"/>
    </row>
    <row r="5" customFormat="false" ht="13.5" hidden="false" customHeight="false" outlineLevel="0" collapsed="false">
      <c r="A5" s="211" t="s">
        <v>118</v>
      </c>
      <c r="B5" s="243" t="n">
        <v>2001</v>
      </c>
      <c r="C5" s="243" t="n">
        <f aca="false">B5+1</f>
        <v>2002</v>
      </c>
      <c r="D5" s="243" t="n">
        <f aca="false">C5+1</f>
        <v>2003</v>
      </c>
      <c r="E5" s="243" t="n">
        <f aca="false">D5+1</f>
        <v>2004</v>
      </c>
      <c r="F5" s="243" t="n">
        <f aca="false">E5+1</f>
        <v>2005</v>
      </c>
      <c r="G5" s="243" t="n">
        <f aca="false">F5+1</f>
        <v>2006</v>
      </c>
      <c r="H5" s="243" t="n">
        <f aca="false">G5+1</f>
        <v>2007</v>
      </c>
      <c r="I5" s="243" t="n">
        <f aca="false">H5+1</f>
        <v>2008</v>
      </c>
      <c r="J5" s="243" t="n">
        <f aca="false">I5+1</f>
        <v>2009</v>
      </c>
      <c r="K5" s="243" t="n">
        <f aca="false">J5+1</f>
        <v>2010</v>
      </c>
      <c r="L5" s="243" t="n">
        <f aca="false">K5+1</f>
        <v>2011</v>
      </c>
      <c r="M5" s="243" t="n">
        <f aca="false">L5+1</f>
        <v>2012</v>
      </c>
      <c r="N5" s="243" t="n">
        <f aca="false">M5+1</f>
        <v>2013</v>
      </c>
      <c r="O5" s="243" t="n">
        <f aca="false">N5+1</f>
        <v>2014</v>
      </c>
      <c r="P5" s="243" t="n">
        <f aca="false">O5+1</f>
        <v>2015</v>
      </c>
      <c r="Q5" s="243" t="n">
        <f aca="false">P5+1</f>
        <v>2016</v>
      </c>
      <c r="R5" s="243" t="n">
        <f aca="false">Q5+1</f>
        <v>2017</v>
      </c>
      <c r="S5" s="243" t="n">
        <f aca="false">R5+1</f>
        <v>2018</v>
      </c>
      <c r="T5" s="243" t="n">
        <f aca="false">S5+1</f>
        <v>2019</v>
      </c>
      <c r="U5" s="243" t="n">
        <f aca="false">T5+1</f>
        <v>2020</v>
      </c>
    </row>
    <row r="6" customFormat="false" ht="12.75" hidden="false" customHeight="false" outlineLevel="0" collapsed="false">
      <c r="A6" s="244"/>
      <c r="B6" s="245" t="n">
        <v>37256</v>
      </c>
      <c r="C6" s="245" t="n">
        <v>37621</v>
      </c>
      <c r="D6" s="245" t="n">
        <v>37986</v>
      </c>
      <c r="E6" s="245" t="n">
        <v>38352</v>
      </c>
      <c r="F6" s="245" t="n">
        <v>38717</v>
      </c>
      <c r="G6" s="245" t="n">
        <v>39082</v>
      </c>
      <c r="H6" s="245" t="n">
        <v>39447</v>
      </c>
      <c r="I6" s="245" t="n">
        <v>39813</v>
      </c>
      <c r="J6" s="245" t="n">
        <v>40178</v>
      </c>
      <c r="K6" s="245" t="n">
        <v>40543</v>
      </c>
      <c r="L6" s="245" t="n">
        <v>40908</v>
      </c>
      <c r="M6" s="245" t="n">
        <v>41274</v>
      </c>
      <c r="N6" s="245" t="n">
        <v>41639</v>
      </c>
      <c r="O6" s="245" t="n">
        <v>42004</v>
      </c>
      <c r="P6" s="245" t="n">
        <v>42369</v>
      </c>
      <c r="Q6" s="245" t="n">
        <v>42735</v>
      </c>
      <c r="R6" s="245" t="n">
        <v>43100</v>
      </c>
      <c r="S6" s="245" t="n">
        <v>43465</v>
      </c>
      <c r="T6" s="245" t="n">
        <v>43830</v>
      </c>
      <c r="U6" s="245" t="n">
        <v>44196</v>
      </c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6"/>
      <c r="BK6" s="246"/>
      <c r="BL6" s="246"/>
      <c r="BM6" s="246"/>
      <c r="BN6" s="246"/>
      <c r="BO6" s="246"/>
      <c r="BP6" s="246"/>
      <c r="BQ6" s="246"/>
      <c r="BR6" s="246"/>
      <c r="BS6" s="246"/>
      <c r="BT6" s="246"/>
      <c r="BU6" s="246"/>
      <c r="BV6" s="246"/>
      <c r="BW6" s="246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6"/>
      <c r="CL6" s="246"/>
      <c r="CM6" s="246"/>
      <c r="CN6" s="246"/>
      <c r="CO6" s="246"/>
      <c r="CP6" s="246"/>
      <c r="CQ6" s="246"/>
      <c r="CR6" s="246"/>
      <c r="CS6" s="246"/>
      <c r="CT6" s="246"/>
      <c r="CU6" s="246"/>
      <c r="CV6" s="246"/>
      <c r="CW6" s="246"/>
      <c r="CX6" s="246"/>
      <c r="CY6" s="246"/>
      <c r="CZ6" s="246"/>
      <c r="DA6" s="246"/>
      <c r="DB6" s="246"/>
      <c r="DC6" s="246"/>
      <c r="DD6" s="246"/>
      <c r="DE6" s="246"/>
      <c r="DF6" s="246"/>
      <c r="DG6" s="246"/>
      <c r="DH6" s="246"/>
      <c r="DI6" s="246"/>
      <c r="DJ6" s="246"/>
      <c r="DK6" s="246"/>
      <c r="DL6" s="246"/>
      <c r="DM6" s="246"/>
      <c r="DN6" s="246"/>
      <c r="DO6" s="246"/>
      <c r="DP6" s="246"/>
      <c r="DQ6" s="246"/>
      <c r="DR6" s="246"/>
      <c r="DS6" s="246"/>
      <c r="DT6" s="246"/>
      <c r="DU6" s="246"/>
      <c r="DV6" s="246"/>
      <c r="DW6" s="246"/>
      <c r="DX6" s="246"/>
      <c r="DY6" s="246"/>
      <c r="DZ6" s="246"/>
      <c r="EA6" s="246"/>
      <c r="EB6" s="246"/>
      <c r="EC6" s="246"/>
      <c r="ED6" s="246"/>
      <c r="EE6" s="246"/>
      <c r="EF6" s="246"/>
      <c r="EG6" s="246"/>
      <c r="EH6" s="246"/>
      <c r="EI6" s="246"/>
      <c r="EJ6" s="246"/>
      <c r="EK6" s="246"/>
      <c r="EL6" s="246"/>
      <c r="EM6" s="246"/>
      <c r="EN6" s="246"/>
      <c r="EO6" s="246"/>
      <c r="EP6" s="246"/>
      <c r="EQ6" s="246"/>
      <c r="ER6" s="246"/>
      <c r="ES6" s="246"/>
      <c r="ET6" s="246"/>
      <c r="EU6" s="246"/>
      <c r="EV6" s="246"/>
      <c r="EW6" s="246"/>
      <c r="EX6" s="246"/>
      <c r="EY6" s="246"/>
      <c r="EZ6" s="246"/>
      <c r="FA6" s="246"/>
      <c r="FB6" s="246"/>
      <c r="FC6" s="246"/>
      <c r="FD6" s="246"/>
      <c r="FE6" s="246"/>
      <c r="FF6" s="246"/>
      <c r="FG6" s="246"/>
      <c r="FH6" s="246"/>
      <c r="FI6" s="246"/>
      <c r="FJ6" s="246"/>
      <c r="FK6" s="246"/>
      <c r="FL6" s="246"/>
      <c r="FM6" s="246"/>
      <c r="FN6" s="246"/>
      <c r="FO6" s="246"/>
      <c r="FP6" s="246"/>
      <c r="FQ6" s="246"/>
      <c r="FR6" s="246"/>
      <c r="FS6" s="246"/>
      <c r="FT6" s="246"/>
      <c r="FU6" s="246"/>
      <c r="FV6" s="246"/>
      <c r="FW6" s="246"/>
      <c r="FX6" s="246"/>
      <c r="FY6" s="246"/>
      <c r="FZ6" s="246"/>
      <c r="GA6" s="246"/>
      <c r="GB6" s="246"/>
      <c r="GC6" s="246"/>
      <c r="GD6" s="246"/>
      <c r="GE6" s="246"/>
      <c r="GF6" s="246"/>
      <c r="GG6" s="246"/>
      <c r="GH6" s="246"/>
      <c r="GI6" s="246"/>
      <c r="GJ6" s="246"/>
      <c r="GK6" s="246"/>
      <c r="GL6" s="246"/>
      <c r="GM6" s="246"/>
      <c r="GN6" s="246"/>
      <c r="GO6" s="246"/>
      <c r="GP6" s="246"/>
      <c r="GQ6" s="246"/>
      <c r="GR6" s="246"/>
      <c r="GS6" s="246"/>
      <c r="GT6" s="246"/>
      <c r="GU6" s="246"/>
      <c r="GV6" s="246"/>
      <c r="GW6" s="246"/>
      <c r="GX6" s="246"/>
      <c r="GY6" s="246"/>
      <c r="GZ6" s="246"/>
      <c r="HA6" s="246"/>
      <c r="HB6" s="246"/>
      <c r="HC6" s="246"/>
      <c r="HD6" s="246"/>
      <c r="HE6" s="246"/>
      <c r="HF6" s="246"/>
      <c r="HG6" s="246"/>
      <c r="HH6" s="246"/>
      <c r="HI6" s="246"/>
      <c r="HJ6" s="246"/>
      <c r="HK6" s="246"/>
      <c r="HL6" s="246"/>
      <c r="HM6" s="246"/>
      <c r="HN6" s="246"/>
      <c r="HO6" s="246"/>
      <c r="HP6" s="246"/>
      <c r="HQ6" s="246"/>
      <c r="HR6" s="246"/>
      <c r="HS6" s="246"/>
      <c r="HT6" s="246"/>
      <c r="HU6" s="246"/>
      <c r="HV6" s="246"/>
      <c r="HW6" s="246"/>
      <c r="HX6" s="246"/>
      <c r="HY6" s="246"/>
      <c r="HZ6" s="246"/>
      <c r="IA6" s="246"/>
      <c r="IB6" s="246"/>
      <c r="IC6" s="246"/>
      <c r="ID6" s="246"/>
      <c r="IE6" s="246"/>
      <c r="IF6" s="246"/>
      <c r="IG6" s="246"/>
      <c r="IH6" s="246"/>
      <c r="II6" s="246"/>
      <c r="IJ6" s="246"/>
      <c r="IK6" s="246"/>
      <c r="IL6" s="246"/>
      <c r="IM6" s="246"/>
      <c r="IN6" s="246"/>
      <c r="IO6" s="246"/>
      <c r="IP6" s="246"/>
      <c r="IQ6" s="246"/>
      <c r="IR6" s="246"/>
      <c r="IS6" s="246"/>
      <c r="IT6" s="246"/>
      <c r="IU6" s="246"/>
      <c r="IV6" s="246"/>
      <c r="IW6" s="246"/>
    </row>
    <row r="7" customFormat="false" ht="12.75" hidden="false" customHeight="false" outlineLevel="0" collapsed="false">
      <c r="R7" s="33"/>
      <c r="S7" s="33"/>
      <c r="T7" s="33"/>
      <c r="U7" s="33"/>
    </row>
    <row r="8" customFormat="false" ht="12.75" hidden="false" customHeight="false" outlineLevel="0" collapsed="false">
      <c r="A8" s="247" t="s">
        <v>142</v>
      </c>
      <c r="B8" s="6" t="e">
        <f aca="false">IS!B32-IS!B13</f>
        <v>#VALUE!</v>
      </c>
      <c r="C8" s="6" t="e">
        <f aca="false">IS!C32-IS!C13</f>
        <v>#VALUE!</v>
      </c>
      <c r="D8" s="6" t="e">
        <f aca="false">IS!D32-IS!D13</f>
        <v>#VALUE!</v>
      </c>
      <c r="E8" s="6" t="n">
        <f aca="false">IS!E32</f>
        <v>208898.300039933</v>
      </c>
      <c r="F8" s="6" t="n">
        <f aca="false">IS!F32</f>
        <v>219835.485714598</v>
      </c>
      <c r="G8" s="6" t="n">
        <f aca="false">IS!G32</f>
        <v>223020.109109859</v>
      </c>
      <c r="H8" s="6" t="n">
        <f aca="false">IS!H32</f>
        <v>226306.696285063</v>
      </c>
      <c r="I8" s="6" t="n">
        <f aca="false">IS!I32</f>
        <v>229700.320153384</v>
      </c>
      <c r="J8" s="6" t="n">
        <f aca="false">IS!J32</f>
        <v>233268.609728907</v>
      </c>
      <c r="K8" s="6" t="n">
        <f aca="false">IS!K32</f>
        <v>235988.593286798</v>
      </c>
      <c r="L8" s="6" t="n">
        <f aca="false">IS!L32</f>
        <v>240410.208600997</v>
      </c>
      <c r="M8" s="6" t="n">
        <f aca="false">IS!M32</f>
        <v>245095.576284691</v>
      </c>
      <c r="N8" s="6" t="n">
        <f aca="false">IS!N32</f>
        <v>249350.738790045</v>
      </c>
      <c r="O8" s="6" t="n">
        <f aca="false">IS!O32</f>
        <v>253772.348954733</v>
      </c>
      <c r="P8" s="6" t="n">
        <f aca="false">IS!P32</f>
        <v>257772.048861175</v>
      </c>
      <c r="Q8" s="6" t="n">
        <f aca="false">IS!Q32</f>
        <v>261928.136675727</v>
      </c>
      <c r="R8" s="6" t="n">
        <f aca="false">IS!R32</f>
        <v>265529.083664669</v>
      </c>
      <c r="S8" s="6" t="n">
        <f aca="false">IS!S32</f>
        <v>269171.906685936</v>
      </c>
      <c r="T8" s="6" t="n">
        <f aca="false">IS!T32</f>
        <v>272856.913805436</v>
      </c>
      <c r="U8" s="6" t="n">
        <f aca="false">IS!U32</f>
        <v>276593.782660943</v>
      </c>
    </row>
    <row r="9" customFormat="false" ht="12.75" hidden="false" customHeight="false" outlineLevel="0" collapsed="false">
      <c r="B9" s="5"/>
      <c r="C9" s="24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249" t="s">
        <v>16</v>
      </c>
      <c r="B10" s="5"/>
      <c r="C10" s="248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250" t="n">
        <f aca="false">'Summary Output'!$B$19</f>
        <v>36892</v>
      </c>
      <c r="C11" s="250" t="n">
        <v>37257</v>
      </c>
      <c r="D11" s="250" t="n">
        <v>37622</v>
      </c>
      <c r="E11" s="250" t="n">
        <v>37987</v>
      </c>
      <c r="F11" s="250" t="n">
        <v>38353</v>
      </c>
      <c r="G11" s="250" t="n">
        <v>38718</v>
      </c>
      <c r="H11" s="250" t="n">
        <v>39083</v>
      </c>
      <c r="I11" s="250" t="n">
        <v>39448</v>
      </c>
      <c r="J11" s="250" t="n">
        <v>39814</v>
      </c>
      <c r="K11" s="250" t="n">
        <v>40179</v>
      </c>
      <c r="L11" s="250" t="n">
        <v>40544</v>
      </c>
      <c r="M11" s="250" t="n">
        <v>40909</v>
      </c>
      <c r="N11" s="250" t="n">
        <v>41275</v>
      </c>
      <c r="O11" s="250" t="n">
        <v>41640</v>
      </c>
      <c r="P11" s="250" t="n">
        <v>42005</v>
      </c>
      <c r="Q11" s="250" t="n">
        <v>42370</v>
      </c>
      <c r="R11" s="250" t="n">
        <v>42736</v>
      </c>
      <c r="S11" s="250" t="n">
        <v>43101</v>
      </c>
      <c r="T11" s="250" t="n">
        <v>43466</v>
      </c>
      <c r="U11" s="250" t="n">
        <v>43831</v>
      </c>
      <c r="W11" s="251" t="s">
        <v>143</v>
      </c>
      <c r="X11" s="251" t="s">
        <v>144</v>
      </c>
    </row>
    <row r="12" customFormat="false" ht="12.75" hidden="false" customHeight="false" outlineLevel="0" collapsed="false">
      <c r="A12" s="107" t="s">
        <v>145</v>
      </c>
      <c r="B12" s="26" t="n">
        <v>0</v>
      </c>
      <c r="C12" s="26" t="n">
        <f aca="false">B28</f>
        <v>34500</v>
      </c>
      <c r="D12" s="26" t="n">
        <f aca="false">C28</f>
        <v>17875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252"/>
      <c r="X12" s="252"/>
    </row>
    <row r="13" customFormat="false" ht="12.75" hidden="false" customHeight="false" outlineLevel="0" collapsed="false">
      <c r="A13" s="107" t="s">
        <v>146</v>
      </c>
      <c r="B13" s="253" t="n">
        <v>0</v>
      </c>
      <c r="C13" s="253" t="n">
        <f aca="false">C12*$E$97*(C11-B23)/365.25</f>
        <v>8.5482546201232</v>
      </c>
      <c r="D13" s="253" t="n">
        <f aca="false">D12*$E$97*(D11-C23)/365.25</f>
        <v>4.42898699520876</v>
      </c>
      <c r="E13" s="253" t="n">
        <f aca="false">E12*$E$97*(E11-D23)/365.25</f>
        <v>0</v>
      </c>
      <c r="F13" s="253" t="n">
        <f aca="false">F12*$E$97*(F11-E23)/365.25</f>
        <v>0</v>
      </c>
      <c r="G13" s="253" t="n">
        <f aca="false">G12*$E$97*(G11-F23)/365.25</f>
        <v>0</v>
      </c>
      <c r="H13" s="253" t="n">
        <f aca="false">H12*$E$97*(H11-G23)/365.25</f>
        <v>0</v>
      </c>
      <c r="I13" s="253" t="n">
        <f aca="false">I12*$E$97*(I11-H23)/365.25</f>
        <v>0</v>
      </c>
      <c r="J13" s="253" t="n">
        <f aca="false">J12*$E$97*(J11-I23)/365.25</f>
        <v>0</v>
      </c>
      <c r="K13" s="253" t="n">
        <f aca="false">K12*$E$97*(K11-J23)/365.25</f>
        <v>0</v>
      </c>
      <c r="L13" s="253" t="n">
        <f aca="false">L12*$E$97*(L11-K23)/365.25</f>
        <v>0</v>
      </c>
      <c r="M13" s="253" t="n">
        <f aca="false">M12*$E$97*(M11-L23)/365.25</f>
        <v>0</v>
      </c>
      <c r="N13" s="253" t="n">
        <f aca="false">N12*$E$97*(N11-M23)/365.25</f>
        <v>0</v>
      </c>
      <c r="O13" s="253" t="n">
        <f aca="false">O12*$E$97*(O11-N23)/365.25</f>
        <v>0</v>
      </c>
      <c r="P13" s="253" t="n">
        <f aca="false">P12*$E$97*(P11-O23)/365.25</f>
        <v>0</v>
      </c>
      <c r="Q13" s="253" t="n">
        <f aca="false">Q12*$E$97*(Q11-P23)/365.25</f>
        <v>0</v>
      </c>
      <c r="R13" s="253" t="n">
        <f aca="false">R12*$E$97*(R11-Q23)/365.25</f>
        <v>0</v>
      </c>
      <c r="S13" s="253" t="n">
        <f aca="false">S12*$E$97*(S11-R23)/365.25</f>
        <v>0</v>
      </c>
      <c r="T13" s="253" t="n">
        <f aca="false">T12*$E$97*(T11-S23)/365.25</f>
        <v>0</v>
      </c>
      <c r="U13" s="253" t="n">
        <f aca="false">U12*$E$97*(U11-T23)/365.25</f>
        <v>0</v>
      </c>
      <c r="W13" s="252"/>
      <c r="X13" s="252"/>
    </row>
    <row r="14" customFormat="false" ht="13.5" hidden="false" customHeight="false" outlineLevel="0" collapsed="false">
      <c r="A14" s="107" t="s">
        <v>147</v>
      </c>
      <c r="B14" s="217" t="n">
        <f aca="false">'Summary Output'!B20</f>
        <v>50000</v>
      </c>
      <c r="C14" s="26" t="n">
        <f aca="false">C12</f>
        <v>34500</v>
      </c>
      <c r="D14" s="26" t="n">
        <f aca="false">D12</f>
        <v>17875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254" t="n">
        <f aca="false">SUM(B19:U19,B26:U26)</f>
        <v>50000</v>
      </c>
      <c r="X14" s="255" t="n">
        <f aca="false">B14-W14</f>
        <v>0</v>
      </c>
    </row>
    <row r="15" customFormat="false" ht="12.75" hidden="false" customHeight="false" outlineLevel="0" collapsed="false">
      <c r="B15" s="256"/>
      <c r="C15" s="24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252"/>
      <c r="X15" s="252"/>
    </row>
    <row r="16" customFormat="false" ht="12.75" hidden="false" customHeight="false" outlineLevel="0" collapsed="false">
      <c r="A16" s="225"/>
      <c r="B16" s="250" t="n">
        <v>37072</v>
      </c>
      <c r="C16" s="250" t="n">
        <v>37437</v>
      </c>
      <c r="D16" s="250" t="n">
        <v>37802</v>
      </c>
      <c r="E16" s="250" t="n">
        <v>38168</v>
      </c>
      <c r="F16" s="250" t="n">
        <v>38533</v>
      </c>
      <c r="G16" s="250" t="n">
        <v>38898</v>
      </c>
      <c r="H16" s="250" t="n">
        <v>39263</v>
      </c>
      <c r="I16" s="250" t="n">
        <v>39629</v>
      </c>
      <c r="J16" s="250" t="n">
        <v>39994</v>
      </c>
      <c r="K16" s="250" t="n">
        <v>40359</v>
      </c>
      <c r="L16" s="250" t="n">
        <v>40724</v>
      </c>
      <c r="M16" s="250" t="n">
        <v>41090</v>
      </c>
      <c r="N16" s="250" t="n">
        <v>41455</v>
      </c>
      <c r="O16" s="250" t="n">
        <v>41820</v>
      </c>
      <c r="P16" s="250" t="n">
        <v>42185</v>
      </c>
      <c r="Q16" s="250" t="n">
        <v>42551</v>
      </c>
      <c r="R16" s="250" t="n">
        <v>42916</v>
      </c>
      <c r="S16" s="250" t="n">
        <v>43281</v>
      </c>
      <c r="T16" s="250" t="n">
        <v>43646</v>
      </c>
      <c r="U16" s="250" t="n">
        <v>44012</v>
      </c>
      <c r="W16" s="252"/>
      <c r="X16" s="252"/>
    </row>
    <row r="17" customFormat="false" ht="12.75" hidden="false" customHeight="false" outlineLevel="0" collapsed="false">
      <c r="A17" s="107" t="s">
        <v>145</v>
      </c>
      <c r="B17" s="26" t="n">
        <f aca="false">B14</f>
        <v>50000</v>
      </c>
      <c r="C17" s="26" t="n">
        <f aca="false">C14</f>
        <v>34500</v>
      </c>
      <c r="D17" s="26" t="n">
        <f aca="false">D14</f>
        <v>17875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252"/>
      <c r="X17" s="252"/>
    </row>
    <row r="18" customFormat="false" ht="12.75" hidden="false" customHeight="false" outlineLevel="0" collapsed="false">
      <c r="A18" s="107" t="s">
        <v>148</v>
      </c>
      <c r="B18" s="257" t="n">
        <v>0.155</v>
      </c>
      <c r="C18" s="257" t="n">
        <v>0.165</v>
      </c>
      <c r="D18" s="257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252"/>
      <c r="X18" s="252"/>
    </row>
    <row r="19" customFormat="false" ht="12.75" hidden="false" customHeight="false" outlineLevel="0" collapsed="false">
      <c r="A19" s="107" t="s">
        <v>149</v>
      </c>
      <c r="B19" s="26" t="n">
        <f aca="false">$B$14*B18</f>
        <v>7750</v>
      </c>
      <c r="C19" s="26" t="n">
        <f aca="false">$B$14*C18</f>
        <v>8250</v>
      </c>
      <c r="D19" s="26" t="n">
        <f aca="false">$B$14*D18</f>
        <v>12500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258"/>
      <c r="X19" s="258"/>
      <c r="Y19" s="5"/>
    </row>
    <row r="20" customFormat="false" ht="12.75" hidden="false" customHeight="false" outlineLevel="0" collapsed="false">
      <c r="A20" s="107" t="s">
        <v>146</v>
      </c>
      <c r="B20" s="253" t="n">
        <f aca="false">B17*$E$97*(B16-B11)/365.25</f>
        <v>2229.9794661191</v>
      </c>
      <c r="C20" s="253" t="n">
        <f aca="false">C17*$E$97*(C16-C11)/365.25</f>
        <v>1538.68583162218</v>
      </c>
      <c r="D20" s="253" t="n">
        <f aca="false">D17*$E$97*(D16-D11)/365.25</f>
        <v>797.217659137577</v>
      </c>
      <c r="E20" s="253" t="n">
        <f aca="false">E17*$E$97*(E16-E11)/365.25</f>
        <v>0</v>
      </c>
      <c r="F20" s="253" t="n">
        <f aca="false">F17*$E$97*(F16-F11)/365.25</f>
        <v>0</v>
      </c>
      <c r="G20" s="253" t="n">
        <f aca="false">G17*$E$97*(G16-G11)/365.25</f>
        <v>0</v>
      </c>
      <c r="H20" s="253" t="n">
        <f aca="false">H17*$E$97*(H16-H11)/365.25</f>
        <v>0</v>
      </c>
      <c r="I20" s="253" t="n">
        <f aca="false">I17*$E$97*(I16-I11)/365.25</f>
        <v>0</v>
      </c>
      <c r="J20" s="253" t="n">
        <f aca="false">J17*$E$97*(J16-J11)/365.25</f>
        <v>0</v>
      </c>
      <c r="K20" s="253" t="n">
        <f aca="false">K17*$E$97*(K16-K11)/365.25</f>
        <v>0</v>
      </c>
      <c r="L20" s="253" t="n">
        <f aca="false">L17*$E$97*(L16-L11)/365.25</f>
        <v>0</v>
      </c>
      <c r="M20" s="253" t="n">
        <f aca="false">M17*$E$97*(M16-M11)/365.25</f>
        <v>0</v>
      </c>
      <c r="N20" s="253" t="n">
        <f aca="false">N17*$E$97*(N16-N11)/365.25</f>
        <v>0</v>
      </c>
      <c r="O20" s="253" t="n">
        <f aca="false">O17*$E$97*(O16-O11)/365.25</f>
        <v>0</v>
      </c>
      <c r="P20" s="253" t="n">
        <f aca="false">P17*$E$97*(P16-P11)/365.25</f>
        <v>0</v>
      </c>
      <c r="Q20" s="253" t="n">
        <f aca="false">Q17*$E$97*(Q16-Q11)/365.25</f>
        <v>0</v>
      </c>
      <c r="R20" s="253" t="n">
        <f aca="false">R17*$E$97*(R16-R11)/365.25</f>
        <v>0</v>
      </c>
      <c r="S20" s="253" t="n">
        <f aca="false">S17*$E$97*(S16-S11)/365.25</f>
        <v>0</v>
      </c>
      <c r="T20" s="253" t="n">
        <f aca="false">T17*$E$97*(T16-T11)/365.25</f>
        <v>0</v>
      </c>
      <c r="U20" s="253" t="n">
        <f aca="false">U17*$E$97*(U16-U11)/365.25</f>
        <v>0</v>
      </c>
      <c r="V20" s="5"/>
      <c r="W20" s="258"/>
      <c r="X20" s="258"/>
      <c r="Y20" s="5"/>
    </row>
    <row r="21" customFormat="false" ht="12.75" hidden="false" customHeight="false" outlineLevel="0" collapsed="false">
      <c r="A21" s="107" t="s">
        <v>147</v>
      </c>
      <c r="B21" s="26" t="n">
        <f aca="false">B17-B19</f>
        <v>42250</v>
      </c>
      <c r="C21" s="26" t="n">
        <f aca="false">C17-C19</f>
        <v>26250</v>
      </c>
      <c r="D21" s="26" t="n">
        <f aca="false">D17-D19</f>
        <v>5375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258"/>
      <c r="X21" s="258"/>
      <c r="Y21" s="5"/>
    </row>
    <row r="22" customFormat="false" ht="12.75" hidden="false" customHeight="false" outlineLevel="0" collapsed="false">
      <c r="A22" s="107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5"/>
      <c r="W22" s="258"/>
      <c r="X22" s="258"/>
      <c r="Y22" s="5"/>
    </row>
    <row r="23" customFormat="false" ht="12.75" hidden="false" customHeight="false" outlineLevel="0" collapsed="false">
      <c r="A23" s="225"/>
      <c r="B23" s="250" t="n">
        <v>37256</v>
      </c>
      <c r="C23" s="250" t="n">
        <v>37621</v>
      </c>
      <c r="D23" s="250" t="n">
        <v>37986</v>
      </c>
      <c r="E23" s="250" t="n">
        <v>38352</v>
      </c>
      <c r="F23" s="250" t="n">
        <v>38717</v>
      </c>
      <c r="G23" s="250" t="n">
        <v>39082</v>
      </c>
      <c r="H23" s="250" t="n">
        <v>39447</v>
      </c>
      <c r="I23" s="250" t="n">
        <v>39813</v>
      </c>
      <c r="J23" s="250" t="n">
        <v>40178</v>
      </c>
      <c r="K23" s="250" t="n">
        <v>40543</v>
      </c>
      <c r="L23" s="250" t="n">
        <v>40908</v>
      </c>
      <c r="M23" s="250" t="n">
        <v>41274</v>
      </c>
      <c r="N23" s="250" t="n">
        <v>41639</v>
      </c>
      <c r="O23" s="250" t="n">
        <v>42004</v>
      </c>
      <c r="P23" s="250" t="n">
        <v>42369</v>
      </c>
      <c r="Q23" s="250" t="n">
        <v>42735</v>
      </c>
      <c r="R23" s="250" t="n">
        <v>43100</v>
      </c>
      <c r="S23" s="250" t="n">
        <v>43465</v>
      </c>
      <c r="T23" s="250" t="n">
        <v>43830</v>
      </c>
      <c r="U23" s="250" t="n">
        <v>44196</v>
      </c>
      <c r="V23" s="5"/>
      <c r="W23" s="258"/>
      <c r="X23" s="258"/>
      <c r="Y23" s="5"/>
    </row>
    <row r="24" customFormat="false" ht="12.75" hidden="false" customHeight="false" outlineLevel="0" collapsed="false">
      <c r="A24" s="107" t="s">
        <v>145</v>
      </c>
      <c r="B24" s="26" t="n">
        <f aca="false">B21</f>
        <v>42250</v>
      </c>
      <c r="C24" s="26" t="n">
        <f aca="false">C21</f>
        <v>26250</v>
      </c>
      <c r="D24" s="26" t="n">
        <f aca="false">D21</f>
        <v>5375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258"/>
      <c r="X24" s="258"/>
      <c r="Y24" s="5"/>
    </row>
    <row r="25" customFormat="false" ht="12.75" hidden="false" customHeight="false" outlineLevel="0" collapsed="false">
      <c r="A25" s="107" t="s">
        <v>148</v>
      </c>
      <c r="B25" s="257" t="n">
        <v>0.155</v>
      </c>
      <c r="C25" s="257" t="n">
        <v>0.1675</v>
      </c>
      <c r="D25" s="257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258"/>
      <c r="X25" s="258"/>
      <c r="Y25" s="5"/>
    </row>
    <row r="26" customFormat="false" ht="12.75" hidden="false" customHeight="false" outlineLevel="0" collapsed="false">
      <c r="A26" s="107" t="s">
        <v>149</v>
      </c>
      <c r="B26" s="26" t="n">
        <f aca="false">B25*$B$14</f>
        <v>7750</v>
      </c>
      <c r="C26" s="26" t="n">
        <f aca="false">C25*$B$14</f>
        <v>8375</v>
      </c>
      <c r="D26" s="26" t="n">
        <f aca="false">D25*$B$14</f>
        <v>5375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258"/>
      <c r="X26" s="258"/>
      <c r="Y26" s="5"/>
    </row>
    <row r="27" customFormat="false" ht="12.75" hidden="false" customHeight="false" outlineLevel="0" collapsed="false">
      <c r="A27" s="107" t="s">
        <v>146</v>
      </c>
      <c r="B27" s="253" t="n">
        <f aca="false">B24*$E$97*(B23-B16)/365.25</f>
        <v>1926.20670773443</v>
      </c>
      <c r="C27" s="253" t="n">
        <f aca="false">C24*$E$97*(C23-C16)/365.25</f>
        <v>1196.75564681725</v>
      </c>
      <c r="D27" s="253" t="n">
        <f aca="false">D24*$E$97*(D23-D16)/365.25</f>
        <v>245.049965776865</v>
      </c>
      <c r="E27" s="253" t="n">
        <f aca="false">E24*$E$97*(E23-E16)/365.25</f>
        <v>0</v>
      </c>
      <c r="F27" s="253" t="n">
        <f aca="false">F24*$E$97*(F23-F16)/365.25</f>
        <v>0</v>
      </c>
      <c r="G27" s="253" t="n">
        <f aca="false">G24*$E$97*(G23-G16)/365.25</f>
        <v>0</v>
      </c>
      <c r="H27" s="253" t="n">
        <f aca="false">H24*$E$97*(H23-H16)/365.25</f>
        <v>0</v>
      </c>
      <c r="I27" s="253" t="n">
        <f aca="false">I24*$E$97*(I23-I16)/365.25</f>
        <v>0</v>
      </c>
      <c r="J27" s="253" t="n">
        <f aca="false">J24*$E$97*(J23-J16)/365.25</f>
        <v>0</v>
      </c>
      <c r="K27" s="253" t="n">
        <f aca="false">K24*$E$97*(K23-K16)/365.25</f>
        <v>0</v>
      </c>
      <c r="L27" s="253" t="n">
        <f aca="false">L24*$E$97*(L23-L16)/365.25</f>
        <v>0</v>
      </c>
      <c r="M27" s="253" t="n">
        <f aca="false">M24*$E$97*(M23-M16)/365.25</f>
        <v>0</v>
      </c>
      <c r="N27" s="253" t="n">
        <f aca="false">N24*$E$97*(N23-N16)/365.25</f>
        <v>0</v>
      </c>
      <c r="O27" s="253" t="n">
        <f aca="false">O24*$E$97*(O23-O16)/365.25</f>
        <v>0</v>
      </c>
      <c r="P27" s="253" t="n">
        <f aca="false">P24*$E$97*(P23-P16)/365.25</f>
        <v>0</v>
      </c>
      <c r="Q27" s="253" t="n">
        <f aca="false">Q24*$E$97*(Q23-Q16)/365.25</f>
        <v>0</v>
      </c>
      <c r="R27" s="253" t="n">
        <f aca="false">R24*$E$97*(R23-R16)/365.25</f>
        <v>0</v>
      </c>
      <c r="S27" s="253" t="n">
        <f aca="false">S24*$E$97*(S23-S16)/365.25</f>
        <v>0</v>
      </c>
      <c r="T27" s="253" t="n">
        <f aca="false">T24*$E$97*(T23-T16)/365.25</f>
        <v>0</v>
      </c>
      <c r="U27" s="253" t="n">
        <f aca="false">U24*$E$97*(U23-U16)/365.25</f>
        <v>0</v>
      </c>
      <c r="V27" s="5"/>
      <c r="W27" s="258"/>
      <c r="X27" s="258"/>
      <c r="Y27" s="5"/>
    </row>
    <row r="28" customFormat="false" ht="12.75" hidden="false" customHeight="false" outlineLevel="0" collapsed="false">
      <c r="A28" s="107" t="s">
        <v>147</v>
      </c>
      <c r="B28" s="26" t="n">
        <f aca="false">B24-B26</f>
        <v>34500</v>
      </c>
      <c r="C28" s="26" t="n">
        <f aca="false">C24-C26</f>
        <v>17875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252"/>
      <c r="X28" s="252"/>
    </row>
    <row r="29" customFormat="false" ht="12.75" hidden="false" customHeight="false" outlineLevel="0" collapsed="false">
      <c r="A29" s="107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W29" s="252"/>
      <c r="X29" s="252"/>
    </row>
    <row r="30" customFormat="false" ht="12.75" hidden="false" customHeight="false" outlineLevel="0" collapsed="false">
      <c r="A30" s="249" t="s">
        <v>17</v>
      </c>
      <c r="B30" s="5"/>
      <c r="C30" s="24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252"/>
      <c r="X30" s="252"/>
    </row>
    <row r="31" customFormat="false" ht="12.75" hidden="false" customHeight="false" outlineLevel="0" collapsed="false">
      <c r="B31" s="250" t="n">
        <f aca="false">'Summary Output'!$B$19</f>
        <v>36892</v>
      </c>
      <c r="C31" s="250" t="n">
        <v>37257</v>
      </c>
      <c r="D31" s="250" t="n">
        <v>37622</v>
      </c>
      <c r="E31" s="250" t="n">
        <v>37987</v>
      </c>
      <c r="F31" s="250" t="n">
        <v>38353</v>
      </c>
      <c r="G31" s="250" t="n">
        <v>38718</v>
      </c>
      <c r="H31" s="250" t="n">
        <v>39083</v>
      </c>
      <c r="I31" s="250" t="n">
        <v>39448</v>
      </c>
      <c r="J31" s="250" t="n">
        <v>39814</v>
      </c>
      <c r="K31" s="250" t="n">
        <v>40179</v>
      </c>
      <c r="L31" s="250" t="n">
        <v>40544</v>
      </c>
      <c r="M31" s="250" t="n">
        <v>40909</v>
      </c>
      <c r="N31" s="250" t="n">
        <v>41275</v>
      </c>
      <c r="O31" s="250" t="n">
        <v>41640</v>
      </c>
      <c r="P31" s="250" t="n">
        <v>42005</v>
      </c>
      <c r="Q31" s="250" t="n">
        <v>42370</v>
      </c>
      <c r="R31" s="250" t="n">
        <v>42736</v>
      </c>
      <c r="S31" s="250" t="n">
        <v>43101</v>
      </c>
      <c r="T31" s="250" t="n">
        <v>43466</v>
      </c>
      <c r="U31" s="250" t="n">
        <v>43831</v>
      </c>
      <c r="W31" s="252"/>
      <c r="X31" s="252"/>
    </row>
    <row r="32" customFormat="false" ht="12.75" hidden="false" customHeight="false" outlineLevel="0" collapsed="false">
      <c r="A32" s="107" t="s">
        <v>145</v>
      </c>
      <c r="B32" s="26" t="n">
        <v>0</v>
      </c>
      <c r="C32" s="26" t="n">
        <f aca="false">B48</f>
        <v>210000</v>
      </c>
      <c r="D32" s="26" t="n">
        <f aca="false">C48</f>
        <v>210000</v>
      </c>
      <c r="E32" s="26" t="n">
        <f aca="false">D48</f>
        <v>210000</v>
      </c>
      <c r="F32" s="26" t="n">
        <f aca="false">E48</f>
        <v>192150</v>
      </c>
      <c r="G32" s="26" t="n">
        <f aca="false">F48</f>
        <v>167580</v>
      </c>
      <c r="H32" s="26" t="n">
        <f aca="false">G48</f>
        <v>139650</v>
      </c>
      <c r="I32" s="26" t="n">
        <f aca="false">H48</f>
        <v>109200</v>
      </c>
      <c r="J32" s="26" t="n">
        <f aca="false">I48</f>
        <v>74550</v>
      </c>
      <c r="K32" s="26" t="n">
        <f aca="false">J48</f>
        <v>36540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252"/>
      <c r="X32" s="252"/>
    </row>
    <row r="33" customFormat="false" ht="12.75" hidden="false" customHeight="false" outlineLevel="0" collapsed="false">
      <c r="A33" s="107" t="s">
        <v>146</v>
      </c>
      <c r="B33" s="253" t="n">
        <v>0</v>
      </c>
      <c r="C33" s="253" t="n">
        <f aca="false">C32*$J$97*(C31-B43)/365.25</f>
        <v>63.2443531827515</v>
      </c>
      <c r="D33" s="253" t="n">
        <f aca="false">D32*$J$97*(D31-C43)/365.25</f>
        <v>63.2443531827515</v>
      </c>
      <c r="E33" s="253" t="n">
        <f aca="false">E32*$J$97*(E31-D43)/365.25</f>
        <v>63.2443531827515</v>
      </c>
      <c r="F33" s="253" t="n">
        <f aca="false">F32*$J$97*(F31-E43)/365.25</f>
        <v>57.8685831622177</v>
      </c>
      <c r="G33" s="253" t="n">
        <f aca="false">G32*$J$97*(G31-F43)/365.25</f>
        <v>50.4689938398357</v>
      </c>
      <c r="H33" s="253" t="n">
        <f aca="false">H32*$J$97*(H31-G43)/365.25</f>
        <v>42.0574948665298</v>
      </c>
      <c r="I33" s="253" t="n">
        <f aca="false">I32*$J$97*(I31-H43)/365.25</f>
        <v>32.8870636550308</v>
      </c>
      <c r="J33" s="253" t="n">
        <f aca="false">J32*$J$97*(J31-I43)/365.25</f>
        <v>22.4517453798768</v>
      </c>
      <c r="K33" s="253" t="n">
        <f aca="false">K32*$J$97*(K31-J43)/365.25</f>
        <v>11.0045174537988</v>
      </c>
      <c r="L33" s="253" t="n">
        <f aca="false">L32*$J$97*(L31-K43)/365.25</f>
        <v>0</v>
      </c>
      <c r="M33" s="253" t="n">
        <f aca="false">M32*$J$97*(M31-L43)/365.25</f>
        <v>0</v>
      </c>
      <c r="N33" s="253" t="n">
        <f aca="false">N32*$J$97*(N31-M43)/365.25</f>
        <v>0</v>
      </c>
      <c r="O33" s="253" t="n">
        <f aca="false">O32*$J$97*(O31-N43)/365.25</f>
        <v>0</v>
      </c>
      <c r="P33" s="253" t="n">
        <f aca="false">P32*$J$97*(P31-O43)/365.25</f>
        <v>0</v>
      </c>
      <c r="Q33" s="253" t="n">
        <f aca="false">Q32*$J$97*(Q31-P43)/365.25</f>
        <v>0</v>
      </c>
      <c r="R33" s="253" t="n">
        <f aca="false">R32*$J$97*(R31-Q43)/365.25</f>
        <v>0</v>
      </c>
      <c r="S33" s="253" t="n">
        <f aca="false">S32*$J$97*(S31-R43)/365.25</f>
        <v>0</v>
      </c>
      <c r="T33" s="253" t="n">
        <f aca="false">T32*$J$97*(T31-S43)/365.25</f>
        <v>0</v>
      </c>
      <c r="U33" s="253" t="n">
        <f aca="false">U32*$J$97*(U31-T43)/365.25</f>
        <v>0</v>
      </c>
      <c r="V33" s="5"/>
      <c r="W33" s="258"/>
      <c r="X33" s="258"/>
      <c r="Y33" s="5"/>
    </row>
    <row r="34" customFormat="false" ht="13.5" hidden="false" customHeight="false" outlineLevel="0" collapsed="false">
      <c r="A34" s="107" t="s">
        <v>147</v>
      </c>
      <c r="B34" s="217" t="n">
        <f aca="false">'Summary Output'!C20</f>
        <v>210000</v>
      </c>
      <c r="C34" s="26" t="n">
        <f aca="false">C32</f>
        <v>210000</v>
      </c>
      <c r="D34" s="26" t="n">
        <f aca="false">D32</f>
        <v>210000</v>
      </c>
      <c r="E34" s="26" t="n">
        <f aca="false">E32</f>
        <v>210000</v>
      </c>
      <c r="F34" s="26" t="n">
        <f aca="false">F32</f>
        <v>192150</v>
      </c>
      <c r="G34" s="26" t="n">
        <f aca="false">G32</f>
        <v>167580</v>
      </c>
      <c r="H34" s="26" t="n">
        <f aca="false">H32</f>
        <v>139650</v>
      </c>
      <c r="I34" s="26" t="n">
        <f aca="false">I32</f>
        <v>109200</v>
      </c>
      <c r="J34" s="26" t="n">
        <f aca="false">J32</f>
        <v>74550</v>
      </c>
      <c r="K34" s="26" t="n">
        <f aca="false">K32</f>
        <v>36540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254" t="n">
        <f aca="false">SUM(B39:U39,B46:U46)</f>
        <v>210000</v>
      </c>
      <c r="X34" s="255" t="n">
        <f aca="false">B34-W34</f>
        <v>0</v>
      </c>
      <c r="Y34" s="5"/>
    </row>
    <row r="35" customFormat="false" ht="12.75" hidden="false" customHeight="false" outlineLevel="0" collapsed="false">
      <c r="B35" s="256"/>
      <c r="C35" s="24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258"/>
      <c r="X35" s="258"/>
      <c r="Y35" s="5"/>
    </row>
    <row r="36" customFormat="false" ht="12.75" hidden="false" customHeight="false" outlineLevel="0" collapsed="false">
      <c r="A36" s="225"/>
      <c r="B36" s="250" t="n">
        <v>37072</v>
      </c>
      <c r="C36" s="250" t="n">
        <v>37437</v>
      </c>
      <c r="D36" s="250" t="n">
        <v>37802</v>
      </c>
      <c r="E36" s="250" t="n">
        <v>38168</v>
      </c>
      <c r="F36" s="250" t="n">
        <v>38533</v>
      </c>
      <c r="G36" s="250" t="n">
        <v>38898</v>
      </c>
      <c r="H36" s="250" t="n">
        <v>39263</v>
      </c>
      <c r="I36" s="250" t="n">
        <v>39629</v>
      </c>
      <c r="J36" s="250" t="n">
        <v>39994</v>
      </c>
      <c r="K36" s="250" t="n">
        <v>40359</v>
      </c>
      <c r="L36" s="250" t="n">
        <v>40724</v>
      </c>
      <c r="M36" s="250" t="n">
        <v>41090</v>
      </c>
      <c r="N36" s="250" t="n">
        <v>41455</v>
      </c>
      <c r="O36" s="250" t="n">
        <v>41820</v>
      </c>
      <c r="P36" s="250" t="n">
        <v>42185</v>
      </c>
      <c r="Q36" s="250" t="n">
        <v>42551</v>
      </c>
      <c r="R36" s="250" t="n">
        <v>42916</v>
      </c>
      <c r="S36" s="250" t="n">
        <v>43281</v>
      </c>
      <c r="T36" s="250" t="n">
        <v>43646</v>
      </c>
      <c r="U36" s="250" t="n">
        <v>44012</v>
      </c>
      <c r="V36" s="5"/>
      <c r="W36" s="258"/>
      <c r="X36" s="258"/>
      <c r="Y36" s="5"/>
    </row>
    <row r="37" customFormat="false" ht="12.75" hidden="false" customHeight="false" outlineLevel="0" collapsed="false">
      <c r="A37" s="107" t="s">
        <v>145</v>
      </c>
      <c r="B37" s="26" t="n">
        <f aca="false">B34</f>
        <v>210000</v>
      </c>
      <c r="C37" s="26" t="n">
        <f aca="false">C34</f>
        <v>210000</v>
      </c>
      <c r="D37" s="26" t="n">
        <f aca="false">D34</f>
        <v>210000</v>
      </c>
      <c r="E37" s="26" t="n">
        <f aca="false">E34</f>
        <v>210000</v>
      </c>
      <c r="F37" s="26" t="n">
        <f aca="false">F34</f>
        <v>192150</v>
      </c>
      <c r="G37" s="26" t="n">
        <f aca="false">G34</f>
        <v>167580</v>
      </c>
      <c r="H37" s="26" t="n">
        <f aca="false">H34</f>
        <v>139650</v>
      </c>
      <c r="I37" s="26" t="n">
        <f aca="false">I34</f>
        <v>109200</v>
      </c>
      <c r="J37" s="26" t="n">
        <f aca="false">J34</f>
        <v>74550</v>
      </c>
      <c r="K37" s="26" t="n">
        <f aca="false">K34</f>
        <v>36540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258"/>
      <c r="X37" s="258"/>
      <c r="Y37" s="5"/>
    </row>
    <row r="38" customFormat="false" ht="12.75" hidden="false" customHeight="false" outlineLevel="0" collapsed="false">
      <c r="A38" s="107" t="s">
        <v>148</v>
      </c>
      <c r="B38" s="257" t="n">
        <v>0</v>
      </c>
      <c r="C38" s="257" t="n">
        <v>0</v>
      </c>
      <c r="D38" s="257" t="n">
        <v>0</v>
      </c>
      <c r="E38" s="257" t="n">
        <v>0.0425</v>
      </c>
      <c r="F38" s="257" t="n">
        <v>0.0585</v>
      </c>
      <c r="G38" s="257" t="n">
        <v>0.0665</v>
      </c>
      <c r="H38" s="257" t="n">
        <v>0.0725</v>
      </c>
      <c r="I38" s="257" t="n">
        <v>0.0825</v>
      </c>
      <c r="J38" s="257" t="n">
        <v>0.0905</v>
      </c>
      <c r="K38" s="257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252"/>
      <c r="X38" s="252"/>
    </row>
    <row r="39" customFormat="false" ht="12.75" hidden="false" customHeight="false" outlineLevel="0" collapsed="false">
      <c r="A39" s="107" t="s">
        <v>149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8925</v>
      </c>
      <c r="F39" s="26" t="n">
        <f aca="false">F38*$B$34</f>
        <v>12285</v>
      </c>
      <c r="G39" s="26" t="n">
        <f aca="false">G38*$B$34</f>
        <v>13965</v>
      </c>
      <c r="H39" s="26" t="n">
        <f aca="false">H38*$B$34</f>
        <v>15225</v>
      </c>
      <c r="I39" s="26" t="n">
        <f aca="false">I38*$B$34</f>
        <v>17325</v>
      </c>
      <c r="J39" s="26" t="n">
        <f aca="false">J38*$B$34</f>
        <v>19005</v>
      </c>
      <c r="K39" s="26" t="n">
        <f aca="false">K38*$B$34</f>
        <v>25200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258"/>
      <c r="X39" s="258"/>
      <c r="Y39" s="5"/>
    </row>
    <row r="40" customFormat="false" ht="12.75" hidden="false" customHeight="false" outlineLevel="0" collapsed="false">
      <c r="A40" s="107" t="s">
        <v>146</v>
      </c>
      <c r="B40" s="253" t="n">
        <f aca="false">B37*$J$97*(B36-B31)/365.25</f>
        <v>11383.9835728953</v>
      </c>
      <c r="C40" s="253" t="n">
        <f aca="false">C37*$J$97*(C36-C31)/365.25</f>
        <v>11383.9835728953</v>
      </c>
      <c r="D40" s="253" t="n">
        <f aca="false">D37*$J$97*(D36-D31)/365.25</f>
        <v>11383.9835728953</v>
      </c>
      <c r="E40" s="253" t="n">
        <f aca="false">E37*$J$97*(E36-E31)/365.25</f>
        <v>11447.227926078</v>
      </c>
      <c r="F40" s="253" t="n">
        <f aca="false">F37*$J$97*(F36-F31)/365.25</f>
        <v>10416.3449691992</v>
      </c>
      <c r="G40" s="253" t="n">
        <f aca="false">G37*$J$97*(G36-G31)/365.25</f>
        <v>9084.41889117043</v>
      </c>
      <c r="H40" s="253" t="n">
        <f aca="false">H37*$J$97*(H36-H31)/365.25</f>
        <v>7570.34907597536</v>
      </c>
      <c r="I40" s="253" t="n">
        <f aca="false">I37*$J$97*(I36-I31)/365.25</f>
        <v>5952.55852156058</v>
      </c>
      <c r="J40" s="253" t="n">
        <f aca="false">J37*$J$97*(J36-J31)/365.25</f>
        <v>4041.31416837782</v>
      </c>
      <c r="K40" s="253" t="n">
        <f aca="false">K37*$J$97*(K36-K31)/365.25</f>
        <v>1980.81314168378</v>
      </c>
      <c r="L40" s="253" t="n">
        <f aca="false">L37*$J$97*(L36-L31)/365.25</f>
        <v>0</v>
      </c>
      <c r="M40" s="253" t="n">
        <f aca="false">M37*$J$97*(M36-M31)/365.25</f>
        <v>0</v>
      </c>
      <c r="N40" s="253" t="n">
        <f aca="false">N37*$J$97*(N36-N31)/365.25</f>
        <v>0</v>
      </c>
      <c r="O40" s="253" t="n">
        <f aca="false">O37*$J$97*(O36-O31)/365.25</f>
        <v>0</v>
      </c>
      <c r="P40" s="253" t="n">
        <f aca="false">P37*$J$97*(P36-P31)/365.25</f>
        <v>0</v>
      </c>
      <c r="Q40" s="253" t="n">
        <f aca="false">Q37*$J$97*(Q36-Q31)/365.25</f>
        <v>0</v>
      </c>
      <c r="R40" s="253" t="n">
        <f aca="false">R37*$J$97*(R36-R31)/365.25</f>
        <v>0</v>
      </c>
      <c r="S40" s="253" t="n">
        <f aca="false">S37*$J$97*(S36-S31)/365.25</f>
        <v>0</v>
      </c>
      <c r="T40" s="253" t="n">
        <f aca="false">T37*$J$97*(T36-T31)/365.25</f>
        <v>0</v>
      </c>
      <c r="U40" s="253" t="n">
        <f aca="false">U37*$J$97*(U36-U31)/365.25</f>
        <v>0</v>
      </c>
      <c r="V40" s="5"/>
      <c r="W40" s="258"/>
      <c r="X40" s="258"/>
      <c r="Y40" s="5"/>
    </row>
    <row r="41" customFormat="false" ht="12.75" hidden="false" customHeight="false" outlineLevel="0" collapsed="false">
      <c r="A41" s="107" t="s">
        <v>147</v>
      </c>
      <c r="B41" s="26" t="n">
        <f aca="false">B37-B39</f>
        <v>210000</v>
      </c>
      <c r="C41" s="26" t="n">
        <f aca="false">C37-C39</f>
        <v>210000</v>
      </c>
      <c r="D41" s="26" t="n">
        <f aca="false">D37-D39</f>
        <v>210000</v>
      </c>
      <c r="E41" s="26" t="n">
        <f aca="false">E37-E39</f>
        <v>201075</v>
      </c>
      <c r="F41" s="26" t="n">
        <f aca="false">F37-F39</f>
        <v>179865</v>
      </c>
      <c r="G41" s="26" t="n">
        <f aca="false">G37-G39</f>
        <v>153615</v>
      </c>
      <c r="H41" s="26" t="n">
        <f aca="false">H37-H39</f>
        <v>124425</v>
      </c>
      <c r="I41" s="26" t="n">
        <f aca="false">I37-I39</f>
        <v>91875</v>
      </c>
      <c r="J41" s="26" t="n">
        <f aca="false">J37-J39</f>
        <v>55545</v>
      </c>
      <c r="K41" s="26" t="n">
        <f aca="false">K37-K39</f>
        <v>11340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258"/>
      <c r="X41" s="258"/>
      <c r="Y41" s="5"/>
    </row>
    <row r="42" customFormat="false" ht="12.75" hidden="false" customHeight="false" outlineLevel="0" collapsed="false">
      <c r="A42" s="107"/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W42" s="252"/>
      <c r="X42" s="252"/>
    </row>
    <row r="43" customFormat="false" ht="12.75" hidden="false" customHeight="false" outlineLevel="0" collapsed="false">
      <c r="A43" s="225"/>
      <c r="B43" s="250" t="n">
        <v>37256</v>
      </c>
      <c r="C43" s="250" t="n">
        <v>37621</v>
      </c>
      <c r="D43" s="250" t="n">
        <v>37986</v>
      </c>
      <c r="E43" s="250" t="n">
        <v>38352</v>
      </c>
      <c r="F43" s="250" t="n">
        <v>38717</v>
      </c>
      <c r="G43" s="250" t="n">
        <v>39082</v>
      </c>
      <c r="H43" s="250" t="n">
        <v>39447</v>
      </c>
      <c r="I43" s="250" t="n">
        <v>39813</v>
      </c>
      <c r="J43" s="250" t="n">
        <v>40178</v>
      </c>
      <c r="K43" s="250" t="n">
        <v>40543</v>
      </c>
      <c r="L43" s="250" t="n">
        <v>40908</v>
      </c>
      <c r="M43" s="250" t="n">
        <v>41274</v>
      </c>
      <c r="N43" s="250" t="n">
        <v>41639</v>
      </c>
      <c r="O43" s="250" t="n">
        <v>42004</v>
      </c>
      <c r="P43" s="250" t="n">
        <v>42369</v>
      </c>
      <c r="Q43" s="250" t="n">
        <v>42735</v>
      </c>
      <c r="R43" s="250" t="n">
        <v>43100</v>
      </c>
      <c r="S43" s="250" t="n">
        <v>43465</v>
      </c>
      <c r="T43" s="250" t="n">
        <v>43830</v>
      </c>
      <c r="U43" s="250" t="n">
        <v>44196</v>
      </c>
      <c r="W43" s="252"/>
      <c r="X43" s="252"/>
    </row>
    <row r="44" customFormat="false" ht="12.75" hidden="false" customHeight="false" outlineLevel="0" collapsed="false">
      <c r="A44" s="107" t="s">
        <v>145</v>
      </c>
      <c r="B44" s="26" t="n">
        <f aca="false">B41</f>
        <v>210000</v>
      </c>
      <c r="C44" s="26" t="n">
        <f aca="false">C41</f>
        <v>210000</v>
      </c>
      <c r="D44" s="26" t="n">
        <f aca="false">D41</f>
        <v>210000</v>
      </c>
      <c r="E44" s="26" t="n">
        <f aca="false">E41</f>
        <v>201075</v>
      </c>
      <c r="F44" s="26" t="n">
        <f aca="false">F41</f>
        <v>179865</v>
      </c>
      <c r="G44" s="26" t="n">
        <f aca="false">G41</f>
        <v>153615</v>
      </c>
      <c r="H44" s="26" t="n">
        <f aca="false">H41</f>
        <v>124425</v>
      </c>
      <c r="I44" s="26" t="n">
        <f aca="false">I41</f>
        <v>91875</v>
      </c>
      <c r="J44" s="26" t="n">
        <f aca="false">J41</f>
        <v>55545</v>
      </c>
      <c r="K44" s="26" t="n">
        <f aca="false">K41</f>
        <v>11340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252"/>
      <c r="X44" s="252"/>
    </row>
    <row r="45" customFormat="false" ht="12.75" hidden="false" customHeight="false" outlineLevel="0" collapsed="false">
      <c r="A45" s="107" t="s">
        <v>148</v>
      </c>
      <c r="B45" s="257" t="n">
        <v>0</v>
      </c>
      <c r="C45" s="257" t="n">
        <v>0</v>
      </c>
      <c r="D45" s="257" t="n">
        <v>0</v>
      </c>
      <c r="E45" s="257" t="n">
        <v>0.0425</v>
      </c>
      <c r="F45" s="257" t="n">
        <v>0.0585</v>
      </c>
      <c r="G45" s="257" t="n">
        <v>0.0665</v>
      </c>
      <c r="H45" s="257" t="n">
        <v>0.0725</v>
      </c>
      <c r="I45" s="257" t="n">
        <v>0.0825</v>
      </c>
      <c r="J45" s="257" t="n">
        <v>0.0905</v>
      </c>
      <c r="K45" s="257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252"/>
      <c r="X45" s="252"/>
    </row>
    <row r="46" customFormat="false" ht="12.75" hidden="false" customHeight="false" outlineLevel="0" collapsed="false">
      <c r="A46" s="107" t="s">
        <v>149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8925</v>
      </c>
      <c r="F46" s="26" t="n">
        <f aca="false">F45*$B$34</f>
        <v>12285</v>
      </c>
      <c r="G46" s="26" t="n">
        <f aca="false">G45*$B$34</f>
        <v>13965</v>
      </c>
      <c r="H46" s="26" t="n">
        <f aca="false">H45*$B$34</f>
        <v>15225</v>
      </c>
      <c r="I46" s="26" t="n">
        <f aca="false">I45*$B$34</f>
        <v>17325</v>
      </c>
      <c r="J46" s="26" t="n">
        <f aca="false">J45*$B$34</f>
        <v>19005</v>
      </c>
      <c r="K46" s="26" t="n">
        <f aca="false">K45*$B$34</f>
        <v>11340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252"/>
      <c r="X46" s="252"/>
    </row>
    <row r="47" customFormat="false" ht="12.75" hidden="false" customHeight="false" outlineLevel="0" collapsed="false">
      <c r="A47" s="107" t="s">
        <v>146</v>
      </c>
      <c r="B47" s="253" t="n">
        <f aca="false">B44*$J$97*(B43-B36)/365.25</f>
        <v>11636.9609856263</v>
      </c>
      <c r="C47" s="253" t="n">
        <f aca="false">C44*$J$97*(C43-C36)/365.25</f>
        <v>11636.9609856263</v>
      </c>
      <c r="D47" s="253" t="n">
        <f aca="false">D44*$J$97*(D43-D36)/365.25</f>
        <v>11636.9609856263</v>
      </c>
      <c r="E47" s="253" t="n">
        <f aca="false">E44*$J$97*(E43-E36)/365.25</f>
        <v>11142.3901437372</v>
      </c>
      <c r="F47" s="253" t="n">
        <f aca="false">F44*$J$97*(F43-F36)/365.25</f>
        <v>9967.05708418891</v>
      </c>
      <c r="G47" s="253" t="n">
        <f aca="false">G44*$J$97*(G43-G36)/365.25</f>
        <v>8512.43696098563</v>
      </c>
      <c r="H47" s="253" t="n">
        <f aca="false">H44*$J$97*(H43-H36)/365.25</f>
        <v>6894.89938398357</v>
      </c>
      <c r="I47" s="253" t="n">
        <f aca="false">I44*$J$97*(I43-I36)/365.25</f>
        <v>5091.1704312115</v>
      </c>
      <c r="J47" s="253" t="n">
        <f aca="false">J44*$J$97*(J43-J36)/365.25</f>
        <v>3077.97618069815</v>
      </c>
      <c r="K47" s="253" t="n">
        <f aca="false">K44*$J$97*(K43-K36)/365.25</f>
        <v>628.395893223819</v>
      </c>
      <c r="L47" s="253" t="n">
        <f aca="false">L44*$J$97*(L43-L36)/365.25</f>
        <v>0</v>
      </c>
      <c r="M47" s="253" t="n">
        <f aca="false">M44*$J$97*(M43-M36)/365.25</f>
        <v>0</v>
      </c>
      <c r="N47" s="253" t="n">
        <f aca="false">N44*$J$97*(N43-N36)/365.25</f>
        <v>0</v>
      </c>
      <c r="O47" s="253" t="n">
        <f aca="false">O44*$J$97*(O43-O36)/365.25</f>
        <v>0</v>
      </c>
      <c r="P47" s="253" t="n">
        <f aca="false">P44*$J$97*(P43-P36)/365.25</f>
        <v>0</v>
      </c>
      <c r="Q47" s="253" t="n">
        <f aca="false">Q44*$J$97*(Q43-Q36)/365.25</f>
        <v>0</v>
      </c>
      <c r="R47" s="253" t="n">
        <f aca="false">R44*$J$97*(R43-R36)/365.25</f>
        <v>0</v>
      </c>
      <c r="S47" s="253" t="n">
        <f aca="false">S44*$J$97*(S43-S36)/365.25</f>
        <v>0</v>
      </c>
      <c r="T47" s="253" t="n">
        <f aca="false">T44*$J$97*(T43-T36)/365.25</f>
        <v>0</v>
      </c>
      <c r="U47" s="253" t="n">
        <f aca="false">U44*$J$97*(U43-U36)/365.25</f>
        <v>0</v>
      </c>
      <c r="W47" s="252"/>
      <c r="X47" s="252"/>
    </row>
    <row r="48" customFormat="false" ht="12.75" hidden="false" customHeight="false" outlineLevel="0" collapsed="false">
      <c r="A48" s="107" t="s">
        <v>147</v>
      </c>
      <c r="B48" s="26" t="n">
        <f aca="false">B44-B46</f>
        <v>210000</v>
      </c>
      <c r="C48" s="26" t="n">
        <f aca="false">C44-C46</f>
        <v>210000</v>
      </c>
      <c r="D48" s="26" t="n">
        <f aca="false">D44-D46</f>
        <v>210000</v>
      </c>
      <c r="E48" s="26" t="n">
        <f aca="false">E44-E46</f>
        <v>192150</v>
      </c>
      <c r="F48" s="26" t="n">
        <f aca="false">F44-F46</f>
        <v>167580</v>
      </c>
      <c r="G48" s="26" t="n">
        <f aca="false">G44-G46</f>
        <v>139650</v>
      </c>
      <c r="H48" s="26" t="n">
        <f aca="false">H44-H46</f>
        <v>109200</v>
      </c>
      <c r="I48" s="26" t="n">
        <f aca="false">I44-I46</f>
        <v>74550</v>
      </c>
      <c r="J48" s="26" t="n">
        <f aca="false">J44-J46</f>
        <v>36540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252"/>
      <c r="X48" s="252"/>
    </row>
    <row r="49" customFormat="false" ht="12.75" hidden="false" customHeight="false" outlineLevel="0" collapsed="false">
      <c r="A49" s="107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W49" s="252"/>
      <c r="X49" s="252"/>
    </row>
    <row r="50" customFormat="false" ht="12.75" hidden="false" customHeight="false" outlineLevel="0" collapsed="false">
      <c r="A50" s="249" t="s">
        <v>18</v>
      </c>
      <c r="B50" s="5"/>
      <c r="C50" s="248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252"/>
      <c r="X50" s="252"/>
    </row>
    <row r="51" customFormat="false" ht="12.75" hidden="false" customHeight="false" outlineLevel="0" collapsed="false">
      <c r="B51" s="250" t="n">
        <f aca="false">'Summary Output'!$B$19</f>
        <v>36892</v>
      </c>
      <c r="C51" s="250" t="n">
        <v>37257</v>
      </c>
      <c r="D51" s="250" t="n">
        <v>37622</v>
      </c>
      <c r="E51" s="250" t="n">
        <v>37987</v>
      </c>
      <c r="F51" s="250" t="n">
        <v>38353</v>
      </c>
      <c r="G51" s="250" t="n">
        <v>38718</v>
      </c>
      <c r="H51" s="250" t="n">
        <v>39083</v>
      </c>
      <c r="I51" s="250" t="n">
        <v>39448</v>
      </c>
      <c r="J51" s="250" t="n">
        <v>39814</v>
      </c>
      <c r="K51" s="250" t="n">
        <v>40179</v>
      </c>
      <c r="L51" s="250" t="n">
        <v>40544</v>
      </c>
      <c r="M51" s="250" t="n">
        <v>40909</v>
      </c>
      <c r="N51" s="250" t="n">
        <v>41275</v>
      </c>
      <c r="O51" s="250" t="n">
        <v>41640</v>
      </c>
      <c r="P51" s="250" t="n">
        <v>42005</v>
      </c>
      <c r="Q51" s="250" t="n">
        <v>42370</v>
      </c>
      <c r="R51" s="250" t="n">
        <v>42736</v>
      </c>
      <c r="S51" s="250" t="n">
        <v>43101</v>
      </c>
      <c r="T51" s="250" t="n">
        <v>43466</v>
      </c>
      <c r="U51" s="250" t="n">
        <v>43831</v>
      </c>
      <c r="W51" s="252"/>
      <c r="X51" s="252"/>
    </row>
    <row r="52" customFormat="false" ht="12.75" hidden="false" customHeight="false" outlineLevel="0" collapsed="false">
      <c r="A52" s="107" t="s">
        <v>145</v>
      </c>
      <c r="B52" s="26" t="n">
        <v>0</v>
      </c>
      <c r="C52" s="26" t="n">
        <f aca="false">B68</f>
        <v>475000</v>
      </c>
      <c r="D52" s="26" t="n">
        <f aca="false">C68</f>
        <v>475000</v>
      </c>
      <c r="E52" s="26" t="n">
        <f aca="false">D68</f>
        <v>475000</v>
      </c>
      <c r="F52" s="26" t="n">
        <f aca="false">E68</f>
        <v>475000</v>
      </c>
      <c r="G52" s="26" t="n">
        <f aca="false">F68</f>
        <v>475000</v>
      </c>
      <c r="H52" s="26" t="n">
        <f aca="false">G68</f>
        <v>475000</v>
      </c>
      <c r="I52" s="26" t="n">
        <f aca="false">H68</f>
        <v>475000</v>
      </c>
      <c r="J52" s="26" t="n">
        <f aca="false">I68</f>
        <v>475000</v>
      </c>
      <c r="K52" s="26" t="n">
        <f aca="false">J68</f>
        <v>475000</v>
      </c>
      <c r="L52" s="26" t="n">
        <f aca="false">K68</f>
        <v>467875</v>
      </c>
      <c r="M52" s="26" t="n">
        <f aca="false">L68</f>
        <v>420375</v>
      </c>
      <c r="N52" s="26" t="n">
        <f aca="false">M68</f>
        <v>372875</v>
      </c>
      <c r="O52" s="26" t="n">
        <f aca="false">N68</f>
        <v>325375</v>
      </c>
      <c r="P52" s="26" t="n">
        <f aca="false">O68</f>
        <v>277875</v>
      </c>
      <c r="Q52" s="26" t="n">
        <f aca="false">P68</f>
        <v>228000</v>
      </c>
      <c r="R52" s="26" t="n">
        <f aca="false">Q68</f>
        <v>175750</v>
      </c>
      <c r="S52" s="26" t="n">
        <f aca="false">R68</f>
        <v>123500</v>
      </c>
      <c r="T52" s="26" t="n">
        <f aca="false">S68</f>
        <v>80750</v>
      </c>
      <c r="U52" s="26" t="n">
        <f aca="false">T68</f>
        <v>38000</v>
      </c>
      <c r="W52" s="252"/>
      <c r="X52" s="252"/>
    </row>
    <row r="53" customFormat="false" ht="12.75" hidden="false" customHeight="false" outlineLevel="0" collapsed="false">
      <c r="A53" s="260" t="s">
        <v>146</v>
      </c>
      <c r="B53" s="253" t="n">
        <v>0</v>
      </c>
      <c r="C53" s="253" t="n">
        <f aca="false">C52*$O$97*(C51-B63)/365.25</f>
        <v>145.653661875428</v>
      </c>
      <c r="D53" s="253" t="n">
        <f aca="false">D52*$O$97*(D51-C63)/365.25</f>
        <v>145.653661875428</v>
      </c>
      <c r="E53" s="253" t="n">
        <f aca="false">E52*$O$97*(E51-D63)/365.25</f>
        <v>145.653661875428</v>
      </c>
      <c r="F53" s="253" t="n">
        <f aca="false">F52*$O$97*(F51-E63)/365.25</f>
        <v>145.653661875428</v>
      </c>
      <c r="G53" s="253" t="n">
        <f aca="false">G52*$O$97*(G51-F63)/365.25</f>
        <v>145.653661875428</v>
      </c>
      <c r="H53" s="253" t="n">
        <f aca="false">H52*$O$97*(H51-G63)/365.25</f>
        <v>145.653661875428</v>
      </c>
      <c r="I53" s="253" t="n">
        <f aca="false">I52*$O$97*(I51-H63)/365.25</f>
        <v>145.653661875428</v>
      </c>
      <c r="J53" s="253" t="n">
        <f aca="false">J52*$O$97*(J51-I63)/365.25</f>
        <v>145.653661875428</v>
      </c>
      <c r="K53" s="253" t="n">
        <f aca="false">K52*$O$97*(K51-J63)/365.25</f>
        <v>145.653661875428</v>
      </c>
      <c r="L53" s="253" t="n">
        <f aca="false">L52*$O$97*(L51-K63)/365.25</f>
        <v>143.468856947296</v>
      </c>
      <c r="M53" s="253" t="n">
        <f aca="false">M52*$O$97*(M51-L63)/365.25</f>
        <v>128.903490759754</v>
      </c>
      <c r="N53" s="253" t="n">
        <f aca="false">N52*$O$97*(N51-M63)/365.25</f>
        <v>114.338124572211</v>
      </c>
      <c r="O53" s="253" t="n">
        <f aca="false">O52*$O$97*(O51-N63)/365.25</f>
        <v>99.772758384668</v>
      </c>
      <c r="P53" s="253" t="n">
        <f aca="false">P52*$O$97*(P51-O63)/365.25</f>
        <v>85.2073921971253</v>
      </c>
      <c r="Q53" s="253" t="n">
        <f aca="false">Q52*$O$97*(Q51-P63)/365.25</f>
        <v>69.9137577002053</v>
      </c>
      <c r="R53" s="253" t="n">
        <f aca="false">R52*$O$97*(R51-Q63)/365.25</f>
        <v>53.8918548939083</v>
      </c>
      <c r="S53" s="253" t="n">
        <f aca="false">S52*$O$97*(S51-R63)/365.25</f>
        <v>37.8699520876112</v>
      </c>
      <c r="T53" s="253" t="n">
        <f aca="false">T52*$O$97*(T51-S63)/365.25</f>
        <v>24.7611225188227</v>
      </c>
      <c r="U53" s="253" t="n">
        <f aca="false">U52*$O$97*(U51-T63)/365.25</f>
        <v>11.6522929500342</v>
      </c>
      <c r="W53" s="252"/>
      <c r="X53" s="252"/>
    </row>
    <row r="54" customFormat="false" ht="13.5" hidden="false" customHeight="false" outlineLevel="0" collapsed="false">
      <c r="A54" s="260" t="s">
        <v>147</v>
      </c>
      <c r="B54" s="217" t="n">
        <f aca="false">'Summary Output'!D20</f>
        <v>475000</v>
      </c>
      <c r="C54" s="26" t="n">
        <f aca="false">C52</f>
        <v>475000</v>
      </c>
      <c r="D54" s="26" t="n">
        <f aca="false">D52</f>
        <v>475000</v>
      </c>
      <c r="E54" s="26" t="n">
        <f aca="false">E52</f>
        <v>475000</v>
      </c>
      <c r="F54" s="26" t="n">
        <f aca="false">F52</f>
        <v>475000</v>
      </c>
      <c r="G54" s="26" t="n">
        <f aca="false">G52</f>
        <v>475000</v>
      </c>
      <c r="H54" s="26" t="n">
        <f aca="false">H52</f>
        <v>475000</v>
      </c>
      <c r="I54" s="26" t="n">
        <f aca="false">I52</f>
        <v>475000</v>
      </c>
      <c r="J54" s="26" t="n">
        <f aca="false">J52</f>
        <v>475000</v>
      </c>
      <c r="K54" s="26" t="n">
        <f aca="false">K52</f>
        <v>475000</v>
      </c>
      <c r="L54" s="26" t="n">
        <f aca="false">L52</f>
        <v>467875</v>
      </c>
      <c r="M54" s="26" t="n">
        <f aca="false">M52</f>
        <v>420375</v>
      </c>
      <c r="N54" s="26" t="n">
        <f aca="false">N52</f>
        <v>372875</v>
      </c>
      <c r="O54" s="26" t="n">
        <f aca="false">O52</f>
        <v>325375</v>
      </c>
      <c r="P54" s="26" t="n">
        <f aca="false">P52</f>
        <v>277875</v>
      </c>
      <c r="Q54" s="26" t="n">
        <f aca="false">Q52</f>
        <v>228000</v>
      </c>
      <c r="R54" s="26" t="n">
        <f aca="false">R52</f>
        <v>175750</v>
      </c>
      <c r="S54" s="26" t="n">
        <f aca="false">S52</f>
        <v>123500</v>
      </c>
      <c r="T54" s="26" t="n">
        <f aca="false">T52</f>
        <v>80750</v>
      </c>
      <c r="U54" s="26" t="n">
        <f aca="false">U52</f>
        <v>38000</v>
      </c>
      <c r="W54" s="254" t="n">
        <f aca="false">SUM(B59:U59,B66:U66)</f>
        <v>475000</v>
      </c>
      <c r="X54" s="255" t="n">
        <f aca="false">B54-W54</f>
        <v>0</v>
      </c>
    </row>
    <row r="55" customFormat="false" ht="12.75" hidden="false" customHeight="false" outlineLevel="0" collapsed="false">
      <c r="B55" s="256"/>
      <c r="C55" s="248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52"/>
      <c r="X55" s="252"/>
    </row>
    <row r="56" customFormat="false" ht="12.75" hidden="false" customHeight="false" outlineLevel="0" collapsed="false">
      <c r="A56" s="248"/>
      <c r="B56" s="250" t="n">
        <v>37072</v>
      </c>
      <c r="C56" s="250" t="n">
        <v>37437</v>
      </c>
      <c r="D56" s="250" t="n">
        <v>37802</v>
      </c>
      <c r="E56" s="250" t="n">
        <v>38168</v>
      </c>
      <c r="F56" s="250" t="n">
        <v>38533</v>
      </c>
      <c r="G56" s="250" t="n">
        <v>38898</v>
      </c>
      <c r="H56" s="250" t="n">
        <v>39263</v>
      </c>
      <c r="I56" s="250" t="n">
        <v>39629</v>
      </c>
      <c r="J56" s="250" t="n">
        <v>39994</v>
      </c>
      <c r="K56" s="250" t="n">
        <v>40359</v>
      </c>
      <c r="L56" s="250" t="n">
        <v>40724</v>
      </c>
      <c r="M56" s="250" t="n">
        <v>41090</v>
      </c>
      <c r="N56" s="250" t="n">
        <v>41455</v>
      </c>
      <c r="O56" s="250" t="n">
        <v>41820</v>
      </c>
      <c r="P56" s="250" t="n">
        <v>42185</v>
      </c>
      <c r="Q56" s="250" t="n">
        <v>42551</v>
      </c>
      <c r="R56" s="250" t="n">
        <v>42916</v>
      </c>
      <c r="S56" s="250" t="n">
        <v>43281</v>
      </c>
      <c r="T56" s="250" t="n">
        <v>43646</v>
      </c>
      <c r="U56" s="250" t="n">
        <v>44012</v>
      </c>
      <c r="W56" s="252"/>
      <c r="X56" s="252"/>
    </row>
    <row r="57" customFormat="false" ht="12.75" hidden="false" customHeight="false" outlineLevel="0" collapsed="false">
      <c r="A57" s="260" t="s">
        <v>145</v>
      </c>
      <c r="B57" s="26" t="n">
        <f aca="false">B54</f>
        <v>475000</v>
      </c>
      <c r="C57" s="26" t="n">
        <f aca="false">C54</f>
        <v>475000</v>
      </c>
      <c r="D57" s="26" t="n">
        <f aca="false">D54</f>
        <v>475000</v>
      </c>
      <c r="E57" s="26" t="n">
        <f aca="false">E54</f>
        <v>475000</v>
      </c>
      <c r="F57" s="26" t="n">
        <f aca="false">F54</f>
        <v>475000</v>
      </c>
      <c r="G57" s="26" t="n">
        <f aca="false">G54</f>
        <v>475000</v>
      </c>
      <c r="H57" s="26" t="n">
        <f aca="false">H54</f>
        <v>475000</v>
      </c>
      <c r="I57" s="26" t="n">
        <f aca="false">I54</f>
        <v>475000</v>
      </c>
      <c r="J57" s="26" t="n">
        <f aca="false">J54</f>
        <v>475000</v>
      </c>
      <c r="K57" s="26" t="n">
        <f aca="false">K54</f>
        <v>475000</v>
      </c>
      <c r="L57" s="26" t="n">
        <f aca="false">L54</f>
        <v>467875</v>
      </c>
      <c r="M57" s="26" t="n">
        <f aca="false">M54</f>
        <v>420375</v>
      </c>
      <c r="N57" s="26" t="n">
        <f aca="false">N54</f>
        <v>372875</v>
      </c>
      <c r="O57" s="26" t="n">
        <f aca="false">O54</f>
        <v>325375</v>
      </c>
      <c r="P57" s="26" t="n">
        <f aca="false">P54</f>
        <v>277875</v>
      </c>
      <c r="Q57" s="26" t="n">
        <f aca="false">Q54</f>
        <v>228000</v>
      </c>
      <c r="R57" s="26" t="n">
        <f aca="false">R54</f>
        <v>175750</v>
      </c>
      <c r="S57" s="26" t="n">
        <f aca="false">S54</f>
        <v>123500</v>
      </c>
      <c r="T57" s="26" t="n">
        <f aca="false">T54</f>
        <v>80750</v>
      </c>
      <c r="U57" s="26" t="n">
        <f aca="false">U54</f>
        <v>38000</v>
      </c>
      <c r="W57" s="252"/>
      <c r="X57" s="252"/>
    </row>
    <row r="58" customFormat="false" ht="12.75" hidden="false" customHeight="false" outlineLevel="0" collapsed="false">
      <c r="A58" s="107" t="s">
        <v>148</v>
      </c>
      <c r="B58" s="257" t="n">
        <v>0</v>
      </c>
      <c r="C58" s="257" t="n">
        <v>0</v>
      </c>
      <c r="D58" s="257" t="n">
        <v>0</v>
      </c>
      <c r="E58" s="257" t="n">
        <v>0</v>
      </c>
      <c r="F58" s="257" t="n">
        <v>0</v>
      </c>
      <c r="G58" s="257" t="n">
        <v>0</v>
      </c>
      <c r="H58" s="257" t="n">
        <v>0</v>
      </c>
      <c r="I58" s="257" t="n">
        <v>0</v>
      </c>
      <c r="J58" s="257" t="n">
        <v>0</v>
      </c>
      <c r="K58" s="257" t="n">
        <v>0</v>
      </c>
      <c r="L58" s="257" t="n">
        <v>0.05</v>
      </c>
      <c r="M58" s="257" t="n">
        <v>0.05</v>
      </c>
      <c r="N58" s="257" t="n">
        <v>0.05</v>
      </c>
      <c r="O58" s="257" t="n">
        <v>0.05</v>
      </c>
      <c r="P58" s="257" t="n">
        <v>0.0525</v>
      </c>
      <c r="Q58" s="257" t="n">
        <v>0.055</v>
      </c>
      <c r="R58" s="257" t="n">
        <v>0.055</v>
      </c>
      <c r="S58" s="257" t="n">
        <v>0.045</v>
      </c>
      <c r="T58" s="257" t="n">
        <v>0.045</v>
      </c>
      <c r="U58" s="257" t="n">
        <v>0.045</v>
      </c>
      <c r="W58" s="252"/>
      <c r="X58" s="252"/>
    </row>
    <row r="59" customFormat="false" ht="12.75" hidden="false" customHeight="false" outlineLevel="0" collapsed="false">
      <c r="A59" s="260" t="s">
        <v>149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23750</v>
      </c>
      <c r="M59" s="26" t="n">
        <f aca="false">$B$54*M58</f>
        <v>23750</v>
      </c>
      <c r="N59" s="26" t="n">
        <f aca="false">$B$54*N58</f>
        <v>23750</v>
      </c>
      <c r="O59" s="26" t="n">
        <f aca="false">$B$54*O58</f>
        <v>23750</v>
      </c>
      <c r="P59" s="26" t="n">
        <f aca="false">$B$54*P58</f>
        <v>24937.5</v>
      </c>
      <c r="Q59" s="26" t="n">
        <f aca="false">$B$54*Q58</f>
        <v>26125</v>
      </c>
      <c r="R59" s="26" t="n">
        <f aca="false">$B$54*R58</f>
        <v>26125</v>
      </c>
      <c r="S59" s="26" t="n">
        <f aca="false">$B$54*S58</f>
        <v>21375</v>
      </c>
      <c r="T59" s="26" t="n">
        <f aca="false">$B$54*T58</f>
        <v>21375</v>
      </c>
      <c r="U59" s="26" t="n">
        <f aca="false">$B$54*U58</f>
        <v>21375</v>
      </c>
      <c r="W59" s="261"/>
      <c r="X59" s="261"/>
    </row>
    <row r="60" customFormat="false" ht="12.75" hidden="false" customHeight="false" outlineLevel="0" collapsed="false">
      <c r="A60" s="107" t="s">
        <v>146</v>
      </c>
      <c r="B60" s="253" t="n">
        <f aca="false">B57*$O$97*(B56-B51)/365.25</f>
        <v>26217.659137577</v>
      </c>
      <c r="C60" s="253" t="n">
        <f aca="false">C57*$O$97*(C56-C51)/365.25</f>
        <v>26217.659137577</v>
      </c>
      <c r="D60" s="253" t="n">
        <f aca="false">D57*$O$97*(D56-D51)/365.25</f>
        <v>26217.659137577</v>
      </c>
      <c r="E60" s="253" t="n">
        <f aca="false">E57*$O$97*(E56-E51)/365.25</f>
        <v>26363.3127994524</v>
      </c>
      <c r="F60" s="253" t="n">
        <f aca="false">F57*$O$97*(F56-F51)/365.25</f>
        <v>26217.659137577</v>
      </c>
      <c r="G60" s="253" t="n">
        <f aca="false">G57*$O$97*(G56-G51)/365.25</f>
        <v>26217.659137577</v>
      </c>
      <c r="H60" s="253" t="n">
        <f aca="false">H57*$O$97*(H56-H51)/365.25</f>
        <v>26217.659137577</v>
      </c>
      <c r="I60" s="253" t="n">
        <f aca="false">I57*$O$97*(I56-I51)/365.25</f>
        <v>26363.3127994524</v>
      </c>
      <c r="J60" s="253" t="n">
        <f aca="false">J57*$O$97*(J56-J51)/365.25</f>
        <v>26217.659137577</v>
      </c>
      <c r="K60" s="253" t="n">
        <f aca="false">K57*$O$97*(K56-K51)/365.25</f>
        <v>26217.659137577</v>
      </c>
      <c r="L60" s="253" t="n">
        <f aca="false">L57*$O$97*(L56-L51)/365.25</f>
        <v>25824.3942505133</v>
      </c>
      <c r="M60" s="253" t="n">
        <f aca="false">M57*$O$97*(M56-M51)/365.25</f>
        <v>23331.5318275154</v>
      </c>
      <c r="N60" s="253" t="n">
        <f aca="false">N57*$O$97*(N56-N51)/365.25</f>
        <v>20580.8624229979</v>
      </c>
      <c r="O60" s="253" t="n">
        <f aca="false">O57*$O$97*(O56-O51)/365.25</f>
        <v>17959.0965092402</v>
      </c>
      <c r="P60" s="253" t="n">
        <f aca="false">P57*$O$97*(P56-P51)/365.25</f>
        <v>15337.3305954825</v>
      </c>
      <c r="Q60" s="253" t="n">
        <f aca="false">Q57*$O$97*(Q56-Q51)/365.25</f>
        <v>12654.3901437372</v>
      </c>
      <c r="R60" s="253" t="n">
        <f aca="false">R57*$O$97*(R56-R51)/365.25</f>
        <v>9700.53388090349</v>
      </c>
      <c r="S60" s="253" t="n">
        <f aca="false">S57*$O$97*(S56-S51)/365.25</f>
        <v>6816.59137577002</v>
      </c>
      <c r="T60" s="253" t="n">
        <f aca="false">T57*$O$97*(T56-T51)/365.25</f>
        <v>4457.00205338809</v>
      </c>
      <c r="U60" s="253" t="n">
        <f aca="false">U57*$O$97*(U56-U51)/365.25</f>
        <v>2109.06502395619</v>
      </c>
      <c r="W60" s="261"/>
      <c r="X60" s="261"/>
    </row>
    <row r="61" customFormat="false" ht="12.75" hidden="false" customHeight="false" outlineLevel="0" collapsed="false">
      <c r="A61" s="107" t="s">
        <v>147</v>
      </c>
      <c r="B61" s="26" t="n">
        <f aca="false">B57-B59</f>
        <v>475000</v>
      </c>
      <c r="C61" s="26" t="n">
        <f aca="false">C57-C59</f>
        <v>475000</v>
      </c>
      <c r="D61" s="26" t="n">
        <f aca="false">D57-D59</f>
        <v>475000</v>
      </c>
      <c r="E61" s="26" t="n">
        <f aca="false">E57-E59</f>
        <v>475000</v>
      </c>
      <c r="F61" s="26" t="n">
        <f aca="false">F57-F59</f>
        <v>475000</v>
      </c>
      <c r="G61" s="26" t="n">
        <f aca="false">G57-G59</f>
        <v>475000</v>
      </c>
      <c r="H61" s="26" t="n">
        <f aca="false">H57-H59</f>
        <v>475000</v>
      </c>
      <c r="I61" s="26" t="n">
        <f aca="false">I57-I59</f>
        <v>475000</v>
      </c>
      <c r="J61" s="26" t="n">
        <f aca="false">J57-J59</f>
        <v>475000</v>
      </c>
      <c r="K61" s="26" t="n">
        <f aca="false">K57-K59</f>
        <v>475000</v>
      </c>
      <c r="L61" s="26" t="n">
        <f aca="false">L57-L59</f>
        <v>444125</v>
      </c>
      <c r="M61" s="26" t="n">
        <f aca="false">M57-M59</f>
        <v>396625</v>
      </c>
      <c r="N61" s="26" t="n">
        <f aca="false">N57-N59</f>
        <v>349125</v>
      </c>
      <c r="O61" s="26" t="n">
        <f aca="false">O57-O59</f>
        <v>301625</v>
      </c>
      <c r="P61" s="26" t="n">
        <f aca="false">P57-P59</f>
        <v>252937.5</v>
      </c>
      <c r="Q61" s="26" t="n">
        <f aca="false">Q57-Q59</f>
        <v>201875</v>
      </c>
      <c r="R61" s="26" t="n">
        <f aca="false">R57-R59</f>
        <v>149625</v>
      </c>
      <c r="S61" s="26" t="n">
        <f aca="false">S57-S59</f>
        <v>102125</v>
      </c>
      <c r="T61" s="26" t="n">
        <f aca="false">T57-T59</f>
        <v>59375</v>
      </c>
      <c r="U61" s="26" t="n">
        <f aca="false">U57-U59</f>
        <v>16625</v>
      </c>
      <c r="W61" s="261"/>
      <c r="X61" s="261"/>
    </row>
    <row r="62" customFormat="false" ht="12.75" hidden="false" customHeight="false" outlineLevel="0" collapsed="false">
      <c r="A62" s="107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W62" s="261"/>
      <c r="X62" s="261"/>
    </row>
    <row r="63" customFormat="false" ht="12.75" hidden="false" customHeight="false" outlineLevel="0" collapsed="false">
      <c r="A63" s="225"/>
      <c r="B63" s="250" t="n">
        <v>37256</v>
      </c>
      <c r="C63" s="250" t="n">
        <v>37621</v>
      </c>
      <c r="D63" s="250" t="n">
        <v>37986</v>
      </c>
      <c r="E63" s="250" t="n">
        <v>38352</v>
      </c>
      <c r="F63" s="250" t="n">
        <v>38717</v>
      </c>
      <c r="G63" s="250" t="n">
        <v>39082</v>
      </c>
      <c r="H63" s="250" t="n">
        <v>39447</v>
      </c>
      <c r="I63" s="250" t="n">
        <v>39813</v>
      </c>
      <c r="J63" s="250" t="n">
        <v>40178</v>
      </c>
      <c r="K63" s="250" t="n">
        <v>40543</v>
      </c>
      <c r="L63" s="250" t="n">
        <v>40908</v>
      </c>
      <c r="M63" s="250" t="n">
        <v>41274</v>
      </c>
      <c r="N63" s="250" t="n">
        <v>41639</v>
      </c>
      <c r="O63" s="250" t="n">
        <v>42004</v>
      </c>
      <c r="P63" s="250" t="n">
        <v>42369</v>
      </c>
      <c r="Q63" s="250" t="n">
        <v>42735</v>
      </c>
      <c r="R63" s="250" t="n">
        <v>43100</v>
      </c>
      <c r="S63" s="250" t="n">
        <v>43465</v>
      </c>
      <c r="T63" s="250" t="n">
        <v>43830</v>
      </c>
      <c r="U63" s="250" t="n">
        <v>44196</v>
      </c>
      <c r="W63" s="261"/>
      <c r="X63" s="261"/>
    </row>
    <row r="64" customFormat="false" ht="12.75" hidden="false" customHeight="false" outlineLevel="0" collapsed="false">
      <c r="A64" s="107" t="s">
        <v>145</v>
      </c>
      <c r="B64" s="26" t="n">
        <f aca="false">B61</f>
        <v>475000</v>
      </c>
      <c r="C64" s="26" t="n">
        <f aca="false">C61</f>
        <v>475000</v>
      </c>
      <c r="D64" s="26" t="n">
        <f aca="false">D61</f>
        <v>475000</v>
      </c>
      <c r="E64" s="26" t="n">
        <f aca="false">E61</f>
        <v>475000</v>
      </c>
      <c r="F64" s="26" t="n">
        <f aca="false">F61</f>
        <v>475000</v>
      </c>
      <c r="G64" s="26" t="n">
        <f aca="false">G61</f>
        <v>475000</v>
      </c>
      <c r="H64" s="26" t="n">
        <f aca="false">H61</f>
        <v>475000</v>
      </c>
      <c r="I64" s="26" t="n">
        <f aca="false">I61</f>
        <v>475000</v>
      </c>
      <c r="J64" s="26" t="n">
        <f aca="false">J61</f>
        <v>475000</v>
      </c>
      <c r="K64" s="26" t="n">
        <f aca="false">K61</f>
        <v>475000</v>
      </c>
      <c r="L64" s="26" t="n">
        <f aca="false">L61</f>
        <v>444125</v>
      </c>
      <c r="M64" s="26" t="n">
        <f aca="false">M61</f>
        <v>396625</v>
      </c>
      <c r="N64" s="26" t="n">
        <f aca="false">N61</f>
        <v>349125</v>
      </c>
      <c r="O64" s="26" t="n">
        <f aca="false">O61</f>
        <v>301625</v>
      </c>
      <c r="P64" s="26" t="n">
        <f aca="false">P61</f>
        <v>252937.5</v>
      </c>
      <c r="Q64" s="26" t="n">
        <f aca="false">Q61</f>
        <v>201875</v>
      </c>
      <c r="R64" s="26" t="n">
        <f aca="false">R61</f>
        <v>149625</v>
      </c>
      <c r="S64" s="26" t="n">
        <f aca="false">S61</f>
        <v>102125</v>
      </c>
      <c r="T64" s="26" t="n">
        <f aca="false">T61</f>
        <v>59375</v>
      </c>
      <c r="U64" s="26" t="n">
        <f aca="false">U61</f>
        <v>16625</v>
      </c>
      <c r="W64" s="261"/>
      <c r="X64" s="261"/>
    </row>
    <row r="65" customFormat="false" ht="12.75" hidden="false" customHeight="false" outlineLevel="0" collapsed="false">
      <c r="A65" s="107" t="s">
        <v>148</v>
      </c>
      <c r="B65" s="257" t="n">
        <v>0</v>
      </c>
      <c r="C65" s="257" t="n">
        <v>0</v>
      </c>
      <c r="D65" s="257" t="n">
        <v>0</v>
      </c>
      <c r="E65" s="257" t="n">
        <v>0</v>
      </c>
      <c r="F65" s="257" t="n">
        <v>0</v>
      </c>
      <c r="G65" s="257" t="n">
        <v>0</v>
      </c>
      <c r="H65" s="257" t="n">
        <v>0</v>
      </c>
      <c r="I65" s="257" t="n">
        <v>0</v>
      </c>
      <c r="J65" s="257" t="n">
        <v>0</v>
      </c>
      <c r="K65" s="257" t="n">
        <v>0.015</v>
      </c>
      <c r="L65" s="257" t="n">
        <v>0.05</v>
      </c>
      <c r="M65" s="257" t="n">
        <v>0.05</v>
      </c>
      <c r="N65" s="257" t="n">
        <v>0.05</v>
      </c>
      <c r="O65" s="257" t="n">
        <v>0.05</v>
      </c>
      <c r="P65" s="257" t="n">
        <v>0.0525</v>
      </c>
      <c r="Q65" s="257" t="n">
        <v>0.055</v>
      </c>
      <c r="R65" s="257" t="n">
        <v>0.055</v>
      </c>
      <c r="S65" s="257" t="n">
        <v>0.045</v>
      </c>
      <c r="T65" s="257" t="n">
        <v>0.045</v>
      </c>
      <c r="U65" s="257" t="n">
        <v>0.0350000000000001</v>
      </c>
      <c r="W65" s="252"/>
      <c r="X65" s="252"/>
    </row>
    <row r="66" customFormat="false" ht="12.75" hidden="false" customHeight="false" outlineLevel="0" collapsed="false">
      <c r="A66" s="260" t="s">
        <v>149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7125</v>
      </c>
      <c r="L66" s="26" t="n">
        <f aca="false">L65*$B$54</f>
        <v>23750</v>
      </c>
      <c r="M66" s="26" t="n">
        <f aca="false">M65*$B$54</f>
        <v>23750</v>
      </c>
      <c r="N66" s="26" t="n">
        <f aca="false">N65*$B$54</f>
        <v>23750</v>
      </c>
      <c r="O66" s="26" t="n">
        <f aca="false">O65*$B$54</f>
        <v>23750</v>
      </c>
      <c r="P66" s="26" t="n">
        <f aca="false">P65*$B$54</f>
        <v>24937.5</v>
      </c>
      <c r="Q66" s="26" t="n">
        <f aca="false">Q65*$B$54</f>
        <v>26125</v>
      </c>
      <c r="R66" s="26" t="n">
        <f aca="false">R65*$B$54</f>
        <v>26125</v>
      </c>
      <c r="S66" s="26" t="n">
        <f aca="false">S65*$B$54</f>
        <v>21375</v>
      </c>
      <c r="T66" s="26" t="n">
        <f aca="false">T65*$B$54</f>
        <v>21375</v>
      </c>
      <c r="U66" s="26" t="n">
        <f aca="false">U65*$B$54</f>
        <v>16625</v>
      </c>
      <c r="W66" s="261"/>
      <c r="X66" s="261"/>
    </row>
    <row r="67" customFormat="false" ht="12.75" hidden="false" customHeight="false" outlineLevel="0" collapsed="false">
      <c r="A67" s="107" t="s">
        <v>146</v>
      </c>
      <c r="B67" s="253" t="n">
        <f aca="false">B64*$O$97*(B63-B56)/365.25</f>
        <v>26800.2737850787</v>
      </c>
      <c r="C67" s="253" t="n">
        <f aca="false">C64*$O$97*(C63-C56)/365.25</f>
        <v>26800.2737850787</v>
      </c>
      <c r="D67" s="253" t="n">
        <f aca="false">D64*$O$97*(D63-D56)/365.25</f>
        <v>26800.2737850787</v>
      </c>
      <c r="E67" s="253" t="n">
        <f aca="false">E64*$O$97*(E63-E56)/365.25</f>
        <v>26800.2737850787</v>
      </c>
      <c r="F67" s="253" t="n">
        <f aca="false">F64*$O$97*(F63-F56)/365.25</f>
        <v>26800.2737850787</v>
      </c>
      <c r="G67" s="253" t="n">
        <f aca="false">G64*$O$97*(G63-G56)/365.25</f>
        <v>26800.2737850787</v>
      </c>
      <c r="H67" s="253" t="n">
        <f aca="false">H64*$O$97*(H63-H56)/365.25</f>
        <v>26800.2737850787</v>
      </c>
      <c r="I67" s="253" t="n">
        <f aca="false">I64*$O$97*(I63-I56)/365.25</f>
        <v>26800.2737850787</v>
      </c>
      <c r="J67" s="253" t="n">
        <f aca="false">J64*$O$97*(J63-J56)/365.25</f>
        <v>26800.2737850787</v>
      </c>
      <c r="K67" s="253" t="n">
        <f aca="false">K64*$O$97*(K63-K56)/365.25</f>
        <v>26800.2737850787</v>
      </c>
      <c r="L67" s="253" t="n">
        <f aca="false">L64*$O$97*(L63-L56)/365.25</f>
        <v>25058.2559890486</v>
      </c>
      <c r="M67" s="253" t="n">
        <f aca="false">M64*$O$97*(M63-M56)/365.25</f>
        <v>22378.2286105407</v>
      </c>
      <c r="N67" s="253" t="n">
        <f aca="false">N64*$O$97*(N63-N56)/365.25</f>
        <v>19698.2012320329</v>
      </c>
      <c r="O67" s="253" t="n">
        <f aca="false">O64*$O$97*(O63-O56)/365.25</f>
        <v>17018.173853525</v>
      </c>
      <c r="P67" s="253" t="n">
        <f aca="false">P64*$O$97*(P63-P56)/365.25</f>
        <v>14271.1457905544</v>
      </c>
      <c r="Q67" s="253" t="n">
        <f aca="false">Q64*$O$97*(Q63-Q56)/365.25</f>
        <v>11390.1163586585</v>
      </c>
      <c r="R67" s="253" t="n">
        <f aca="false">R64*$O$97*(R63-R56)/365.25</f>
        <v>8442.08624229979</v>
      </c>
      <c r="S67" s="253" t="n">
        <f aca="false">S64*$O$97*(S63-S56)/365.25</f>
        <v>5762.05886379192</v>
      </c>
      <c r="T67" s="253" t="n">
        <f aca="false">T64*$O$97*(T63-T56)/365.25</f>
        <v>3350.03422313484</v>
      </c>
      <c r="U67" s="253" t="n">
        <f aca="false">U64*$O$97*(U63-U56)/365.25</f>
        <v>938.009582477755</v>
      </c>
      <c r="W67" s="261"/>
      <c r="X67" s="261"/>
    </row>
    <row r="68" customFormat="false" ht="12.75" hidden="false" customHeight="false" outlineLevel="0" collapsed="false">
      <c r="A68" s="107" t="s">
        <v>147</v>
      </c>
      <c r="B68" s="26" t="n">
        <f aca="false">B64-B66</f>
        <v>475000</v>
      </c>
      <c r="C68" s="26" t="n">
        <f aca="false">C64-C66</f>
        <v>475000</v>
      </c>
      <c r="D68" s="26" t="n">
        <f aca="false">D64-D66</f>
        <v>475000</v>
      </c>
      <c r="E68" s="26" t="n">
        <f aca="false">E64-E66</f>
        <v>475000</v>
      </c>
      <c r="F68" s="26" t="n">
        <f aca="false">F64-F66</f>
        <v>475000</v>
      </c>
      <c r="G68" s="26" t="n">
        <f aca="false">G64-G66</f>
        <v>475000</v>
      </c>
      <c r="H68" s="26" t="n">
        <f aca="false">H64-H66</f>
        <v>475000</v>
      </c>
      <c r="I68" s="26" t="n">
        <f aca="false">I64-I66</f>
        <v>475000</v>
      </c>
      <c r="J68" s="26" t="n">
        <f aca="false">J64-J66</f>
        <v>475000</v>
      </c>
      <c r="K68" s="26" t="n">
        <f aca="false">K64-K66</f>
        <v>467875</v>
      </c>
      <c r="L68" s="26" t="n">
        <f aca="false">L64-L66</f>
        <v>420375</v>
      </c>
      <c r="M68" s="26" t="n">
        <f aca="false">M64-M66</f>
        <v>372875</v>
      </c>
      <c r="N68" s="26" t="n">
        <f aca="false">N64-N66</f>
        <v>325375</v>
      </c>
      <c r="O68" s="26" t="n">
        <f aca="false">O64-O66</f>
        <v>277875</v>
      </c>
      <c r="P68" s="26" t="n">
        <f aca="false">P64-P66</f>
        <v>228000</v>
      </c>
      <c r="Q68" s="26" t="n">
        <f aca="false">Q64-Q66</f>
        <v>175750</v>
      </c>
      <c r="R68" s="26" t="n">
        <f aca="false">R64-R66</f>
        <v>123500</v>
      </c>
      <c r="S68" s="26" t="n">
        <f aca="false">S64-S66</f>
        <v>80750</v>
      </c>
      <c r="T68" s="26" t="n">
        <f aca="false">T64-T66</f>
        <v>38000</v>
      </c>
      <c r="U68" s="26" t="n">
        <f aca="false">U64-U66</f>
        <v>0</v>
      </c>
      <c r="W68" s="261"/>
      <c r="X68" s="261"/>
    </row>
    <row r="69" customFormat="false" ht="12.75" hidden="false" customHeight="false" outlineLevel="0" collapsed="false">
      <c r="A69" s="107"/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</row>
    <row r="70" customFormat="false" ht="12.75" hidden="false" customHeight="false" outlineLevel="0" collapsed="false">
      <c r="A70" s="262" t="s">
        <v>150</v>
      </c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63"/>
      <c r="W70" s="263"/>
      <c r="X70" s="263"/>
      <c r="Y70" s="263"/>
      <c r="Z70" s="263"/>
    </row>
    <row r="71" customFormat="false" ht="12.75" hidden="false" customHeight="false" outlineLevel="0" collapsed="false">
      <c r="A71" s="262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63"/>
      <c r="W71" s="263"/>
      <c r="X71" s="263"/>
      <c r="Y71" s="263"/>
      <c r="Z71" s="263"/>
    </row>
    <row r="72" customFormat="false" ht="12.75" hidden="false" customHeight="false" outlineLevel="0" collapsed="false">
      <c r="A72" s="107" t="s">
        <v>145</v>
      </c>
      <c r="B72" s="259" t="n">
        <f aca="false">B54+B34+B14</f>
        <v>735000</v>
      </c>
      <c r="C72" s="259" t="n">
        <f aca="false">C52+C32+C12</f>
        <v>719500</v>
      </c>
      <c r="D72" s="259" t="n">
        <f aca="false">D52+D32+D12</f>
        <v>702875</v>
      </c>
      <c r="E72" s="259" t="n">
        <f aca="false">E52+E32+E12</f>
        <v>685000</v>
      </c>
      <c r="F72" s="259" t="n">
        <f aca="false">F52+F32+F12</f>
        <v>667150</v>
      </c>
      <c r="G72" s="259" t="n">
        <f aca="false">G52+G32+G12</f>
        <v>642580</v>
      </c>
      <c r="H72" s="259" t="n">
        <f aca="false">H52+H32+H12</f>
        <v>614650</v>
      </c>
      <c r="I72" s="259" t="n">
        <f aca="false">I52+I32+I12</f>
        <v>584200</v>
      </c>
      <c r="J72" s="259" t="n">
        <f aca="false">J52+J32+J12</f>
        <v>549550</v>
      </c>
      <c r="K72" s="259" t="n">
        <f aca="false">K52+K32+K12</f>
        <v>511540</v>
      </c>
      <c r="L72" s="259" t="n">
        <f aca="false">L52+L32+L12</f>
        <v>467875</v>
      </c>
      <c r="M72" s="259" t="n">
        <f aca="false">M52+M32+M12</f>
        <v>420375</v>
      </c>
      <c r="N72" s="259" t="n">
        <f aca="false">N52+N32+N12</f>
        <v>372875</v>
      </c>
      <c r="O72" s="259" t="n">
        <f aca="false">O52+O32+O12</f>
        <v>325375</v>
      </c>
      <c r="P72" s="259" t="n">
        <f aca="false">P52+P32+P12</f>
        <v>277875</v>
      </c>
      <c r="Q72" s="259" t="n">
        <f aca="false">Q52+Q32+Q12</f>
        <v>228000</v>
      </c>
      <c r="R72" s="259" t="n">
        <f aca="false">R52+R32+R12</f>
        <v>175750</v>
      </c>
      <c r="S72" s="259" t="n">
        <f aca="false">S52+S32+S12</f>
        <v>123500</v>
      </c>
      <c r="T72" s="259" t="n">
        <f aca="false">T52+T32+T12</f>
        <v>80750</v>
      </c>
      <c r="U72" s="259" t="n">
        <f aca="false">U52+U32+U12</f>
        <v>38000</v>
      </c>
      <c r="V72" s="263"/>
      <c r="W72" s="263"/>
      <c r="X72" s="263"/>
      <c r="Y72" s="263"/>
      <c r="Z72" s="263"/>
    </row>
    <row r="73" customFormat="false" ht="12.75" hidden="false" customHeight="false" outlineLevel="0" collapsed="false">
      <c r="A73" s="107" t="s">
        <v>147</v>
      </c>
      <c r="B73" s="259" t="n">
        <f aca="false">B68+B48+B28</f>
        <v>719500</v>
      </c>
      <c r="C73" s="259" t="n">
        <f aca="false">C68+C48+C28</f>
        <v>702875</v>
      </c>
      <c r="D73" s="259" t="n">
        <f aca="false">D68+D48+D28</f>
        <v>685000</v>
      </c>
      <c r="E73" s="259" t="n">
        <f aca="false">E68+E48+E28</f>
        <v>667150</v>
      </c>
      <c r="F73" s="259" t="n">
        <f aca="false">F68+F48+F28</f>
        <v>642580</v>
      </c>
      <c r="G73" s="259" t="n">
        <f aca="false">G68+G48+G28</f>
        <v>614650</v>
      </c>
      <c r="H73" s="259" t="n">
        <f aca="false">H68+H48+H28</f>
        <v>584200</v>
      </c>
      <c r="I73" s="259" t="n">
        <f aca="false">I68+I48+I28</f>
        <v>549550</v>
      </c>
      <c r="J73" s="259" t="n">
        <f aca="false">J68+J48+J28</f>
        <v>511540</v>
      </c>
      <c r="K73" s="259" t="n">
        <f aca="false">K68+K48+K28</f>
        <v>467875</v>
      </c>
      <c r="L73" s="259" t="n">
        <f aca="false">L68+L48+L28</f>
        <v>420375</v>
      </c>
      <c r="M73" s="259" t="n">
        <f aca="false">M68+M48+M28</f>
        <v>372875</v>
      </c>
      <c r="N73" s="259" t="n">
        <f aca="false">N68+N48+N28</f>
        <v>325375</v>
      </c>
      <c r="O73" s="259" t="n">
        <f aca="false">O68+O48+O28</f>
        <v>277875</v>
      </c>
      <c r="P73" s="259" t="n">
        <f aca="false">P68+P48+P28</f>
        <v>228000</v>
      </c>
      <c r="Q73" s="259" t="n">
        <f aca="false">Q68+Q48+Q28</f>
        <v>175750</v>
      </c>
      <c r="R73" s="259" t="n">
        <f aca="false">R68+R48+R28</f>
        <v>123500</v>
      </c>
      <c r="S73" s="259" t="n">
        <f aca="false">S68+S48+S28</f>
        <v>80750</v>
      </c>
      <c r="T73" s="259" t="n">
        <f aca="false">T68+T48+T28</f>
        <v>38000</v>
      </c>
      <c r="U73" s="259" t="n">
        <f aca="false">U68+U48+U28</f>
        <v>0</v>
      </c>
      <c r="V73" s="263"/>
      <c r="W73" s="263"/>
      <c r="X73" s="263"/>
      <c r="Y73" s="263"/>
      <c r="Z73" s="263"/>
    </row>
    <row r="74" customFormat="false" ht="12.75" hidden="false" customHeight="false" outlineLevel="0" collapsed="false">
      <c r="A74" s="107"/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63"/>
      <c r="W74" s="263"/>
      <c r="X74" s="263"/>
      <c r="Y74" s="263"/>
      <c r="Z74" s="263"/>
    </row>
    <row r="75" customFormat="false" ht="12.75" hidden="false" customHeight="false" outlineLevel="0" collapsed="false">
      <c r="A75" s="107" t="s">
        <v>151</v>
      </c>
      <c r="B75" s="259" t="n">
        <f aca="false">SUM(B66,B59,B46,B39,B26,B19)</f>
        <v>15500</v>
      </c>
      <c r="C75" s="259" t="n">
        <f aca="false">SUM(C66,C59,C46,C39,C26,C19)</f>
        <v>16625</v>
      </c>
      <c r="D75" s="259" t="n">
        <f aca="false">SUM(D66,D59,D46,D39,D26,D19)</f>
        <v>17875</v>
      </c>
      <c r="E75" s="259" t="n">
        <f aca="false">SUM(E66,E59,E46,E39,E26,E19)</f>
        <v>17850</v>
      </c>
      <c r="F75" s="259" t="n">
        <f aca="false">SUM(F66,F59,F46,F39,F26,F19)</f>
        <v>24570</v>
      </c>
      <c r="G75" s="259" t="n">
        <f aca="false">SUM(G66,G59,G46,G39,G26,G19)</f>
        <v>27930</v>
      </c>
      <c r="H75" s="259" t="n">
        <f aca="false">SUM(H66,H59,H46,H39,H26,H19)</f>
        <v>30450</v>
      </c>
      <c r="I75" s="259" t="n">
        <f aca="false">SUM(I66,I59,I46,I39,I26,I19)</f>
        <v>34650</v>
      </c>
      <c r="J75" s="259" t="n">
        <f aca="false">SUM(J66,J59,J46,J39,J26,J19)</f>
        <v>38010</v>
      </c>
      <c r="K75" s="259" t="n">
        <f aca="false">SUM(K66,K59,K46,K39,K26,K19)</f>
        <v>43665</v>
      </c>
      <c r="L75" s="259" t="n">
        <f aca="false">SUM(L66,L59,L46,L39,L26,L19)</f>
        <v>47500</v>
      </c>
      <c r="M75" s="259" t="n">
        <f aca="false">SUM(M66,M59,M46,M39,M26,M19)</f>
        <v>47500</v>
      </c>
      <c r="N75" s="259" t="n">
        <f aca="false">SUM(N66,N59,N46,N39,N26,N19)</f>
        <v>47500</v>
      </c>
      <c r="O75" s="259" t="n">
        <f aca="false">SUM(O66,O59,O46,O39,O26,O19)</f>
        <v>47500</v>
      </c>
      <c r="P75" s="259" t="n">
        <f aca="false">SUM(P66,P59,P46,P39,P26,P19)</f>
        <v>49875</v>
      </c>
      <c r="Q75" s="259" t="n">
        <f aca="false">SUM(Q66,Q59,Q46,Q39,Q26,Q19)</f>
        <v>52250</v>
      </c>
      <c r="R75" s="259" t="n">
        <f aca="false">SUM(R66,R59,R46,R39,R26,R19)</f>
        <v>52250</v>
      </c>
      <c r="S75" s="259" t="n">
        <f aca="false">SUM(S66,S59,S46,S39,S26,S19)</f>
        <v>42750</v>
      </c>
      <c r="T75" s="259" t="n">
        <f aca="false">SUM(T66,T59,T46,T39,T26,T19)</f>
        <v>42750</v>
      </c>
      <c r="U75" s="259" t="n">
        <f aca="false">SUM(U66,U59,U46,U39,U26,U19)</f>
        <v>38000</v>
      </c>
      <c r="V75" s="263"/>
      <c r="W75" s="263"/>
      <c r="X75" s="263"/>
      <c r="Y75" s="263"/>
      <c r="Z75" s="263"/>
    </row>
    <row r="76" customFormat="false" ht="12.75" hidden="false" customHeight="false" outlineLevel="0" collapsed="false">
      <c r="A76" s="264" t="s">
        <v>136</v>
      </c>
      <c r="B76" s="265" t="n">
        <f aca="false">SUM(B13,B20,B33,B40,B53,B60,B67,B47,B27)</f>
        <v>80195.0636550308</v>
      </c>
      <c r="C76" s="265" t="n">
        <f aca="false">SUM(C13,C20,C33,C40,C53,C60,C67,C47,C27)</f>
        <v>78991.765229295</v>
      </c>
      <c r="D76" s="265" t="n">
        <f aca="false">SUM(D13,D20,D33,D40,D53,D60,D67,D47,D27)</f>
        <v>77294.4721081451</v>
      </c>
      <c r="E76" s="265" t="n">
        <f aca="false">SUM(E13,E20,E33,E40,E53,E60,E67,E47,E27)</f>
        <v>75962.1026694045</v>
      </c>
      <c r="F76" s="265" t="n">
        <f aca="false">SUM(F13,F20,F33,F40,F53,F60,F67,F47,F27)</f>
        <v>73604.8572210815</v>
      </c>
      <c r="G76" s="265" t="n">
        <f aca="false">SUM(G13,G20,G33,G40,G53,G60,G67,G47,G27)</f>
        <v>70810.911430527</v>
      </c>
      <c r="H76" s="265" t="n">
        <f aca="false">SUM(H13,H20,H33,H40,H53,H60,H67,H47,H27)</f>
        <v>67670.8925393566</v>
      </c>
      <c r="I76" s="265" t="n">
        <f aca="false">SUM(I13,I20,I33,I40,I53,I60,I67,I47,I27)</f>
        <v>64385.8562628337</v>
      </c>
      <c r="J76" s="265" t="n">
        <f aca="false">SUM(J13,J20,J33,J40,J53,J60,J67,J47,J27)</f>
        <v>60305.328678987</v>
      </c>
      <c r="K76" s="265" t="n">
        <f aca="false">SUM(K13,K20,K33,K40,K53,K60,K67,K47,K27)</f>
        <v>55783.8001368925</v>
      </c>
      <c r="L76" s="265" t="n">
        <f aca="false">SUM(L13,L20,L33,L40,L53,L60,L67,L47,L27)</f>
        <v>51026.1190965092</v>
      </c>
      <c r="M76" s="265" t="n">
        <f aca="false">SUM(M13,M20,M33,M40,M53,M60,M67,M47,M27)</f>
        <v>45838.6639288159</v>
      </c>
      <c r="N76" s="265" t="n">
        <f aca="false">SUM(N13,N20,N33,N40,N53,N60,N67,N47,N27)</f>
        <v>40393.401779603</v>
      </c>
      <c r="O76" s="265" t="n">
        <f aca="false">SUM(O13,O20,O33,O40,O53,O60,O67,O47,O27)</f>
        <v>35077.0431211499</v>
      </c>
      <c r="P76" s="265" t="n">
        <f aca="false">SUM(P13,P20,P33,P40,P53,P60,P67,P47,P27)</f>
        <v>29693.6837782341</v>
      </c>
      <c r="Q76" s="265" t="n">
        <f aca="false">SUM(Q13,Q20,Q33,Q40,Q53,Q60,Q67,Q47,Q27)</f>
        <v>24114.4202600958</v>
      </c>
      <c r="R76" s="265" t="n">
        <f aca="false">SUM(R13,R20,R33,R40,R53,R60,R67,R47,R27)</f>
        <v>18196.5119780972</v>
      </c>
      <c r="S76" s="265" t="n">
        <f aca="false">SUM(S13,S20,S33,S40,S53,S60,S67,S47,S27)</f>
        <v>12616.5201916496</v>
      </c>
      <c r="T76" s="265" t="n">
        <f aca="false">SUM(T13,T20,T33,T40,T53,T60,T67,T47,T27)</f>
        <v>7831.79739904175</v>
      </c>
      <c r="U76" s="265" t="n">
        <f aca="false">SUM(U13,U20,U33,U40,U53,U60,U67,U47,U27)</f>
        <v>3058.72689938398</v>
      </c>
      <c r="V76" s="263"/>
      <c r="W76" s="263"/>
      <c r="X76" s="263"/>
      <c r="Y76" s="263"/>
      <c r="Z76" s="263"/>
    </row>
    <row r="77" customFormat="false" ht="12.75" hidden="false" customHeight="false" outlineLevel="0" collapsed="false">
      <c r="A77" s="263" t="s">
        <v>152</v>
      </c>
      <c r="B77" s="263" t="n">
        <f aca="false">SUM(B75:B76)</f>
        <v>95695.0636550308</v>
      </c>
      <c r="C77" s="263" t="n">
        <f aca="false">SUM(C75:C76)</f>
        <v>95616.765229295</v>
      </c>
      <c r="D77" s="263" t="n">
        <f aca="false">SUM(D75:D76)</f>
        <v>95169.4721081451</v>
      </c>
      <c r="E77" s="263" t="n">
        <f aca="false">SUM(E75:E76)</f>
        <v>93812.1026694045</v>
      </c>
      <c r="F77" s="263" t="n">
        <f aca="false">SUM(F75:F76)</f>
        <v>98174.8572210815</v>
      </c>
      <c r="G77" s="263" t="n">
        <f aca="false">SUM(G75:G76)</f>
        <v>98740.911430527</v>
      </c>
      <c r="H77" s="263" t="n">
        <f aca="false">SUM(H75:H76)</f>
        <v>98120.8925393566</v>
      </c>
      <c r="I77" s="263" t="n">
        <f aca="false">SUM(I75:I76)</f>
        <v>99035.8562628337</v>
      </c>
      <c r="J77" s="263" t="n">
        <f aca="false">SUM(J75:J76)</f>
        <v>98315.328678987</v>
      </c>
      <c r="K77" s="263" t="n">
        <f aca="false">SUM(K75:K76)</f>
        <v>99448.8001368925</v>
      </c>
      <c r="L77" s="263" t="n">
        <f aca="false">SUM(L75:L76)</f>
        <v>98526.1190965092</v>
      </c>
      <c r="M77" s="263" t="n">
        <f aca="false">SUM(M75:M76)</f>
        <v>93338.6639288159</v>
      </c>
      <c r="N77" s="263" t="n">
        <f aca="false">SUM(N75:N76)</f>
        <v>87893.401779603</v>
      </c>
      <c r="O77" s="263" t="n">
        <f aca="false">SUM(O75:O76)</f>
        <v>82577.0431211499</v>
      </c>
      <c r="P77" s="263" t="n">
        <f aca="false">SUM(P75:P76)</f>
        <v>79568.6837782341</v>
      </c>
      <c r="Q77" s="263" t="n">
        <f aca="false">SUM(Q75:Q76)</f>
        <v>76364.4202600958</v>
      </c>
      <c r="R77" s="263" t="n">
        <f aca="false">SUM(R75:R76)</f>
        <v>70446.5119780972</v>
      </c>
      <c r="S77" s="263" t="n">
        <f aca="false">SUM(S75:S76)</f>
        <v>55366.5201916496</v>
      </c>
      <c r="T77" s="263" t="n">
        <f aca="false">SUM(T75:T76)</f>
        <v>50581.7973990418</v>
      </c>
      <c r="U77" s="263" t="n">
        <f aca="false">SUM(U75:U76)</f>
        <v>41058.726899384</v>
      </c>
      <c r="V77" s="263"/>
      <c r="W77" s="263"/>
      <c r="X77" s="263"/>
      <c r="Y77" s="263"/>
      <c r="Z77" s="263"/>
    </row>
    <row r="78" customFormat="false" ht="13.5" hidden="false" customHeight="false" outlineLevel="0" collapsed="false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</row>
    <row r="79" customFormat="false" ht="13.5" hidden="false" customHeight="false" outlineLevel="0" collapsed="false">
      <c r="A79" s="266" t="s">
        <v>153</v>
      </c>
      <c r="B79" s="267" t="e">
        <f aca="false">IF(B77&gt;0.1,B8/B77," ")</f>
        <v>#VALUE!</v>
      </c>
      <c r="C79" s="267" t="e">
        <f aca="false">IF(C77&gt;0.1,C8/C77," ")</f>
        <v>#VALUE!</v>
      </c>
      <c r="D79" s="267" t="e">
        <f aca="false">IF(D77&gt;0.1,D8/D77," ")</f>
        <v>#VALUE!</v>
      </c>
      <c r="E79" s="268" t="n">
        <f aca="false">IF(E77&gt;0.1,E8/E77," ")</f>
        <v>2.22677345561792</v>
      </c>
      <c r="F79" s="268" t="n">
        <f aca="false">IF(F77&gt;0.1,F8/F77," ")</f>
        <v>2.23922389028331</v>
      </c>
      <c r="G79" s="268" t="n">
        <f aca="false">IF(G77&gt;0.1,G8/G77," ")</f>
        <v>2.25863936112007</v>
      </c>
      <c r="H79" s="268" t="n">
        <f aca="false">IF(H77&gt;0.1,H8/H77," ")</f>
        <v>2.30640682558295</v>
      </c>
      <c r="I79" s="268" t="n">
        <f aca="false">IF(I77&gt;0.1,I8/I77," ")</f>
        <v>2.31936521600598</v>
      </c>
      <c r="J79" s="268" t="n">
        <f aca="false">IF(J77&gt;0.1,J8/J77," ")</f>
        <v>2.3726575790695</v>
      </c>
      <c r="K79" s="268" t="n">
        <f aca="false">IF(K77&gt;0.1,K8/K77," ")</f>
        <v>2.37296571664974</v>
      </c>
      <c r="L79" s="268" t="n">
        <f aca="false">IF(L77&gt;0.1,L8/L77," ")</f>
        <v>2.44006574911885</v>
      </c>
      <c r="M79" s="268" t="n">
        <f aca="false">IF(M77&gt;0.1,M8/M77," ")</f>
        <v>2.62587405870317</v>
      </c>
      <c r="N79" s="268" t="n">
        <f aca="false">IF(N77&gt;0.1,N8/N77," ")</f>
        <v>2.83696766470939</v>
      </c>
      <c r="O79" s="268" t="n">
        <f aca="false">IF(O77&gt;0.1,O8/O77," ")</f>
        <v>3.07315858455261</v>
      </c>
      <c r="P79" s="268" t="n">
        <f aca="false">IF(P77&gt;0.1,P8/P77," ")</f>
        <v>3.23961685202198</v>
      </c>
      <c r="Q79" s="268" t="n">
        <f aca="false">IF(Q77&gt;0.1,Q8/Q77," ")</f>
        <v>3.42997610384004</v>
      </c>
      <c r="R79" s="268" t="n">
        <f aca="false">IF(R77&gt;0.1,R8/R77," ")</f>
        <v>3.76922967807442</v>
      </c>
      <c r="S79" s="268" t="n">
        <f aca="false">IF(S77&gt;0.1,S8/S77," ")</f>
        <v>4.86163670308709</v>
      </c>
      <c r="T79" s="268" t="n">
        <f aca="false">IF(T77&gt;0.1,T8/T77," ")</f>
        <v>5.39436967122496</v>
      </c>
      <c r="U79" s="269" t="n">
        <f aca="false">IF(U77&gt;0.1,U8/U77," ")</f>
        <v>6.73654064673623</v>
      </c>
      <c r="V79" s="246"/>
      <c r="W79" s="246"/>
      <c r="X79" s="246"/>
      <c r="Y79" s="246"/>
      <c r="Z79" s="246"/>
    </row>
    <row r="80" customFormat="false" ht="12.75" hidden="false" customHeight="false" outlineLevel="0" collapsed="false">
      <c r="A80" s="270"/>
      <c r="B80" s="271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46"/>
      <c r="W80" s="246"/>
      <c r="X80" s="246"/>
      <c r="Y80" s="246"/>
      <c r="Z80" s="246"/>
    </row>
    <row r="81" customFormat="false" ht="12.75" hidden="false" customHeight="false" outlineLevel="0" collapsed="false">
      <c r="A81" s="270"/>
      <c r="B81" s="273"/>
      <c r="C81" s="273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46"/>
      <c r="W81" s="246"/>
      <c r="X81" s="246"/>
      <c r="Y81" s="246"/>
      <c r="Z81" s="246"/>
    </row>
    <row r="82" customFormat="false" ht="12.75" hidden="false" customHeight="false" outlineLevel="0" collapsed="false">
      <c r="A82" s="270"/>
      <c r="B82" s="274" t="s">
        <v>45</v>
      </c>
      <c r="C82" s="274"/>
      <c r="D82" s="274"/>
      <c r="E82" s="274"/>
      <c r="F82" s="274"/>
      <c r="G82" s="274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46"/>
      <c r="W82" s="246"/>
      <c r="X82" s="246"/>
      <c r="Y82" s="246"/>
      <c r="Z82" s="246"/>
    </row>
    <row r="83" customFormat="false" ht="12.75" hidden="false" customHeight="false" outlineLevel="0" collapsed="false">
      <c r="A83" s="270"/>
      <c r="B83" s="275" t="s">
        <v>154</v>
      </c>
      <c r="C83" s="276"/>
      <c r="D83" s="277"/>
      <c r="E83" s="275" t="s">
        <v>155</v>
      </c>
      <c r="F83" s="276"/>
      <c r="G83" s="277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46"/>
      <c r="W83" s="246"/>
      <c r="X83" s="246"/>
      <c r="Y83" s="246"/>
      <c r="Z83" s="246"/>
    </row>
    <row r="84" customFormat="false" ht="12.75" hidden="false" customHeight="false" outlineLevel="0" collapsed="false">
      <c r="A84" s="270"/>
      <c r="B84" s="278" t="s">
        <v>156</v>
      </c>
      <c r="C84" s="53"/>
      <c r="D84" s="279" t="e">
        <f aca="false">MIN(B79:D79)</f>
        <v>#VALUE!</v>
      </c>
      <c r="E84" s="278" t="s">
        <v>156</v>
      </c>
      <c r="F84" s="53"/>
      <c r="G84" s="279" t="n">
        <f aca="false">MIN(E79:U79)</f>
        <v>2.22677345561792</v>
      </c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46"/>
      <c r="W84" s="246"/>
      <c r="X84" s="246"/>
      <c r="Y84" s="246"/>
      <c r="Z84" s="246"/>
    </row>
    <row r="85" customFormat="false" ht="12.75" hidden="false" customHeight="false" outlineLevel="0" collapsed="false">
      <c r="A85" s="270"/>
      <c r="B85" s="280" t="s">
        <v>157</v>
      </c>
      <c r="C85" s="281"/>
      <c r="D85" s="282" t="e">
        <f aca="false">AVERAGE(B79:D79)</f>
        <v>#VALUE!</v>
      </c>
      <c r="E85" s="280" t="s">
        <v>157</v>
      </c>
      <c r="F85" s="281"/>
      <c r="G85" s="282" t="n">
        <f aca="false">AVERAGE(E79:U79)</f>
        <v>3.20608633861166</v>
      </c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46"/>
      <c r="W85" s="246"/>
      <c r="X85" s="246"/>
      <c r="Y85" s="246"/>
      <c r="Z85" s="246"/>
    </row>
    <row r="86" customFormat="false" ht="12.75" hidden="false" customHeight="false" outlineLevel="0" collapsed="false">
      <c r="A86" s="270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46"/>
      <c r="W86" s="246"/>
      <c r="X86" s="246"/>
      <c r="Y86" s="246"/>
      <c r="Z86" s="246"/>
    </row>
    <row r="87" customFormat="false" ht="12.75" hidden="false" customHeight="false" outlineLevel="0" collapsed="false">
      <c r="A87" s="270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46"/>
      <c r="W87" s="246"/>
      <c r="X87" s="246"/>
      <c r="Y87" s="246"/>
      <c r="Z87" s="246"/>
    </row>
    <row r="88" customFormat="false" ht="12.75" hidden="false" customHeight="false" outlineLevel="0" collapsed="false">
      <c r="A88" s="270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46"/>
      <c r="W88" s="246"/>
      <c r="X88" s="246"/>
      <c r="Y88" s="246"/>
      <c r="Z88" s="246"/>
    </row>
    <row r="89" customFormat="false" ht="12.75" hidden="false" customHeight="false" outlineLevel="0" collapsed="false">
      <c r="A89" s="270"/>
      <c r="B89" s="236"/>
      <c r="C89" s="33"/>
      <c r="D89" s="33"/>
      <c r="E89" s="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46"/>
      <c r="W89" s="246"/>
      <c r="X89" s="246"/>
      <c r="Y89" s="246"/>
      <c r="Z89" s="246"/>
    </row>
    <row r="90" customFormat="false" ht="12.75" hidden="false" customHeight="false" outlineLevel="0" collapsed="false">
      <c r="A90" s="270"/>
      <c r="B90" s="236"/>
      <c r="C90" s="33"/>
      <c r="D90" s="33"/>
      <c r="E90" s="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46"/>
      <c r="W90" s="246"/>
      <c r="X90" s="246"/>
      <c r="Y90" s="246"/>
      <c r="Z90" s="246"/>
    </row>
    <row r="91" customFormat="false" ht="12.75" hidden="false" customHeight="false" outlineLevel="0" collapsed="false">
      <c r="A91" s="270" t="s">
        <v>158</v>
      </c>
      <c r="B91" s="283" t="n">
        <f aca="false">SUM(B13,B20,B27,B33,B40,B47,B53,B60,B67)</f>
        <v>80195.0636550308</v>
      </c>
      <c r="C91" s="283" t="n">
        <f aca="false">SUM(C13,C20,C27,C33,C40,C47,C53,C60,C67)</f>
        <v>78991.765229295</v>
      </c>
      <c r="D91" s="283" t="n">
        <f aca="false">SUM(D13,D20,D27,D33,D40,D47,D53,D60,D67)</f>
        <v>77294.4721081451</v>
      </c>
      <c r="E91" s="283" t="n">
        <f aca="false">SUM(E13,E20,E27,E33,E40,E47,E53,E60,E67)</f>
        <v>75962.1026694045</v>
      </c>
      <c r="F91" s="283" t="n">
        <f aca="false">SUM(F13,F20,F27,F33,F40,F47,F53,F60,F67)</f>
        <v>73604.8572210815</v>
      </c>
      <c r="G91" s="283" t="n">
        <f aca="false">SUM(G13,G20,G27,G33,G40,G47,G53,G60,G67)</f>
        <v>70810.911430527</v>
      </c>
      <c r="H91" s="283" t="n">
        <f aca="false">SUM(H13,H20,H27,H33,H40,H47,H53,H60,H67)</f>
        <v>67670.8925393566</v>
      </c>
      <c r="I91" s="283" t="n">
        <f aca="false">SUM(I13,I20,I27,I33,I40,I47,I53,I60,I67)</f>
        <v>64385.8562628337</v>
      </c>
      <c r="J91" s="283" t="n">
        <f aca="false">SUM(J13,J20,J27,J33,J40,J47,J53,J60,J67)</f>
        <v>60305.328678987</v>
      </c>
      <c r="K91" s="283" t="n">
        <f aca="false">SUM(K13,K20,K27,K33,K40,K47,K53,K60,K67)</f>
        <v>55783.8001368925</v>
      </c>
      <c r="L91" s="283" t="n">
        <f aca="false">SUM(L13,L20,L27,L33,L40,L47,L53,L60,L67)</f>
        <v>51026.1190965092</v>
      </c>
      <c r="M91" s="283" t="n">
        <f aca="false">SUM(M13,M20,M27,M33,M40,M47,M53,M60,M67)</f>
        <v>45838.6639288159</v>
      </c>
      <c r="N91" s="283" t="n">
        <f aca="false">SUM(N13,N20,N27,N33,N40,N47,N53,N60,N67)</f>
        <v>40393.401779603</v>
      </c>
      <c r="O91" s="283" t="n">
        <f aca="false">SUM(O13,O20,O27,O33,O40,O47,O53,O60,O67)</f>
        <v>35077.0431211499</v>
      </c>
      <c r="P91" s="283" t="n">
        <f aca="false">SUM(P13,P20,P27,P33,P40,P47,P53,P60,P67)</f>
        <v>29693.6837782341</v>
      </c>
      <c r="Q91" s="283" t="n">
        <f aca="false">SUM(Q13,Q20,Q27,Q33,Q40,Q47,Q53,Q60,Q67)</f>
        <v>24114.4202600958</v>
      </c>
      <c r="R91" s="283" t="n">
        <f aca="false">SUM(R13,R20,R27,R33,R40,R47,R53,R60,R67)</f>
        <v>18196.5119780972</v>
      </c>
      <c r="S91" s="283" t="n">
        <f aca="false">SUM(S13,S20,S27,S33,S40,S47,S53,S60,S67)</f>
        <v>12616.5201916496</v>
      </c>
      <c r="T91" s="283" t="n">
        <f aca="false">SUM(T13,T20,T27,T33,T40,T47,T53,T60,T67)</f>
        <v>7831.79739904175</v>
      </c>
      <c r="U91" s="283" t="n">
        <f aca="false">SUM(U13,U20,U27,U33,U40,U47,U53,U60,U67)</f>
        <v>3058.72689938398</v>
      </c>
      <c r="V91" s="246"/>
      <c r="W91" s="246"/>
      <c r="X91" s="246"/>
      <c r="Y91" s="246"/>
      <c r="Z91" s="246"/>
    </row>
    <row r="92" customFormat="false" ht="12.75" hidden="false" customHeight="false" outlineLevel="0" collapsed="false">
      <c r="A92" s="270"/>
      <c r="B92" s="236"/>
      <c r="C92" s="33"/>
      <c r="D92" s="33"/>
      <c r="E92" s="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46"/>
      <c r="W92" s="246"/>
      <c r="X92" s="246"/>
      <c r="Y92" s="246"/>
      <c r="Z92" s="246"/>
    </row>
    <row r="93" customFormat="false" ht="12.75" hidden="false" customHeight="false" outlineLevel="0" collapsed="false">
      <c r="A93" s="270"/>
      <c r="B93" s="236"/>
      <c r="C93" s="33"/>
      <c r="D93" s="33"/>
      <c r="E93" s="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46"/>
      <c r="W93" s="246"/>
      <c r="X93" s="246"/>
      <c r="Y93" s="246"/>
      <c r="Z93" s="246"/>
    </row>
    <row r="94" customFormat="false" ht="12.75" hidden="false" customHeight="false" outlineLevel="0" collapsed="false">
      <c r="B94" s="284" t="s">
        <v>16</v>
      </c>
      <c r="C94" s="284"/>
      <c r="D94" s="284"/>
      <c r="E94" s="284"/>
      <c r="F94" s="246"/>
      <c r="G94" s="284" t="s">
        <v>17</v>
      </c>
      <c r="H94" s="284"/>
      <c r="I94" s="284"/>
      <c r="J94" s="284"/>
      <c r="K94" s="246"/>
      <c r="L94" s="284" t="s">
        <v>18</v>
      </c>
      <c r="M94" s="284"/>
      <c r="N94" s="284"/>
      <c r="O94" s="284"/>
      <c r="P94" s="225"/>
      <c r="Q94" s="225"/>
      <c r="R94" s="225"/>
      <c r="S94" s="246"/>
      <c r="T94" s="246"/>
      <c r="U94" s="246"/>
      <c r="V94" s="246"/>
      <c r="W94" s="246"/>
      <c r="X94" s="246"/>
      <c r="Y94" s="246"/>
      <c r="Z94" s="246"/>
    </row>
    <row r="95" customFormat="false" ht="12.75" hidden="false" customHeight="false" outlineLevel="0" collapsed="false">
      <c r="B95" s="285" t="s">
        <v>159</v>
      </c>
      <c r="C95" s="286"/>
      <c r="D95" s="286"/>
      <c r="E95" s="287" t="n">
        <f aca="false">'Summary Output'!B25</f>
        <v>0.068</v>
      </c>
      <c r="F95" s="270"/>
      <c r="G95" s="285" t="s">
        <v>159</v>
      </c>
      <c r="H95" s="286"/>
      <c r="I95" s="286"/>
      <c r="J95" s="287" t="n">
        <f aca="false">'Summary Output'!C25</f>
        <v>0.065</v>
      </c>
      <c r="K95" s="270"/>
      <c r="L95" s="285" t="s">
        <v>159</v>
      </c>
      <c r="M95" s="286"/>
      <c r="N95" s="286"/>
      <c r="O95" s="287" t="n">
        <f aca="false">'Summary Output'!D25</f>
        <v>0.062</v>
      </c>
      <c r="P95" s="225"/>
      <c r="Q95" s="225"/>
      <c r="R95" s="225"/>
      <c r="S95" s="246"/>
      <c r="T95" s="246"/>
      <c r="U95" s="246"/>
      <c r="V95" s="246"/>
      <c r="W95" s="246"/>
      <c r="X95" s="246"/>
      <c r="Y95" s="246"/>
      <c r="Z95" s="246"/>
    </row>
    <row r="96" customFormat="false" ht="12.75" hidden="false" customHeight="false" outlineLevel="0" collapsed="false">
      <c r="B96" s="288" t="s">
        <v>27</v>
      </c>
      <c r="C96" s="33"/>
      <c r="D96" s="33"/>
      <c r="E96" s="289" t="n">
        <f aca="false">'Summary Output'!B26</f>
        <v>0.0225</v>
      </c>
      <c r="G96" s="288" t="s">
        <v>27</v>
      </c>
      <c r="H96" s="33"/>
      <c r="I96" s="33"/>
      <c r="J96" s="289" t="n">
        <f aca="false">'Summary Output'!C26</f>
        <v>0.045</v>
      </c>
      <c r="L96" s="288" t="s">
        <v>27</v>
      </c>
      <c r="M96" s="33"/>
      <c r="N96" s="33"/>
      <c r="O96" s="289" t="n">
        <f aca="false">'Summary Output'!D26</f>
        <v>0.05</v>
      </c>
    </row>
    <row r="97" customFormat="false" ht="12.75" hidden="false" customHeight="false" outlineLevel="0" collapsed="false">
      <c r="A97" s="107"/>
      <c r="B97" s="290" t="s">
        <v>160</v>
      </c>
      <c r="C97" s="174"/>
      <c r="D97" s="174"/>
      <c r="E97" s="291" t="n">
        <f aca="false">E96+E95</f>
        <v>0.0905</v>
      </c>
      <c r="G97" s="290" t="s">
        <v>160</v>
      </c>
      <c r="H97" s="174"/>
      <c r="I97" s="174"/>
      <c r="J97" s="291" t="n">
        <f aca="false">J96+J95</f>
        <v>0.11</v>
      </c>
      <c r="L97" s="290" t="s">
        <v>160</v>
      </c>
      <c r="M97" s="174"/>
      <c r="N97" s="174"/>
      <c r="O97" s="291" t="n">
        <f aca="false">O96+O95</f>
        <v>0.112</v>
      </c>
    </row>
    <row r="98" customFormat="false" ht="12.75" hidden="false" customHeight="false" outlineLevel="0" collapsed="false">
      <c r="B98" s="292" t="s">
        <v>161</v>
      </c>
      <c r="C98" s="286"/>
      <c r="D98" s="286"/>
      <c r="E98" s="293" t="n">
        <f aca="false">('Summary Output'!B22-'Summary Output'!$B$19)/365.25</f>
        <v>2.99520876112252</v>
      </c>
      <c r="G98" s="292" t="s">
        <v>161</v>
      </c>
      <c r="H98" s="286"/>
      <c r="I98" s="286"/>
      <c r="J98" s="293" t="n">
        <f aca="false">('Summary Output'!C22-'Summary Output'!$B$19)/365.25</f>
        <v>9.9958932238193</v>
      </c>
      <c r="L98" s="292" t="s">
        <v>161</v>
      </c>
      <c r="M98" s="286"/>
      <c r="N98" s="286"/>
      <c r="O98" s="293" t="n">
        <f aca="false">('Summary Output'!D22-'Summary Output'!$B$19)/365.25</f>
        <v>19.9972621492129</v>
      </c>
    </row>
    <row r="99" customFormat="false" ht="12.75" hidden="false" customHeight="false" outlineLevel="0" collapsed="false">
      <c r="B99" s="294" t="s">
        <v>162</v>
      </c>
      <c r="C99" s="33"/>
      <c r="D99" s="33"/>
      <c r="E99" s="295" t="n">
        <f aca="false">B109</f>
        <v>1.75621492128679</v>
      </c>
      <c r="G99" s="294" t="s">
        <v>162</v>
      </c>
      <c r="H99" s="33"/>
      <c r="I99" s="33"/>
      <c r="J99" s="295" t="n">
        <f aca="false">B110</f>
        <v>7.15483367556468</v>
      </c>
      <c r="L99" s="294" t="s">
        <v>162</v>
      </c>
      <c r="M99" s="33"/>
      <c r="N99" s="33"/>
      <c r="O99" s="295" t="n">
        <f aca="false">B111</f>
        <v>15.0306091718001</v>
      </c>
    </row>
    <row r="100" customFormat="false" ht="12.75" hidden="false" customHeight="false" outlineLevel="0" collapsed="false">
      <c r="B100" s="290" t="s">
        <v>163</v>
      </c>
      <c r="C100" s="174"/>
      <c r="D100" s="174"/>
      <c r="E100" s="296" t="n">
        <f aca="false">B14</f>
        <v>50000</v>
      </c>
      <c r="G100" s="290" t="s">
        <v>163</v>
      </c>
      <c r="H100" s="174"/>
      <c r="I100" s="174"/>
      <c r="J100" s="296" t="n">
        <f aca="false">B34</f>
        <v>210000</v>
      </c>
      <c r="L100" s="290" t="s">
        <v>163</v>
      </c>
      <c r="M100" s="174"/>
      <c r="N100" s="174"/>
      <c r="O100" s="296" t="n">
        <f aca="false">B54</f>
        <v>475000</v>
      </c>
    </row>
    <row r="101" customFormat="false" ht="12.75" hidden="false" customHeight="false" outlineLevel="0" collapsed="false">
      <c r="B101" s="107"/>
    </row>
    <row r="102" customFormat="false" ht="12.75" hidden="false" customHeight="false" outlineLevel="0" collapsed="false">
      <c r="B102" s="107"/>
    </row>
    <row r="103" customFormat="false" ht="13.5" hidden="false" customHeight="false" outlineLevel="0" collapsed="false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</row>
    <row r="105" customFormat="false" ht="12.75" hidden="false" customHeight="false" outlineLevel="0" collapsed="false">
      <c r="A105" s="247" t="s">
        <v>164</v>
      </c>
      <c r="B105" s="297" t="n">
        <f aca="false">(B16-$B$11)/365.25</f>
        <v>0.492813141683778</v>
      </c>
      <c r="C105" s="297" t="n">
        <f aca="false">(C16-$B$11)/365.25</f>
        <v>1.492128678987</v>
      </c>
      <c r="D105" s="297" t="n">
        <f aca="false">(D16-$B$11)/365.25</f>
        <v>2.49144421629021</v>
      </c>
      <c r="E105" s="297" t="n">
        <f aca="false">(E16-$B$11)/365.25</f>
        <v>3.49349760438056</v>
      </c>
      <c r="F105" s="297" t="n">
        <f aca="false">(F16-$B$11)/365.25</f>
        <v>4.49281314168378</v>
      </c>
      <c r="G105" s="297" t="n">
        <f aca="false">(G16-$B$11)/365.25</f>
        <v>5.492128678987</v>
      </c>
      <c r="H105" s="297" t="n">
        <f aca="false">(H16-$B$11)/365.25</f>
        <v>6.49144421629021</v>
      </c>
      <c r="I105" s="297" t="n">
        <f aca="false">(I16-$B$11)/365.25</f>
        <v>7.49349760438056</v>
      </c>
      <c r="J105" s="297" t="n">
        <f aca="false">(J16-$B$11)/365.25</f>
        <v>8.49281314168378</v>
      </c>
      <c r="K105" s="297" t="n">
        <f aca="false">(K16-$B$11)/365.25</f>
        <v>9.492128678987</v>
      </c>
      <c r="L105" s="297" t="n">
        <f aca="false">(L16-$B$11)/365.25</f>
        <v>10.4914442162902</v>
      </c>
      <c r="M105" s="297" t="n">
        <f aca="false">(M16-$B$11)/365.25</f>
        <v>11.4934976043806</v>
      </c>
      <c r="N105" s="297" t="n">
        <f aca="false">(N16-$B$11)/365.25</f>
        <v>12.4928131416838</v>
      </c>
      <c r="O105" s="297" t="n">
        <f aca="false">(O16-$B$11)/365.25</f>
        <v>13.492128678987</v>
      </c>
      <c r="P105" s="297" t="n">
        <f aca="false">(P16-$B$11)/365.25</f>
        <v>14.4914442162902</v>
      </c>
      <c r="Q105" s="297" t="n">
        <f aca="false">(Q16-$B$11)/365.25</f>
        <v>15.4934976043806</v>
      </c>
      <c r="R105" s="297" t="n">
        <f aca="false">(R16-$B$11)/365.25</f>
        <v>16.4928131416838</v>
      </c>
      <c r="S105" s="297" t="n">
        <f aca="false">(S16-$B$11)/365.25</f>
        <v>17.492128678987</v>
      </c>
      <c r="T105" s="297" t="n">
        <f aca="false">(T16-$B$11)/365.25</f>
        <v>18.4914442162902</v>
      </c>
      <c r="U105" s="297" t="n">
        <f aca="false">(U16-$B$11)/365.25</f>
        <v>19.4934976043806</v>
      </c>
      <c r="V105" s="298"/>
      <c r="W105" s="298"/>
      <c r="X105" s="298"/>
      <c r="Y105" s="298"/>
      <c r="Z105" s="298"/>
      <c r="AA105" s="298"/>
      <c r="AB105" s="298"/>
      <c r="AC105" s="298"/>
      <c r="AD105" s="298"/>
    </row>
    <row r="106" customFormat="false" ht="12.75" hidden="false" customHeight="false" outlineLevel="0" collapsed="false">
      <c r="B106" s="297" t="n">
        <f aca="false">(B23-$B$11)/365.25</f>
        <v>0.996577686516085</v>
      </c>
      <c r="C106" s="297" t="n">
        <f aca="false">(C23-$B$11)/365.25</f>
        <v>1.9958932238193</v>
      </c>
      <c r="D106" s="297" t="n">
        <f aca="false">(D23-$B$11)/365.25</f>
        <v>2.99520876112252</v>
      </c>
      <c r="E106" s="297" t="n">
        <f aca="false">(E23-$B$11)/365.25</f>
        <v>3.99726214921287</v>
      </c>
      <c r="F106" s="297" t="n">
        <f aca="false">(F23-$B$11)/365.25</f>
        <v>4.99657768651609</v>
      </c>
      <c r="G106" s="297" t="n">
        <f aca="false">(G23-$B$11)/365.25</f>
        <v>5.9958932238193</v>
      </c>
      <c r="H106" s="297" t="n">
        <f aca="false">(H23-$B$11)/365.25</f>
        <v>6.99520876112252</v>
      </c>
      <c r="I106" s="297" t="n">
        <f aca="false">(I23-$B$11)/365.25</f>
        <v>7.99726214921287</v>
      </c>
      <c r="J106" s="297" t="n">
        <f aca="false">(J23-$B$11)/365.25</f>
        <v>8.99657768651609</v>
      </c>
      <c r="K106" s="297" t="n">
        <f aca="false">(K23-$B$11)/365.25</f>
        <v>9.9958932238193</v>
      </c>
      <c r="L106" s="297" t="n">
        <f aca="false">(L23-$B$11)/365.25</f>
        <v>10.9952087611225</v>
      </c>
      <c r="M106" s="297" t="n">
        <f aca="false">(M23-$B$11)/365.25</f>
        <v>11.9972621492129</v>
      </c>
      <c r="N106" s="297" t="n">
        <f aca="false">(N23-$B$11)/365.25</f>
        <v>12.9965776865161</v>
      </c>
      <c r="O106" s="297" t="n">
        <f aca="false">(O23-$B$11)/365.25</f>
        <v>13.9958932238193</v>
      </c>
      <c r="P106" s="297" t="n">
        <f aca="false">(P23-$B$11)/365.25</f>
        <v>14.9952087611225</v>
      </c>
      <c r="Q106" s="297" t="n">
        <f aca="false">(Q23-$B$11)/365.25</f>
        <v>15.9972621492129</v>
      </c>
      <c r="R106" s="297" t="n">
        <f aca="false">(R23-$B$11)/365.25</f>
        <v>16.9965776865161</v>
      </c>
      <c r="S106" s="297" t="n">
        <f aca="false">(S23-$B$11)/365.25</f>
        <v>17.9958932238193</v>
      </c>
      <c r="T106" s="297" t="n">
        <f aca="false">(T23-$B$11)/365.25</f>
        <v>18.9952087611225</v>
      </c>
      <c r="U106" s="297" t="n">
        <f aca="false">(U23-$B$11)/365.25</f>
        <v>19.9972621492129</v>
      </c>
      <c r="V106" s="297"/>
      <c r="W106" s="297"/>
      <c r="X106" s="297"/>
      <c r="Y106" s="297"/>
      <c r="Z106" s="297"/>
      <c r="AA106" s="297"/>
      <c r="AB106" s="107"/>
      <c r="AC106" s="107"/>
    </row>
    <row r="107" customFormat="false" ht="12.75" hidden="false" customHeight="false" outlineLevel="0" collapsed="false"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107"/>
      <c r="AC107" s="107"/>
    </row>
    <row r="108" customFormat="false" ht="12.75" hidden="false" customHeight="false" outlineLevel="0" collapsed="false">
      <c r="A108" s="247" t="s">
        <v>165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</row>
    <row r="109" customFormat="false" ht="12.75" hidden="false" customHeight="false" outlineLevel="0" collapsed="false">
      <c r="A109" s="1" t="s">
        <v>16</v>
      </c>
      <c r="B109" s="299" t="n">
        <f aca="false">(SUMPRODUCT($B$105:$U$105,B19:U19)+SUMPRODUCT($B$106:$U$106,B26:U26))/E100</f>
        <v>1.75621492128679</v>
      </c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</row>
    <row r="110" customFormat="false" ht="12.75" hidden="false" customHeight="false" outlineLevel="0" collapsed="false">
      <c r="A110" s="1" t="s">
        <v>17</v>
      </c>
      <c r="B110" s="299" t="n">
        <f aca="false">(SUMPRODUCT($B$105:$U$105,B39:U39)+SUMPRODUCT($B$106:$U$106,B46:U46))/J100</f>
        <v>7.15483367556468</v>
      </c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</row>
    <row r="111" customFormat="false" ht="12.75" hidden="false" customHeight="false" outlineLevel="0" collapsed="false">
      <c r="A111" s="1" t="s">
        <v>18</v>
      </c>
      <c r="B111" s="299" t="n">
        <f aca="false">(SUMPRODUCT($B$105:$U$105,B59:U59)+SUMPRODUCT($B$106:$U$106,B66:U66))/O100</f>
        <v>15.0306091718001</v>
      </c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</row>
    <row r="112" customFormat="false" ht="13.5" hidden="false" customHeight="false" outlineLevel="0" collapsed="false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</row>
    <row r="113" customFormat="false" ht="12.75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4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1" width="12.7"/>
    <col collapsed="false" customWidth="true" hidden="false" outlineLevel="0" max="24" min="24" style="131" width="12.28"/>
    <col collapsed="false" customWidth="true" hidden="false" outlineLevel="0" max="25" min="25" style="131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07" t="s">
        <v>166</v>
      </c>
      <c r="B2" s="207"/>
    </row>
    <row r="5" customFormat="false" ht="18.75" hidden="false" customHeight="false" outlineLevel="0" collapsed="false">
      <c r="A5" s="300" t="s">
        <v>167</v>
      </c>
      <c r="B5" s="300"/>
    </row>
    <row r="6" customFormat="false" ht="12.75" hidden="false" customHeight="false" outlineLevel="0" collapsed="false">
      <c r="W6" s="301"/>
      <c r="X6" s="301"/>
    </row>
    <row r="7" customFormat="false" ht="13.5" hidden="false" customHeight="false" outlineLevel="1" collapsed="false">
      <c r="A7" s="211" t="s">
        <v>118</v>
      </c>
      <c r="B7" s="243" t="s">
        <v>168</v>
      </c>
      <c r="C7" s="212" t="n">
        <v>2001</v>
      </c>
      <c r="D7" s="212" t="n">
        <f aca="false">C7+1</f>
        <v>2002</v>
      </c>
      <c r="E7" s="212" t="n">
        <f aca="false">D7+1</f>
        <v>2003</v>
      </c>
      <c r="F7" s="212" t="n">
        <f aca="false">E7+1</f>
        <v>2004</v>
      </c>
      <c r="G7" s="212" t="n">
        <f aca="false">F7+1</f>
        <v>2005</v>
      </c>
      <c r="H7" s="212" t="n">
        <f aca="false">G7+1</f>
        <v>2006</v>
      </c>
      <c r="I7" s="212" t="n">
        <f aca="false">H7+1</f>
        <v>2007</v>
      </c>
      <c r="J7" s="212" t="n">
        <f aca="false">I7+1</f>
        <v>2008</v>
      </c>
      <c r="K7" s="212" t="n">
        <f aca="false">J7+1</f>
        <v>2009</v>
      </c>
      <c r="L7" s="212" t="n">
        <f aca="false">K7+1</f>
        <v>2010</v>
      </c>
      <c r="M7" s="212" t="n">
        <f aca="false">L7+1</f>
        <v>2011</v>
      </c>
      <c r="N7" s="212" t="n">
        <f aca="false">M7+1</f>
        <v>2012</v>
      </c>
      <c r="O7" s="212" t="n">
        <f aca="false">N7+1</f>
        <v>2013</v>
      </c>
      <c r="P7" s="212" t="n">
        <f aca="false">O7+1</f>
        <v>2014</v>
      </c>
      <c r="Q7" s="212" t="n">
        <f aca="false">P7+1</f>
        <v>2015</v>
      </c>
      <c r="R7" s="212" t="n">
        <f aca="false">Q7+1</f>
        <v>2016</v>
      </c>
      <c r="S7" s="212" t="n">
        <f aca="false">R7+1</f>
        <v>2017</v>
      </c>
      <c r="T7" s="212" t="n">
        <f aca="false">S7+1</f>
        <v>2018</v>
      </c>
      <c r="U7" s="212" t="n">
        <f aca="false">T7+1</f>
        <v>2019</v>
      </c>
      <c r="V7" s="212" t="n">
        <f aca="false">U7+1</f>
        <v>2020</v>
      </c>
      <c r="W7" s="302" t="s">
        <v>19</v>
      </c>
      <c r="X7" s="303" t="s">
        <v>144</v>
      </c>
      <c r="Y7" s="303"/>
    </row>
    <row r="8" customFormat="false" ht="12.75" hidden="false" customHeight="false" outlineLevel="1" collapsed="false">
      <c r="A8" s="304"/>
      <c r="B8" s="305" t="n">
        <f aca="false">'Summary Output'!B32</f>
        <v>36892</v>
      </c>
      <c r="C8" s="305" t="n">
        <v>37256</v>
      </c>
      <c r="D8" s="305" t="n">
        <v>37621</v>
      </c>
      <c r="E8" s="305" t="n">
        <v>37986</v>
      </c>
      <c r="F8" s="305" t="n">
        <v>38352</v>
      </c>
      <c r="G8" s="305" t="n">
        <v>38717</v>
      </c>
      <c r="H8" s="305" t="n">
        <v>39082</v>
      </c>
      <c r="I8" s="305" t="n">
        <v>39447</v>
      </c>
      <c r="J8" s="305" t="n">
        <v>39813</v>
      </c>
      <c r="K8" s="305" t="n">
        <v>40178</v>
      </c>
      <c r="L8" s="305" t="n">
        <v>40543</v>
      </c>
      <c r="M8" s="305" t="n">
        <v>40908</v>
      </c>
      <c r="N8" s="305" t="n">
        <v>41274</v>
      </c>
      <c r="O8" s="305" t="n">
        <v>41639</v>
      </c>
      <c r="P8" s="305" t="n">
        <v>42004</v>
      </c>
      <c r="Q8" s="305" t="n">
        <v>42369</v>
      </c>
      <c r="R8" s="305" t="n">
        <v>42735</v>
      </c>
      <c r="S8" s="305" t="n">
        <v>43100</v>
      </c>
      <c r="T8" s="305" t="n">
        <v>43465</v>
      </c>
      <c r="U8" s="305" t="n">
        <v>43830</v>
      </c>
      <c r="V8" s="305" t="n">
        <v>44196</v>
      </c>
      <c r="W8" s="306"/>
      <c r="X8" s="303"/>
      <c r="Y8" s="307"/>
    </row>
    <row r="9" customFormat="false" ht="12.75" hidden="false" customHeight="false" outlineLevel="1" collapsed="false">
      <c r="A9" s="216"/>
      <c r="B9" s="216"/>
      <c r="C9" s="213"/>
      <c r="D9" s="213"/>
      <c r="E9" s="213"/>
      <c r="F9" s="213"/>
      <c r="G9" s="308"/>
      <c r="H9" s="308"/>
      <c r="I9" s="309"/>
      <c r="J9" s="309"/>
      <c r="K9" s="308"/>
      <c r="L9" s="308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306"/>
      <c r="X9" s="303"/>
      <c r="Y9" s="307"/>
    </row>
    <row r="10" customFormat="false" ht="12.75" hidden="false" customHeight="false" outlineLevel="0" collapsed="false">
      <c r="A10" s="310" t="s">
        <v>169</v>
      </c>
      <c r="B10" s="26" t="n">
        <v>0</v>
      </c>
      <c r="C10" s="26" t="e">
        <f aca="false">IS!B32-IS!B13</f>
        <v>#VALUE!</v>
      </c>
      <c r="D10" s="26" t="e">
        <f aca="false">IS!C32-IS!C13</f>
        <v>#VALUE!</v>
      </c>
      <c r="E10" s="26" t="e">
        <f aca="false">IS!D32-IS!D13</f>
        <v>#VALUE!</v>
      </c>
      <c r="F10" s="26" t="n">
        <f aca="false">IS!E32</f>
        <v>208898.300039933</v>
      </c>
      <c r="G10" s="26" t="n">
        <f aca="false">IS!F32</f>
        <v>219835.485714598</v>
      </c>
      <c r="H10" s="26" t="n">
        <f aca="false">IS!G32</f>
        <v>223020.109109859</v>
      </c>
      <c r="I10" s="26" t="n">
        <f aca="false">IS!H32</f>
        <v>226306.696285063</v>
      </c>
      <c r="J10" s="26" t="n">
        <f aca="false">IS!I32</f>
        <v>229700.320153384</v>
      </c>
      <c r="K10" s="26" t="n">
        <f aca="false">IS!J32</f>
        <v>233268.609728907</v>
      </c>
      <c r="L10" s="26" t="n">
        <f aca="false">IS!K32</f>
        <v>235988.593286798</v>
      </c>
      <c r="M10" s="26" t="n">
        <f aca="false">IS!L32</f>
        <v>240410.208600997</v>
      </c>
      <c r="N10" s="26" t="n">
        <f aca="false">IS!M32</f>
        <v>245095.576284691</v>
      </c>
      <c r="O10" s="26" t="n">
        <f aca="false">IS!N32</f>
        <v>249350.738790045</v>
      </c>
      <c r="P10" s="26" t="n">
        <f aca="false">IS!O32</f>
        <v>253772.348954733</v>
      </c>
      <c r="Q10" s="26" t="n">
        <f aca="false">IS!P32</f>
        <v>257772.048861175</v>
      </c>
      <c r="R10" s="26" t="n">
        <f aca="false">IS!Q32</f>
        <v>261928.136675727</v>
      </c>
      <c r="S10" s="26" t="n">
        <f aca="false">IS!R32</f>
        <v>265529.083664669</v>
      </c>
      <c r="T10" s="26" t="n">
        <f aca="false">IS!S32</f>
        <v>269171.906685936</v>
      </c>
      <c r="U10" s="26" t="n">
        <f aca="false">IS!T32</f>
        <v>272856.913805436</v>
      </c>
      <c r="V10" s="26" t="n">
        <f aca="false">IS!U32</f>
        <v>276593.782660943</v>
      </c>
      <c r="W10" s="311" t="e">
        <f aca="false">SUM(C10:V10)</f>
        <v>#VALUE!</v>
      </c>
      <c r="X10" s="312" t="e">
        <f aca="false">SUM(Caledonia!W54,'New Albany'!W54,Wheatland!W54,Wilton!W54,Brownsville!W54,Gleason!W54)</f>
        <v>#VALUE!</v>
      </c>
      <c r="Y10" s="313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07"/>
      <c r="Y11" s="307"/>
    </row>
    <row r="12" customFormat="false" ht="12" hidden="false" customHeight="true" outlineLevel="0" collapsed="false">
      <c r="A12" s="314" t="s">
        <v>170</v>
      </c>
      <c r="B12" s="26" t="n">
        <v>0</v>
      </c>
      <c r="C12" s="315" t="n">
        <f aca="false">IS!B27</f>
        <v>2138.76</v>
      </c>
      <c r="D12" s="315" t="n">
        <f aca="false">IS!C27</f>
        <v>2485.407</v>
      </c>
      <c r="E12" s="315" t="n">
        <f aca="false">IS!D27</f>
        <v>2675.493</v>
      </c>
      <c r="F12" s="315" t="n">
        <f aca="false">IS!E27</f>
        <v>2752.735</v>
      </c>
      <c r="G12" s="315" t="n">
        <f aca="false">IS!F27</f>
        <v>2800.401</v>
      </c>
      <c r="H12" s="315" t="n">
        <f aca="false">IS!G27</f>
        <v>3000.837</v>
      </c>
      <c r="I12" s="315" t="n">
        <f aca="false">IS!H27</f>
        <v>3133.239</v>
      </c>
      <c r="J12" s="315" t="n">
        <f aca="false">IS!I27</f>
        <v>3204.112</v>
      </c>
      <c r="K12" s="315" t="n">
        <f aca="false">IS!J27</f>
        <v>3150.18</v>
      </c>
      <c r="L12" s="315" t="n">
        <f aca="false">IS!K27</f>
        <v>3985.138</v>
      </c>
      <c r="M12" s="315" t="n">
        <f aca="false">IS!L27</f>
        <v>3774.313</v>
      </c>
      <c r="N12" s="315" t="n">
        <f aca="false">IS!M27</f>
        <v>3371.88</v>
      </c>
      <c r="O12" s="315" t="n">
        <f aca="false">IS!N27</f>
        <v>3464.7</v>
      </c>
      <c r="P12" s="315" t="n">
        <f aca="false">IS!O27</f>
        <v>3464.7</v>
      </c>
      <c r="Q12" s="315" t="n">
        <f aca="false">IS!P27</f>
        <v>3953.49830117962</v>
      </c>
      <c r="R12" s="315" t="n">
        <f aca="false">IS!Q27</f>
        <v>3397.53231220322</v>
      </c>
      <c r="S12" s="315" t="n">
        <f aca="false">IS!R27</f>
        <v>3421.13495844728</v>
      </c>
      <c r="T12" s="315" t="n">
        <f aca="false">IS!S27</f>
        <v>3445.20965761623</v>
      </c>
      <c r="U12" s="315" t="n">
        <f aca="false">IS!T27</f>
        <v>3469.76585076855</v>
      </c>
      <c r="V12" s="315" t="n">
        <f aca="false">IS!U27</f>
        <v>3485.5551622966</v>
      </c>
      <c r="W12" s="311" t="n">
        <f aca="false">SUM(C12:V12)</f>
        <v>64574.5912425115</v>
      </c>
      <c r="X12" s="312" t="n">
        <f aca="false">SUM(IS!B27:U27)</f>
        <v>64574.5912425115</v>
      </c>
      <c r="Y12" s="313" t="n">
        <f aca="false">W12-X12</f>
        <v>0</v>
      </c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false" customHeight="false" outlineLevel="0" collapsed="false">
      <c r="A13" s="314" t="s">
        <v>171</v>
      </c>
      <c r="B13" s="26" t="n">
        <v>0</v>
      </c>
      <c r="C13" s="315" t="n">
        <f aca="false">SUM(Brownsville!B56,Caledonia!B56,'New Albany'!B56,Gleason!B56,Wheatland!B56,Wilton!B56)</f>
        <v>-1959.1981014</v>
      </c>
      <c r="D13" s="315" t="n">
        <f aca="false">-C12</f>
        <v>-2138.76</v>
      </c>
      <c r="E13" s="315" t="n">
        <f aca="false">-D12</f>
        <v>-2485.407</v>
      </c>
      <c r="F13" s="315" t="n">
        <f aca="false">-E12</f>
        <v>-2675.493</v>
      </c>
      <c r="G13" s="315" t="n">
        <f aca="false">-F12</f>
        <v>-2752.735</v>
      </c>
      <c r="H13" s="315" t="n">
        <f aca="false">-G12</f>
        <v>-2800.401</v>
      </c>
      <c r="I13" s="315" t="n">
        <f aca="false">-H12</f>
        <v>-3000.837</v>
      </c>
      <c r="J13" s="315" t="n">
        <f aca="false">-I12</f>
        <v>-3133.239</v>
      </c>
      <c r="K13" s="315" t="n">
        <f aca="false">-J12</f>
        <v>-3204.112</v>
      </c>
      <c r="L13" s="315" t="n">
        <f aca="false">-K12</f>
        <v>-3150.18</v>
      </c>
      <c r="M13" s="315" t="n">
        <f aca="false">-L12</f>
        <v>-3985.138</v>
      </c>
      <c r="N13" s="315" t="n">
        <f aca="false">-M12</f>
        <v>-3774.313</v>
      </c>
      <c r="O13" s="315" t="n">
        <f aca="false">-N12</f>
        <v>-3371.88</v>
      </c>
      <c r="P13" s="315" t="n">
        <f aca="false">-O12</f>
        <v>-3464.7</v>
      </c>
      <c r="Q13" s="315" t="n">
        <f aca="false">-P12</f>
        <v>-3464.7</v>
      </c>
      <c r="R13" s="315" t="n">
        <f aca="false">-Q12</f>
        <v>-3953.49830117962</v>
      </c>
      <c r="S13" s="315" t="n">
        <f aca="false">-R12</f>
        <v>-3397.53231220322</v>
      </c>
      <c r="T13" s="315" t="n">
        <f aca="false">-S12</f>
        <v>-3421.13495844728</v>
      </c>
      <c r="U13" s="315" t="n">
        <f aca="false">-T12</f>
        <v>-3445.20965761623</v>
      </c>
      <c r="V13" s="315" t="n">
        <f aca="false">-U12</f>
        <v>-3469.76585076855</v>
      </c>
      <c r="W13" s="311" t="n">
        <f aca="false">SUM(C13:V13)</f>
        <v>-63048.2341816149</v>
      </c>
      <c r="X13" s="312" t="n">
        <f aca="false">SUM(Caledonia!W56,'New Albany'!W56,Wheatland!W56,Wilton!W56,Brownsville!W56,Gleason!W56)</f>
        <v>-63048.2341816149</v>
      </c>
      <c r="Y13" s="313" t="n">
        <f aca="false">W13-X13</f>
        <v>0</v>
      </c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false" customHeight="false" outlineLevel="0" collapsed="false">
      <c r="A14" s="314" t="s">
        <v>172</v>
      </c>
      <c r="B14" s="26" t="n">
        <v>0</v>
      </c>
      <c r="C14" s="26" t="n">
        <f aca="false">-Debt!B75</f>
        <v>-15500</v>
      </c>
      <c r="D14" s="26" t="n">
        <f aca="false">-Debt!C75</f>
        <v>-16625</v>
      </c>
      <c r="E14" s="26" t="n">
        <f aca="false">-Debt!D75</f>
        <v>-17875</v>
      </c>
      <c r="F14" s="26" t="n">
        <f aca="false">-Debt!E75</f>
        <v>-17850</v>
      </c>
      <c r="G14" s="26" t="n">
        <f aca="false">-Debt!F75</f>
        <v>-24570</v>
      </c>
      <c r="H14" s="26" t="n">
        <f aca="false">-Debt!G75</f>
        <v>-27930</v>
      </c>
      <c r="I14" s="26" t="n">
        <f aca="false">-Debt!H75</f>
        <v>-30450</v>
      </c>
      <c r="J14" s="26" t="n">
        <f aca="false">-Debt!I75</f>
        <v>-34650</v>
      </c>
      <c r="K14" s="26" t="n">
        <f aca="false">-Debt!J75</f>
        <v>-38010</v>
      </c>
      <c r="L14" s="26" t="n">
        <f aca="false">-Debt!K75</f>
        <v>-43665</v>
      </c>
      <c r="M14" s="26" t="n">
        <f aca="false">-Debt!L75</f>
        <v>-47500</v>
      </c>
      <c r="N14" s="26" t="n">
        <f aca="false">-Debt!M75</f>
        <v>-47500</v>
      </c>
      <c r="O14" s="26" t="n">
        <f aca="false">-Debt!N75</f>
        <v>-47500</v>
      </c>
      <c r="P14" s="26" t="n">
        <f aca="false">-Debt!O75</f>
        <v>-47500</v>
      </c>
      <c r="Q14" s="26" t="n">
        <f aca="false">-Debt!P75</f>
        <v>-49875</v>
      </c>
      <c r="R14" s="26" t="n">
        <f aca="false">-Debt!Q75</f>
        <v>-52250</v>
      </c>
      <c r="S14" s="26" t="n">
        <f aca="false">-Debt!R75</f>
        <v>-52250</v>
      </c>
      <c r="T14" s="26" t="n">
        <f aca="false">-Debt!S75</f>
        <v>-42750</v>
      </c>
      <c r="U14" s="26" t="n">
        <f aca="false">-Debt!T75</f>
        <v>-42750</v>
      </c>
      <c r="V14" s="26" t="n">
        <f aca="false">-Debt!U75</f>
        <v>-38000</v>
      </c>
      <c r="W14" s="311" t="n">
        <f aca="false">SUM(C14:V14)</f>
        <v>-735000</v>
      </c>
      <c r="X14" s="312" t="n">
        <f aca="false">SUM(Debt!B75:U75)</f>
        <v>735000</v>
      </c>
      <c r="Y14" s="313" t="n">
        <f aca="false">W14+X14</f>
        <v>0</v>
      </c>
    </row>
    <row r="15" customFormat="false" ht="12.75" hidden="false" customHeight="false" outlineLevel="0" collapsed="false">
      <c r="A15" s="314" t="s">
        <v>173</v>
      </c>
      <c r="B15" s="316" t="n">
        <v>0</v>
      </c>
      <c r="C15" s="316" t="n">
        <f aca="false">-Debt!B76</f>
        <v>-80195.0636550308</v>
      </c>
      <c r="D15" s="316" t="n">
        <f aca="false">-Debt!C76</f>
        <v>-78991.765229295</v>
      </c>
      <c r="E15" s="316" t="n">
        <f aca="false">-Debt!D76</f>
        <v>-77294.4721081451</v>
      </c>
      <c r="F15" s="316" t="n">
        <f aca="false">-Debt!E76</f>
        <v>-75962.1026694045</v>
      </c>
      <c r="G15" s="316" t="n">
        <f aca="false">-Debt!F76</f>
        <v>-73604.8572210815</v>
      </c>
      <c r="H15" s="316" t="n">
        <f aca="false">-Debt!G76</f>
        <v>-70810.911430527</v>
      </c>
      <c r="I15" s="316" t="n">
        <f aca="false">-Debt!H76</f>
        <v>-67670.8925393566</v>
      </c>
      <c r="J15" s="316" t="n">
        <f aca="false">-Debt!I76</f>
        <v>-64385.8562628337</v>
      </c>
      <c r="K15" s="316" t="n">
        <f aca="false">-Debt!J76</f>
        <v>-60305.328678987</v>
      </c>
      <c r="L15" s="316" t="n">
        <f aca="false">-Debt!K76</f>
        <v>-55783.8001368925</v>
      </c>
      <c r="M15" s="316" t="n">
        <f aca="false">-Debt!L76</f>
        <v>-51026.1190965092</v>
      </c>
      <c r="N15" s="316" t="n">
        <f aca="false">-Debt!M76</f>
        <v>-45838.6639288159</v>
      </c>
      <c r="O15" s="316" t="n">
        <f aca="false">-Debt!N76</f>
        <v>-40393.401779603</v>
      </c>
      <c r="P15" s="316" t="n">
        <f aca="false">-Debt!O76</f>
        <v>-35077.0431211499</v>
      </c>
      <c r="Q15" s="316" t="n">
        <f aca="false">-Debt!P76</f>
        <v>-29693.6837782341</v>
      </c>
      <c r="R15" s="316" t="n">
        <f aca="false">-Debt!Q76</f>
        <v>-24114.4202600958</v>
      </c>
      <c r="S15" s="316" t="n">
        <f aca="false">-Debt!R76</f>
        <v>-18196.5119780972</v>
      </c>
      <c r="T15" s="316" t="n">
        <f aca="false">-Debt!S76</f>
        <v>-12616.5201916496</v>
      </c>
      <c r="U15" s="316" t="n">
        <f aca="false">-Debt!T76</f>
        <v>-7831.79739904175</v>
      </c>
      <c r="V15" s="316" t="n">
        <f aca="false">-Debt!U76</f>
        <v>-3058.72689938398</v>
      </c>
      <c r="W15" s="317" t="n">
        <f aca="false">SUM(C15:V15)</f>
        <v>-972851.938364134</v>
      </c>
      <c r="X15" s="312" t="n">
        <f aca="false">SUM(Debt!B76:U76)</f>
        <v>972851.938364134</v>
      </c>
      <c r="Y15" s="313" t="n">
        <f aca="false">W15+X15</f>
        <v>0</v>
      </c>
    </row>
    <row r="16" customFormat="false" ht="12.75" hidden="false" customHeight="false" outlineLevel="0" collapsed="false">
      <c r="A16" s="314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12"/>
      <c r="Y16" s="225"/>
    </row>
    <row r="17" customFormat="false" ht="12.75" hidden="false" customHeight="false" outlineLevel="0" collapsed="false">
      <c r="A17" s="310" t="s">
        <v>174</v>
      </c>
      <c r="B17" s="217" t="n">
        <f aca="false">SUM(B10:B15)</f>
        <v>0</v>
      </c>
      <c r="C17" s="217" t="e">
        <f aca="false">SUM(C10:C15)</f>
        <v>#VALUE!</v>
      </c>
      <c r="D17" s="217" t="e">
        <f aca="false">SUM(D10:D15)</f>
        <v>#VALUE!</v>
      </c>
      <c r="E17" s="217" t="e">
        <f aca="false">SUM(E10:E15)</f>
        <v>#VALUE!</v>
      </c>
      <c r="F17" s="217" t="n">
        <f aca="false">SUM(F10:F15)</f>
        <v>115163.439370528</v>
      </c>
      <c r="G17" s="217" t="n">
        <f aca="false">SUM(G10:G15)</f>
        <v>121708.294493517</v>
      </c>
      <c r="H17" s="217" t="n">
        <f aca="false">SUM(H10:H15)</f>
        <v>124479.633679332</v>
      </c>
      <c r="I17" s="217" t="n">
        <f aca="false">SUM(I10:I15)</f>
        <v>128318.205745707</v>
      </c>
      <c r="J17" s="217" t="n">
        <f aca="false">SUM(J10:J15)</f>
        <v>130735.33689055</v>
      </c>
      <c r="K17" s="217" t="n">
        <f aca="false">SUM(K10:K15)</f>
        <v>134899.34904992</v>
      </c>
      <c r="L17" s="217" t="n">
        <f aca="false">SUM(L10:L15)</f>
        <v>137374.751149906</v>
      </c>
      <c r="M17" s="217" t="n">
        <f aca="false">SUM(M10:M15)</f>
        <v>141673.264504488</v>
      </c>
      <c r="N17" s="217" t="n">
        <f aca="false">SUM(N10:N15)</f>
        <v>151354.479355875</v>
      </c>
      <c r="O17" s="217" t="n">
        <f aca="false">SUM(O10:O15)</f>
        <v>161550.157010442</v>
      </c>
      <c r="P17" s="217" t="n">
        <f aca="false">SUM(P10:P15)</f>
        <v>171195.305833583</v>
      </c>
      <c r="Q17" s="217" t="n">
        <f aca="false">SUM(Q10:Q15)</f>
        <v>178692.163384121</v>
      </c>
      <c r="R17" s="217" t="n">
        <f aca="false">SUM(R10:R15)</f>
        <v>185007.750426654</v>
      </c>
      <c r="S17" s="217" t="n">
        <f aca="false">SUM(S10:S15)</f>
        <v>195106.174332816</v>
      </c>
      <c r="T17" s="217" t="n">
        <f aca="false">SUM(T10:T15)</f>
        <v>213829.461193455</v>
      </c>
      <c r="U17" s="217" t="n">
        <f aca="false">SUM(U10:U15)</f>
        <v>222299.672599547</v>
      </c>
      <c r="V17" s="217" t="n">
        <f aca="false">SUM(V10:V15)</f>
        <v>235550.845073087</v>
      </c>
      <c r="W17" s="311" t="e">
        <f aca="false">SUM(C17:V17)</f>
        <v>#VALUE!</v>
      </c>
      <c r="X17" s="312" t="e">
        <f aca="false">SUM(Caledonia!W59,'New Albany'!W59,Wheatland!W59,Wilton!W59,Brownsville!W59,Gleason!W59)</f>
        <v>#VALUE!</v>
      </c>
      <c r="Y17" s="225"/>
    </row>
    <row r="18" customFormat="false" ht="12.75" hidden="false" customHeight="false" outlineLevel="0" collapsed="false">
      <c r="A18" s="310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07"/>
      <c r="Y18" s="225"/>
    </row>
    <row r="19" customFormat="false" ht="12.75" hidden="false" customHeight="false" outlineLevel="0" collapsed="false">
      <c r="A19" s="113" t="s">
        <v>175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11" t="e">
        <f aca="false">SUM(C19:V19)</f>
        <v>#VALUE!</v>
      </c>
      <c r="X19" s="312" t="e">
        <f aca="false">SUM(Caledonia!W61,'New Albany'!W61,Wheatland!W61,Wilton!W61,Brownsville!W61,Gleason!W61)</f>
        <v>#VALUE!</v>
      </c>
      <c r="Y19" s="313" t="e">
        <f aca="false">W19-X19</f>
        <v>#VALUE!</v>
      </c>
    </row>
    <row r="20" customFormat="false" ht="12.75" hidden="false" customHeight="false" outlineLevel="0" collapsed="false">
      <c r="A20" s="113" t="s">
        <v>176</v>
      </c>
      <c r="B20" s="316" t="n">
        <v>0</v>
      </c>
      <c r="C20" s="316" t="e">
        <f aca="false">-Tax!B24</f>
        <v>#VALUE!</v>
      </c>
      <c r="D20" s="316" t="e">
        <f aca="false">-Tax!C24</f>
        <v>#VALUE!</v>
      </c>
      <c r="E20" s="316" t="e">
        <f aca="false">-Tax!D24</f>
        <v>#VALUE!</v>
      </c>
      <c r="F20" s="316" t="e">
        <f aca="false">-Tax!E24</f>
        <v>#VALUE!</v>
      </c>
      <c r="G20" s="316" t="e">
        <f aca="false">-Tax!F24</f>
        <v>#VALUE!</v>
      </c>
      <c r="H20" s="316" t="e">
        <f aca="false">-Tax!G24</f>
        <v>#VALUE!</v>
      </c>
      <c r="I20" s="316" t="e">
        <f aca="false">-Tax!H24</f>
        <v>#VALUE!</v>
      </c>
      <c r="J20" s="316" t="e">
        <f aca="false">-Tax!I24</f>
        <v>#VALUE!</v>
      </c>
      <c r="K20" s="316" t="e">
        <f aca="false">-Tax!J24</f>
        <v>#VALUE!</v>
      </c>
      <c r="L20" s="316" t="e">
        <f aca="false">-Tax!K24</f>
        <v>#VALUE!</v>
      </c>
      <c r="M20" s="316" t="e">
        <f aca="false">-Tax!L24</f>
        <v>#VALUE!</v>
      </c>
      <c r="N20" s="316" t="e">
        <f aca="false">-Tax!M24</f>
        <v>#VALUE!</v>
      </c>
      <c r="O20" s="316" t="e">
        <f aca="false">-Tax!N24</f>
        <v>#VALUE!</v>
      </c>
      <c r="P20" s="316" t="e">
        <f aca="false">-Tax!O24</f>
        <v>#VALUE!</v>
      </c>
      <c r="Q20" s="316" t="e">
        <f aca="false">-Tax!P24</f>
        <v>#VALUE!</v>
      </c>
      <c r="R20" s="316" t="e">
        <f aca="false">-Tax!Q24</f>
        <v>#VALUE!</v>
      </c>
      <c r="S20" s="316" t="e">
        <f aca="false">-Tax!R24</f>
        <v>#VALUE!</v>
      </c>
      <c r="T20" s="316" t="e">
        <f aca="false">-Tax!S24</f>
        <v>#VALUE!</v>
      </c>
      <c r="U20" s="316" t="e">
        <f aca="false">-Tax!T24</f>
        <v>#VALUE!</v>
      </c>
      <c r="V20" s="316" t="e">
        <f aca="false">-Tax!U24</f>
        <v>#VALUE!</v>
      </c>
      <c r="W20" s="317" t="e">
        <f aca="false">SUM(C20:V20)</f>
        <v>#VALUE!</v>
      </c>
      <c r="X20" s="312" t="e">
        <f aca="false">SUM(Caledonia!W62,'New Albany'!W62,Wheatland!W62,Wilton!W62,Brownsville!W62,Gleason!W62)</f>
        <v>#VALUE!</v>
      </c>
      <c r="Y20" s="313" t="e">
        <f aca="false">W20-X20</f>
        <v>#VALUE!</v>
      </c>
    </row>
    <row r="21" customFormat="false" ht="12.75" hidden="false" customHeight="false" outlineLevel="0" collapsed="false">
      <c r="A21" s="314"/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318"/>
      <c r="Y21" s="225"/>
    </row>
    <row r="22" customFormat="false" ht="12.75" hidden="false" customHeight="false" outlineLevel="0" collapsed="false">
      <c r="A22" s="310" t="s">
        <v>177</v>
      </c>
      <c r="B22" s="217" t="n">
        <f aca="false">SUM(B20,B19,B17)</f>
        <v>0</v>
      </c>
      <c r="C22" s="217" t="e">
        <f aca="false">SUM(C20,C19,C17)</f>
        <v>#VALUE!</v>
      </c>
      <c r="D22" s="217" t="e">
        <f aca="false">SUM(D20,D19,D17)</f>
        <v>#VALUE!</v>
      </c>
      <c r="E22" s="217" t="e">
        <f aca="false">SUM(E20,E19,E17)</f>
        <v>#VALUE!</v>
      </c>
      <c r="F22" s="217" t="e">
        <f aca="false">SUM(F20,F19,F17)</f>
        <v>#VALUE!</v>
      </c>
      <c r="G22" s="217" t="e">
        <f aca="false">SUM(G20,G19,G17)</f>
        <v>#VALUE!</v>
      </c>
      <c r="H22" s="217" t="e">
        <f aca="false">SUM(H20,H19,H17)</f>
        <v>#VALUE!</v>
      </c>
      <c r="I22" s="217" t="e">
        <f aca="false">SUM(I20,I19,I17)</f>
        <v>#VALUE!</v>
      </c>
      <c r="J22" s="217" t="e">
        <f aca="false">SUM(J20,J19,J17)</f>
        <v>#VALUE!</v>
      </c>
      <c r="K22" s="217" t="e">
        <f aca="false">SUM(K20,K19,K17)</f>
        <v>#VALUE!</v>
      </c>
      <c r="L22" s="217" t="e">
        <f aca="false">SUM(L20,L19,L17)</f>
        <v>#VALUE!</v>
      </c>
      <c r="M22" s="217" t="e">
        <f aca="false">SUM(M20,M19,M17)</f>
        <v>#VALUE!</v>
      </c>
      <c r="N22" s="217" t="e">
        <f aca="false">SUM(N20,N19,N17)</f>
        <v>#VALUE!</v>
      </c>
      <c r="O22" s="217" t="e">
        <f aca="false">SUM(O20,O19,O17)</f>
        <v>#VALUE!</v>
      </c>
      <c r="P22" s="217" t="e">
        <f aca="false">SUM(P20,P19,P17)</f>
        <v>#VALUE!</v>
      </c>
      <c r="Q22" s="217" t="e">
        <f aca="false">SUM(Q20,Q19,Q17)</f>
        <v>#VALUE!</v>
      </c>
      <c r="R22" s="217" t="e">
        <f aca="false">SUM(R20,R19,R17)</f>
        <v>#VALUE!</v>
      </c>
      <c r="S22" s="217" t="e">
        <f aca="false">SUM(S20,S19,S17)</f>
        <v>#VALUE!</v>
      </c>
      <c r="T22" s="217" t="e">
        <f aca="false">SUM(T20,T19,T17)</f>
        <v>#VALUE!</v>
      </c>
      <c r="U22" s="217" t="e">
        <f aca="false">SUM(U20,U19,U17)</f>
        <v>#VALUE!</v>
      </c>
      <c r="V22" s="217" t="e">
        <f aca="false">SUM(V20,V19,V17)</f>
        <v>#VALUE!</v>
      </c>
      <c r="W22" s="319" t="e">
        <f aca="false">SUM(W20,W19,W17)</f>
        <v>#VALUE!</v>
      </c>
      <c r="X22" s="312" t="e">
        <f aca="false">SUM(Caledonia!W64,'New Albany'!W64,Wheatland!W64,Wilton!W64,Brownsville!W64,Gleason!W64)</f>
        <v>#VALUE!</v>
      </c>
      <c r="Y22" s="313" t="e">
        <f aca="false">W22-X22</f>
        <v>#VALUE!</v>
      </c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247"/>
      <c r="AP22" s="247"/>
      <c r="AQ22" s="247"/>
      <c r="AR22" s="247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247"/>
      <c r="BG22" s="247"/>
      <c r="BH22" s="247"/>
      <c r="BI22" s="247"/>
      <c r="BJ22" s="247"/>
      <c r="BK22" s="247"/>
      <c r="BL22" s="247"/>
      <c r="BM22" s="247"/>
      <c r="BN22" s="247"/>
      <c r="BO22" s="247"/>
      <c r="BP22" s="247"/>
      <c r="BQ22" s="247"/>
      <c r="BR22" s="247"/>
      <c r="BS22" s="247"/>
      <c r="BT22" s="247"/>
      <c r="BU22" s="247"/>
      <c r="BV22" s="247"/>
      <c r="BW22" s="247"/>
      <c r="BX22" s="247"/>
      <c r="BY22" s="247"/>
      <c r="BZ22" s="247"/>
      <c r="CA22" s="247"/>
      <c r="CB22" s="247"/>
      <c r="CC22" s="247"/>
      <c r="CD22" s="247"/>
      <c r="CE22" s="247"/>
      <c r="CF22" s="247"/>
      <c r="CG22" s="247"/>
      <c r="CH22" s="247"/>
      <c r="CI22" s="247"/>
      <c r="CJ22" s="247"/>
      <c r="CK22" s="247"/>
      <c r="CL22" s="247"/>
      <c r="CM22" s="247"/>
      <c r="CN22" s="247"/>
      <c r="CO22" s="247"/>
      <c r="CP22" s="247"/>
      <c r="CQ22" s="247"/>
      <c r="CR22" s="247"/>
      <c r="CS22" s="247"/>
      <c r="CT22" s="247"/>
      <c r="CU22" s="247"/>
      <c r="CV22" s="247"/>
      <c r="CW22" s="247"/>
      <c r="CX22" s="247"/>
      <c r="CY22" s="247"/>
      <c r="CZ22" s="247"/>
      <c r="DA22" s="247"/>
      <c r="DB22" s="247"/>
      <c r="DC22" s="247"/>
      <c r="DD22" s="247"/>
      <c r="DE22" s="247"/>
      <c r="DF22" s="247"/>
      <c r="DG22" s="247"/>
      <c r="DH22" s="247"/>
      <c r="DI22" s="247"/>
      <c r="DJ22" s="247"/>
      <c r="DK22" s="247"/>
      <c r="DL22" s="247"/>
      <c r="DM22" s="247"/>
      <c r="DN22" s="247"/>
      <c r="DO22" s="247"/>
      <c r="DP22" s="247"/>
      <c r="DQ22" s="247"/>
      <c r="DR22" s="247"/>
      <c r="DS22" s="247"/>
      <c r="DT22" s="247"/>
      <c r="DU22" s="247"/>
      <c r="DV22" s="247"/>
      <c r="DW22" s="247"/>
      <c r="DX22" s="247"/>
      <c r="DY22" s="247"/>
      <c r="DZ22" s="247"/>
      <c r="EA22" s="247"/>
      <c r="EB22" s="247"/>
      <c r="EC22" s="247"/>
      <c r="ED22" s="247"/>
      <c r="EE22" s="247"/>
      <c r="EF22" s="247"/>
      <c r="EG22" s="247"/>
      <c r="EH22" s="247"/>
      <c r="EI22" s="247"/>
      <c r="EJ22" s="247"/>
      <c r="EK22" s="247"/>
      <c r="EL22" s="247"/>
      <c r="EM22" s="247"/>
      <c r="EN22" s="247"/>
      <c r="EO22" s="247"/>
      <c r="EP22" s="247"/>
      <c r="EQ22" s="247"/>
      <c r="ER22" s="247"/>
      <c r="ES22" s="247"/>
      <c r="ET22" s="247"/>
      <c r="EU22" s="247"/>
      <c r="EV22" s="247"/>
      <c r="EW22" s="247"/>
      <c r="EX22" s="247"/>
      <c r="EY22" s="247"/>
      <c r="EZ22" s="247"/>
      <c r="FA22" s="247"/>
      <c r="FB22" s="247"/>
      <c r="FC22" s="247"/>
      <c r="FD22" s="247"/>
      <c r="FE22" s="247"/>
      <c r="FF22" s="247"/>
      <c r="FG22" s="247"/>
      <c r="FH22" s="247"/>
      <c r="FI22" s="247"/>
      <c r="FJ22" s="247"/>
      <c r="FK22" s="247"/>
      <c r="FL22" s="247"/>
      <c r="FM22" s="247"/>
      <c r="FN22" s="247"/>
      <c r="FO22" s="247"/>
      <c r="FP22" s="247"/>
      <c r="FQ22" s="247"/>
      <c r="FR22" s="247"/>
      <c r="FS22" s="247"/>
      <c r="FT22" s="247"/>
      <c r="FU22" s="247"/>
      <c r="FV22" s="247"/>
      <c r="FW22" s="247"/>
      <c r="FX22" s="247"/>
      <c r="FY22" s="247"/>
      <c r="FZ22" s="247"/>
      <c r="GA22" s="247"/>
      <c r="GB22" s="247"/>
      <c r="GC22" s="247"/>
      <c r="GD22" s="247"/>
      <c r="GE22" s="247"/>
      <c r="GF22" s="247"/>
      <c r="GG22" s="247"/>
      <c r="GH22" s="247"/>
      <c r="GI22" s="247"/>
      <c r="GJ22" s="247"/>
      <c r="GK22" s="247"/>
      <c r="GL22" s="247"/>
      <c r="GM22" s="247"/>
      <c r="GN22" s="247"/>
      <c r="GO22" s="247"/>
      <c r="GP22" s="247"/>
      <c r="GQ22" s="247"/>
      <c r="GR22" s="247"/>
      <c r="GS22" s="247"/>
      <c r="GT22" s="247"/>
      <c r="GU22" s="247"/>
      <c r="GV22" s="247"/>
      <c r="GW22" s="247"/>
      <c r="GX22" s="247"/>
      <c r="GY22" s="247"/>
      <c r="GZ22" s="247"/>
      <c r="HA22" s="247"/>
      <c r="HB22" s="247"/>
      <c r="HC22" s="247"/>
      <c r="HD22" s="247"/>
      <c r="HE22" s="247"/>
      <c r="HF22" s="247"/>
      <c r="HG22" s="247"/>
      <c r="HH22" s="247"/>
      <c r="HI22" s="247"/>
      <c r="HJ22" s="247"/>
      <c r="HK22" s="247"/>
      <c r="HL22" s="247"/>
      <c r="HM22" s="247"/>
      <c r="HN22" s="247"/>
      <c r="HO22" s="247"/>
      <c r="HP22" s="247"/>
      <c r="HQ22" s="247"/>
      <c r="HR22" s="247"/>
      <c r="HS22" s="247"/>
      <c r="HT22" s="247"/>
      <c r="HU22" s="247"/>
      <c r="HV22" s="247"/>
      <c r="HW22" s="247"/>
      <c r="HX22" s="247"/>
      <c r="HY22" s="247"/>
      <c r="HZ22" s="247"/>
      <c r="IA22" s="247"/>
      <c r="IB22" s="247"/>
      <c r="IC22" s="247"/>
      <c r="ID22" s="247"/>
      <c r="IE22" s="247"/>
      <c r="IF22" s="247"/>
      <c r="IG22" s="247"/>
      <c r="IH22" s="247"/>
      <c r="II22" s="247"/>
      <c r="IJ22" s="247"/>
      <c r="IK22" s="247"/>
      <c r="IL22" s="247"/>
      <c r="IM22" s="247"/>
      <c r="IN22" s="247"/>
      <c r="IO22" s="247"/>
      <c r="IP22" s="247"/>
      <c r="IQ22" s="247"/>
      <c r="IR22" s="247"/>
      <c r="IS22" s="247"/>
      <c r="IT22" s="247"/>
      <c r="IU22" s="247"/>
      <c r="IV22" s="247"/>
      <c r="IW22" s="247"/>
    </row>
    <row r="23" customFormat="false" ht="12.75" hidden="false" customHeight="false" outlineLevel="0" collapsed="false">
      <c r="A23" s="314"/>
      <c r="B23" s="253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253"/>
      <c r="X23" s="253"/>
      <c r="Y23" s="1"/>
    </row>
    <row r="24" customFormat="false" ht="12.75" hidden="false" customHeight="false" outlineLevel="0" collapsed="false">
      <c r="A24" s="314"/>
      <c r="B24" s="320"/>
      <c r="C24" s="320"/>
      <c r="D24" s="320"/>
      <c r="E24" s="320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</row>
    <row r="25" customFormat="false" ht="18.75" hidden="false" customHeight="false" outlineLevel="0" collapsed="false">
      <c r="A25" s="300" t="s">
        <v>178</v>
      </c>
    </row>
    <row r="26" customFormat="false" ht="12" hidden="false" customHeight="true" outlineLevel="0" collapsed="false">
      <c r="A26" s="300"/>
    </row>
    <row r="27" customFormat="false" ht="13.5" hidden="false" customHeight="false" outlineLevel="0" collapsed="false">
      <c r="A27" s="211" t="s">
        <v>118</v>
      </c>
      <c r="B27" s="243" t="s">
        <v>168</v>
      </c>
      <c r="C27" s="212" t="n">
        <v>2001</v>
      </c>
      <c r="D27" s="212" t="n">
        <f aca="false">C27+1</f>
        <v>2002</v>
      </c>
      <c r="E27" s="212" t="n">
        <f aca="false">D27+1</f>
        <v>2003</v>
      </c>
      <c r="F27" s="212" t="n">
        <f aca="false">E27+1</f>
        <v>2004</v>
      </c>
      <c r="G27" s="212" t="n">
        <f aca="false">F27+1</f>
        <v>2005</v>
      </c>
      <c r="H27" s="212" t="n">
        <f aca="false">G27+1</f>
        <v>2006</v>
      </c>
      <c r="I27" s="212" t="n">
        <f aca="false">H27+1</f>
        <v>2007</v>
      </c>
      <c r="J27" s="212" t="n">
        <f aca="false">I27+1</f>
        <v>2008</v>
      </c>
      <c r="K27" s="212" t="n">
        <f aca="false">J27+1</f>
        <v>2009</v>
      </c>
      <c r="L27" s="212" t="n">
        <f aca="false">K27+1</f>
        <v>2010</v>
      </c>
      <c r="M27" s="212" t="n">
        <f aca="false">L27+1</f>
        <v>2011</v>
      </c>
      <c r="N27" s="212" t="n">
        <f aca="false">M27+1</f>
        <v>2012</v>
      </c>
      <c r="O27" s="212" t="n">
        <f aca="false">N27+1</f>
        <v>2013</v>
      </c>
      <c r="P27" s="212" t="n">
        <f aca="false">O27+1</f>
        <v>2014</v>
      </c>
      <c r="Q27" s="212" t="n">
        <f aca="false">P27+1</f>
        <v>2015</v>
      </c>
      <c r="R27" s="212" t="n">
        <f aca="false">Q27+1</f>
        <v>2016</v>
      </c>
      <c r="S27" s="212" t="n">
        <f aca="false">R27+1</f>
        <v>2017</v>
      </c>
      <c r="T27" s="212" t="n">
        <f aca="false">S27+1</f>
        <v>2018</v>
      </c>
      <c r="U27" s="212" t="n">
        <f aca="false">T27+1</f>
        <v>2019</v>
      </c>
      <c r="V27" s="212" t="n">
        <f aca="false">U27+1</f>
        <v>2020</v>
      </c>
      <c r="X27" s="1"/>
    </row>
    <row r="28" customFormat="false" ht="12.75" hidden="false" customHeight="false" outlineLevel="0" collapsed="false">
      <c r="V28" s="131"/>
      <c r="X28" s="1"/>
    </row>
    <row r="29" customFormat="false" ht="12.75" hidden="false" customHeight="false" outlineLevel="0" collapsed="false">
      <c r="A29" s="1" t="s">
        <v>179</v>
      </c>
      <c r="B29" s="26" t="n">
        <f aca="false">-'Summary Output'!C8</f>
        <v>-577000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180</v>
      </c>
      <c r="B30" s="26" t="n">
        <f aca="false">B22</f>
        <v>0</v>
      </c>
      <c r="C30" s="26" t="e">
        <f aca="false">C22</f>
        <v>#VALUE!</v>
      </c>
      <c r="D30" s="26" t="e">
        <f aca="false">D22</f>
        <v>#VALUE!</v>
      </c>
      <c r="E30" s="26" t="e">
        <f aca="false">E22</f>
        <v>#VALUE!</v>
      </c>
      <c r="F30" s="26" t="e">
        <f aca="false">F22</f>
        <v>#VALUE!</v>
      </c>
      <c r="G30" s="26" t="e">
        <f aca="false">G22</f>
        <v>#VALUE!</v>
      </c>
      <c r="H30" s="26" t="e">
        <f aca="false">H22</f>
        <v>#VALUE!</v>
      </c>
      <c r="I30" s="26" t="e">
        <f aca="false">I22</f>
        <v>#VALUE!</v>
      </c>
      <c r="J30" s="26" t="e">
        <f aca="false">J22</f>
        <v>#VALUE!</v>
      </c>
      <c r="K30" s="26" t="e">
        <f aca="false">K22</f>
        <v>#VALUE!</v>
      </c>
      <c r="L30" s="26" t="e">
        <f aca="false">L22</f>
        <v>#VALUE!</v>
      </c>
      <c r="M30" s="26" t="e">
        <f aca="false">M22</f>
        <v>#VALUE!</v>
      </c>
      <c r="N30" s="26" t="e">
        <f aca="false">N22</f>
        <v>#VALUE!</v>
      </c>
      <c r="O30" s="26" t="e">
        <f aca="false">O22</f>
        <v>#VALUE!</v>
      </c>
      <c r="P30" s="26" t="e">
        <f aca="false">P22</f>
        <v>#VALUE!</v>
      </c>
      <c r="Q30" s="26" t="e">
        <f aca="false">Q22</f>
        <v>#VALUE!</v>
      </c>
      <c r="R30" s="26" t="e">
        <f aca="false">R22</f>
        <v>#VALUE!</v>
      </c>
      <c r="S30" s="26" t="e">
        <f aca="false">S22</f>
        <v>#VALUE!</v>
      </c>
      <c r="T30" s="26" t="e">
        <f aca="false">T22</f>
        <v>#VALUE!</v>
      </c>
      <c r="U30" s="26" t="e">
        <f aca="false">U22</f>
        <v>#VALUE!</v>
      </c>
      <c r="V30" s="26" t="e">
        <f aca="false">V22</f>
        <v>#VALUE!</v>
      </c>
    </row>
    <row r="31" customFormat="false" ht="12.75" hidden="false" customHeight="false" outlineLevel="0" collapsed="false">
      <c r="A31" s="1" t="s">
        <v>181</v>
      </c>
      <c r="B31" s="316" t="n">
        <v>0</v>
      </c>
      <c r="C31" s="316" t="n">
        <v>0</v>
      </c>
      <c r="D31" s="316" t="n">
        <v>0</v>
      </c>
      <c r="E31" s="316" t="n">
        <v>0</v>
      </c>
      <c r="F31" s="316" t="n">
        <v>0</v>
      </c>
      <c r="G31" s="316" t="n">
        <v>0</v>
      </c>
      <c r="H31" s="316" t="n">
        <v>0</v>
      </c>
      <c r="I31" s="316" t="n">
        <v>0</v>
      </c>
      <c r="J31" s="316" t="n">
        <v>0</v>
      </c>
      <c r="K31" s="316" t="n">
        <v>0</v>
      </c>
      <c r="L31" s="316" t="n">
        <v>0</v>
      </c>
      <c r="M31" s="316" t="n">
        <v>0</v>
      </c>
      <c r="N31" s="316" t="n">
        <v>0</v>
      </c>
      <c r="O31" s="316" t="n">
        <v>0</v>
      </c>
      <c r="P31" s="316" t="n">
        <v>0</v>
      </c>
      <c r="Q31" s="316" t="n">
        <v>0</v>
      </c>
      <c r="R31" s="316" t="n">
        <v>0</v>
      </c>
      <c r="S31" s="316" t="n">
        <v>0</v>
      </c>
      <c r="T31" s="316" t="n">
        <v>0</v>
      </c>
      <c r="U31" s="316" t="n">
        <v>0</v>
      </c>
      <c r="V31" s="316" t="n">
        <f aca="false">2*V10</f>
        <v>553187.565321886</v>
      </c>
    </row>
    <row r="32" customFormat="false" ht="12.75" hidden="false" customHeight="false" outlineLevel="0" collapsed="false">
      <c r="A32" s="1" t="s">
        <v>182</v>
      </c>
      <c r="B32" s="26" t="n">
        <f aca="false">SUM(B29:B31)</f>
        <v>-577000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183</v>
      </c>
      <c r="B33" s="321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23" width="11.85"/>
    <col collapsed="false" customWidth="true" hidden="false" outlineLevel="0" max="4" min="3" style="323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07" t="s">
        <v>184</v>
      </c>
      <c r="C2" s="324"/>
    </row>
    <row r="3" customFormat="false" ht="12.75" hidden="false" customHeight="false" outlineLevel="0" collapsed="false"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</row>
    <row r="4" customFormat="false" ht="13.5" hidden="false" customHeight="false" outlineLevel="0" collapsed="false">
      <c r="A4" s="211" t="s">
        <v>118</v>
      </c>
      <c r="B4" s="211" t="s">
        <v>185</v>
      </c>
      <c r="C4" s="325" t="n">
        <v>37256</v>
      </c>
      <c r="D4" s="325" t="n">
        <v>37621</v>
      </c>
      <c r="E4" s="325" t="n">
        <v>37986</v>
      </c>
      <c r="F4" s="325" t="n">
        <v>38352</v>
      </c>
      <c r="G4" s="325" t="n">
        <v>38717</v>
      </c>
      <c r="H4" s="325" t="n">
        <v>39082</v>
      </c>
      <c r="I4" s="325" t="n">
        <v>39447</v>
      </c>
      <c r="J4" s="325" t="n">
        <v>39813</v>
      </c>
      <c r="K4" s="325" t="n">
        <v>40178</v>
      </c>
      <c r="L4" s="325" t="n">
        <v>40543</v>
      </c>
      <c r="M4" s="325" t="n">
        <v>40908</v>
      </c>
      <c r="N4" s="325" t="n">
        <v>41274</v>
      </c>
      <c r="O4" s="325" t="n">
        <v>41639</v>
      </c>
      <c r="P4" s="325" t="n">
        <v>42004</v>
      </c>
      <c r="Q4" s="325" t="n">
        <v>42369</v>
      </c>
      <c r="R4" s="325" t="n">
        <v>42735</v>
      </c>
      <c r="S4" s="325" t="n">
        <v>43100</v>
      </c>
      <c r="T4" s="325" t="n">
        <v>43465</v>
      </c>
      <c r="U4" s="325" t="n">
        <v>43830</v>
      </c>
      <c r="V4" s="325" t="n">
        <v>44196</v>
      </c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  <c r="BO4" s="326"/>
      <c r="BP4" s="326"/>
      <c r="BQ4" s="326"/>
      <c r="BR4" s="326"/>
      <c r="BS4" s="326"/>
      <c r="BT4" s="326"/>
      <c r="BU4" s="326"/>
      <c r="BV4" s="326"/>
      <c r="BW4" s="326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326"/>
      <c r="CL4" s="326"/>
      <c r="CM4" s="326"/>
      <c r="CN4" s="326"/>
      <c r="CO4" s="326"/>
      <c r="CP4" s="326"/>
      <c r="CQ4" s="326"/>
      <c r="CR4" s="326"/>
      <c r="CS4" s="326"/>
      <c r="CT4" s="326"/>
      <c r="CU4" s="326"/>
      <c r="CV4" s="326"/>
      <c r="CW4" s="326"/>
      <c r="CX4" s="326"/>
      <c r="CY4" s="326"/>
      <c r="CZ4" s="326"/>
      <c r="DA4" s="326"/>
      <c r="DB4" s="326"/>
      <c r="DC4" s="326"/>
      <c r="DD4" s="326"/>
      <c r="DE4" s="326"/>
      <c r="DF4" s="326"/>
      <c r="DG4" s="326"/>
      <c r="DH4" s="326"/>
      <c r="DI4" s="326"/>
      <c r="DJ4" s="326"/>
      <c r="DK4" s="326"/>
      <c r="DL4" s="326"/>
      <c r="DM4" s="326"/>
      <c r="DN4" s="326"/>
      <c r="DO4" s="326"/>
      <c r="DP4" s="326"/>
      <c r="DQ4" s="326"/>
      <c r="DR4" s="326"/>
      <c r="DS4" s="326"/>
      <c r="DT4" s="326"/>
      <c r="DU4" s="326"/>
      <c r="DV4" s="326"/>
      <c r="DW4" s="326"/>
      <c r="DX4" s="326"/>
      <c r="DY4" s="326"/>
      <c r="DZ4" s="326"/>
      <c r="EA4" s="326"/>
      <c r="EB4" s="326"/>
      <c r="EC4" s="326"/>
      <c r="ED4" s="326"/>
      <c r="EE4" s="326"/>
      <c r="EF4" s="326"/>
      <c r="EG4" s="326"/>
      <c r="EH4" s="326"/>
      <c r="EI4" s="326"/>
      <c r="EJ4" s="326"/>
      <c r="EK4" s="326"/>
      <c r="EL4" s="326"/>
      <c r="EM4" s="326"/>
      <c r="EN4" s="326"/>
      <c r="EO4" s="326"/>
      <c r="EP4" s="326"/>
      <c r="EQ4" s="326"/>
      <c r="ER4" s="326"/>
      <c r="ES4" s="326"/>
      <c r="ET4" s="326"/>
      <c r="EU4" s="326"/>
      <c r="EV4" s="326"/>
      <c r="EW4" s="326"/>
      <c r="EX4" s="326"/>
      <c r="EY4" s="326"/>
      <c r="EZ4" s="326"/>
      <c r="FA4" s="326"/>
      <c r="FB4" s="326"/>
      <c r="FC4" s="326"/>
      <c r="FD4" s="326"/>
      <c r="FE4" s="326"/>
      <c r="FF4" s="326"/>
      <c r="FG4" s="326"/>
      <c r="FH4" s="326"/>
      <c r="FI4" s="326"/>
      <c r="FJ4" s="326"/>
      <c r="FK4" s="326"/>
      <c r="FL4" s="326"/>
      <c r="FM4" s="326"/>
      <c r="FN4" s="326"/>
      <c r="FO4" s="326"/>
      <c r="FP4" s="326"/>
      <c r="FQ4" s="326"/>
      <c r="FR4" s="326"/>
      <c r="FS4" s="326"/>
      <c r="FT4" s="326"/>
      <c r="FU4" s="326"/>
      <c r="FV4" s="326"/>
      <c r="FW4" s="326"/>
      <c r="FX4" s="326"/>
      <c r="FY4" s="326"/>
      <c r="FZ4" s="326"/>
      <c r="GA4" s="326"/>
      <c r="GB4" s="326"/>
      <c r="GC4" s="326"/>
      <c r="GD4" s="326"/>
      <c r="GE4" s="326"/>
      <c r="GF4" s="326"/>
      <c r="GG4" s="326"/>
      <c r="GH4" s="326"/>
      <c r="GI4" s="326"/>
      <c r="GJ4" s="326"/>
      <c r="GK4" s="326"/>
      <c r="GL4" s="326"/>
      <c r="GM4" s="326"/>
      <c r="GN4" s="326"/>
      <c r="GO4" s="326"/>
      <c r="GP4" s="326"/>
      <c r="GQ4" s="326"/>
      <c r="GR4" s="326"/>
      <c r="GS4" s="326"/>
      <c r="GT4" s="326"/>
      <c r="GU4" s="326"/>
      <c r="GV4" s="326"/>
      <c r="GW4" s="326"/>
      <c r="GX4" s="326"/>
      <c r="GY4" s="326"/>
      <c r="GZ4" s="326"/>
      <c r="HA4" s="326"/>
      <c r="HB4" s="326"/>
      <c r="HC4" s="326"/>
      <c r="HD4" s="326"/>
      <c r="HE4" s="326"/>
      <c r="HF4" s="326"/>
      <c r="HG4" s="326"/>
      <c r="HH4" s="326"/>
      <c r="HI4" s="326"/>
      <c r="HJ4" s="326"/>
      <c r="HK4" s="326"/>
      <c r="HL4" s="326"/>
      <c r="HM4" s="326"/>
      <c r="HN4" s="326"/>
      <c r="HO4" s="326"/>
      <c r="HP4" s="326"/>
      <c r="HQ4" s="326"/>
      <c r="HR4" s="326"/>
      <c r="HS4" s="326"/>
      <c r="HT4" s="326"/>
      <c r="HU4" s="326"/>
      <c r="HV4" s="326"/>
      <c r="HW4" s="326"/>
      <c r="HX4" s="326"/>
      <c r="HY4" s="326"/>
      <c r="HZ4" s="326"/>
      <c r="IA4" s="326"/>
      <c r="IB4" s="326"/>
      <c r="IC4" s="326"/>
      <c r="ID4" s="326"/>
      <c r="IE4" s="326"/>
      <c r="IF4" s="326"/>
      <c r="IG4" s="326"/>
      <c r="IH4" s="326"/>
      <c r="II4" s="326"/>
      <c r="IJ4" s="326"/>
      <c r="IK4" s="326"/>
      <c r="IL4" s="326"/>
      <c r="IM4" s="326"/>
      <c r="IN4" s="326"/>
      <c r="IO4" s="326"/>
      <c r="IP4" s="326"/>
      <c r="IQ4" s="326"/>
      <c r="IR4" s="326"/>
      <c r="IS4" s="326"/>
      <c r="IT4" s="326"/>
      <c r="IU4" s="326"/>
      <c r="IV4" s="326"/>
      <c r="IW4" s="326"/>
    </row>
    <row r="5" customFormat="false" ht="12.75" hidden="false" customHeight="false" outlineLevel="0" collapsed="false">
      <c r="B5" s="327" t="n">
        <v>0</v>
      </c>
      <c r="C5" s="327" t="n">
        <v>1</v>
      </c>
      <c r="D5" s="327" t="n">
        <v>2</v>
      </c>
      <c r="E5" s="327" t="n">
        <f aca="false">D5+1</f>
        <v>3</v>
      </c>
      <c r="F5" s="327" t="n">
        <f aca="false">E5+1</f>
        <v>4</v>
      </c>
      <c r="G5" s="327" t="n">
        <f aca="false">F5+1</f>
        <v>5</v>
      </c>
      <c r="H5" s="327" t="n">
        <f aca="false">G5+1</f>
        <v>6</v>
      </c>
      <c r="I5" s="327" t="n">
        <f aca="false">H5+1</f>
        <v>7</v>
      </c>
      <c r="J5" s="327" t="n">
        <f aca="false">I5+1</f>
        <v>8</v>
      </c>
      <c r="K5" s="327" t="n">
        <f aca="false">J5+1</f>
        <v>9</v>
      </c>
      <c r="L5" s="327" t="n">
        <f aca="false">K5+1</f>
        <v>10</v>
      </c>
      <c r="M5" s="327" t="n">
        <f aca="false">L5+1</f>
        <v>11</v>
      </c>
      <c r="N5" s="327" t="n">
        <f aca="false">M5+1</f>
        <v>12</v>
      </c>
      <c r="O5" s="327" t="n">
        <f aca="false">N5+1</f>
        <v>13</v>
      </c>
      <c r="P5" s="327" t="n">
        <f aca="false">O5+1</f>
        <v>14</v>
      </c>
      <c r="Q5" s="327" t="n">
        <f aca="false">P5+1</f>
        <v>15</v>
      </c>
      <c r="R5" s="327" t="n">
        <f aca="false">Q5+1</f>
        <v>16</v>
      </c>
      <c r="S5" s="327" t="n">
        <f aca="false">R5+1</f>
        <v>17</v>
      </c>
      <c r="T5" s="327" t="n">
        <f aca="false">S5+1</f>
        <v>18</v>
      </c>
      <c r="U5" s="327" t="n">
        <f aca="false">T5+1</f>
        <v>19</v>
      </c>
      <c r="V5" s="327" t="n">
        <f aca="false">U5+1</f>
        <v>20</v>
      </c>
    </row>
    <row r="6" customFormat="false" ht="12.75" hidden="false" customHeight="false" outlineLevel="0" collapsed="false">
      <c r="A6" s="328" t="s">
        <v>41</v>
      </c>
      <c r="B6" s="327" t="n">
        <v>0</v>
      </c>
      <c r="C6" s="327" t="n">
        <v>1</v>
      </c>
      <c r="D6" s="327" t="n">
        <v>2</v>
      </c>
      <c r="E6" s="327" t="n">
        <f aca="false">D6+1</f>
        <v>3</v>
      </c>
      <c r="F6" s="327" t="n">
        <f aca="false">E6+1</f>
        <v>4</v>
      </c>
      <c r="G6" s="327" t="n">
        <f aca="false">F6+1</f>
        <v>5</v>
      </c>
      <c r="H6" s="327" t="n">
        <f aca="false">G6+1</f>
        <v>6</v>
      </c>
      <c r="I6" s="327" t="n">
        <f aca="false">H6+1</f>
        <v>7</v>
      </c>
      <c r="J6" s="327" t="n">
        <f aca="false">I6+1</f>
        <v>8</v>
      </c>
      <c r="K6" s="327" t="n">
        <f aca="false">J6+1</f>
        <v>9</v>
      </c>
      <c r="L6" s="327" t="n">
        <f aca="false">K6+1</f>
        <v>10</v>
      </c>
      <c r="M6" s="327" t="n">
        <f aca="false">L6+1</f>
        <v>11</v>
      </c>
      <c r="N6" s="327" t="n">
        <f aca="false">M6+1</f>
        <v>12</v>
      </c>
      <c r="O6" s="327" t="n">
        <f aca="false">N6+1</f>
        <v>13</v>
      </c>
      <c r="P6" s="327" t="n">
        <f aca="false">O6+1</f>
        <v>14</v>
      </c>
      <c r="Q6" s="327" t="n">
        <f aca="false">P6+1</f>
        <v>15</v>
      </c>
      <c r="R6" s="327" t="n">
        <f aca="false">Q6+1</f>
        <v>16</v>
      </c>
      <c r="S6" s="327" t="n">
        <f aca="false">R6+1</f>
        <v>17</v>
      </c>
      <c r="T6" s="327" t="n">
        <f aca="false">S6+1</f>
        <v>18</v>
      </c>
      <c r="U6" s="327" t="n">
        <f aca="false">T6+1</f>
        <v>19</v>
      </c>
      <c r="V6" s="327" t="n">
        <f aca="false">U6+1</f>
        <v>20</v>
      </c>
      <c r="W6" s="329"/>
      <c r="X6" s="329"/>
      <c r="Y6" s="329"/>
      <c r="Z6" s="329"/>
      <c r="AA6" s="329"/>
      <c r="AB6" s="329"/>
      <c r="AC6" s="329"/>
      <c r="AD6" s="329"/>
      <c r="AE6" s="329"/>
      <c r="AF6" s="329"/>
      <c r="AG6" s="329"/>
      <c r="AH6" s="329"/>
      <c r="AI6" s="329"/>
      <c r="AJ6" s="329"/>
      <c r="AK6" s="329"/>
      <c r="AL6" s="329"/>
      <c r="AM6" s="329"/>
      <c r="AN6" s="329"/>
      <c r="AO6" s="329"/>
      <c r="AP6" s="329"/>
      <c r="AQ6" s="329"/>
      <c r="AR6" s="329"/>
      <c r="AS6" s="329"/>
      <c r="AT6" s="329"/>
      <c r="AU6" s="329"/>
      <c r="AV6" s="329"/>
      <c r="AW6" s="329"/>
      <c r="AX6" s="329"/>
      <c r="AY6" s="329"/>
      <c r="AZ6" s="329"/>
      <c r="BA6" s="329"/>
      <c r="BB6" s="329"/>
      <c r="BC6" s="329"/>
      <c r="BD6" s="329"/>
      <c r="BE6" s="329"/>
      <c r="BF6" s="329"/>
      <c r="BG6" s="329"/>
      <c r="BH6" s="329"/>
      <c r="BI6" s="329"/>
      <c r="BJ6" s="329"/>
      <c r="BK6" s="329"/>
      <c r="BL6" s="329"/>
      <c r="BM6" s="329"/>
      <c r="BN6" s="329"/>
      <c r="BO6" s="329"/>
      <c r="BP6" s="329"/>
      <c r="BQ6" s="329"/>
      <c r="BR6" s="329"/>
      <c r="BS6" s="329"/>
      <c r="BT6" s="329"/>
      <c r="BU6" s="329"/>
      <c r="BV6" s="329"/>
      <c r="BW6" s="329"/>
      <c r="BX6" s="329"/>
      <c r="BY6" s="329"/>
      <c r="BZ6" s="329"/>
      <c r="CA6" s="329"/>
      <c r="CB6" s="329"/>
      <c r="CC6" s="329"/>
      <c r="CD6" s="329"/>
      <c r="CE6" s="329"/>
      <c r="CF6" s="329"/>
      <c r="CG6" s="329"/>
      <c r="CH6" s="329"/>
      <c r="CI6" s="329"/>
      <c r="CJ6" s="329"/>
      <c r="CK6" s="329"/>
      <c r="CL6" s="329"/>
      <c r="CM6" s="329"/>
      <c r="CN6" s="329"/>
      <c r="CO6" s="329"/>
      <c r="CP6" s="329"/>
      <c r="CQ6" s="329"/>
      <c r="CR6" s="329"/>
      <c r="CS6" s="329"/>
      <c r="CT6" s="329"/>
      <c r="CU6" s="329"/>
      <c r="CV6" s="329"/>
      <c r="CW6" s="329"/>
      <c r="CX6" s="329"/>
      <c r="CY6" s="329"/>
      <c r="CZ6" s="329"/>
      <c r="DA6" s="329"/>
      <c r="DB6" s="329"/>
      <c r="DC6" s="329"/>
      <c r="DD6" s="329"/>
      <c r="DE6" s="329"/>
      <c r="DF6" s="329"/>
      <c r="DG6" s="329"/>
      <c r="DH6" s="329"/>
      <c r="DI6" s="329"/>
      <c r="DJ6" s="329"/>
      <c r="DK6" s="329"/>
      <c r="DL6" s="329"/>
      <c r="DM6" s="329"/>
      <c r="DN6" s="329"/>
      <c r="DO6" s="329"/>
      <c r="DP6" s="329"/>
      <c r="DQ6" s="329"/>
      <c r="DR6" s="329"/>
      <c r="DS6" s="329"/>
      <c r="DT6" s="329"/>
      <c r="DU6" s="329"/>
      <c r="DV6" s="329"/>
      <c r="DW6" s="329"/>
      <c r="DX6" s="329"/>
      <c r="DY6" s="329"/>
      <c r="DZ6" s="329"/>
      <c r="EA6" s="329"/>
      <c r="EB6" s="329"/>
      <c r="EC6" s="329"/>
      <c r="ED6" s="329"/>
      <c r="EE6" s="329"/>
      <c r="EF6" s="329"/>
      <c r="EG6" s="329"/>
      <c r="EH6" s="329"/>
      <c r="EI6" s="329"/>
      <c r="EJ6" s="329"/>
      <c r="EK6" s="329"/>
      <c r="EL6" s="329"/>
      <c r="EM6" s="329"/>
      <c r="EN6" s="329"/>
      <c r="EO6" s="329"/>
      <c r="EP6" s="329"/>
      <c r="EQ6" s="329"/>
      <c r="ER6" s="329"/>
      <c r="ES6" s="329"/>
      <c r="ET6" s="329"/>
      <c r="EU6" s="329"/>
      <c r="EV6" s="329"/>
      <c r="EW6" s="329"/>
      <c r="EX6" s="329"/>
      <c r="EY6" s="329"/>
      <c r="EZ6" s="329"/>
      <c r="FA6" s="329"/>
      <c r="FB6" s="329"/>
      <c r="FC6" s="329"/>
      <c r="FD6" s="329"/>
      <c r="FE6" s="329"/>
      <c r="FF6" s="329"/>
      <c r="FG6" s="329"/>
      <c r="FH6" s="329"/>
      <c r="FI6" s="329"/>
      <c r="FJ6" s="329"/>
      <c r="FK6" s="329"/>
      <c r="FL6" s="329"/>
      <c r="FM6" s="329"/>
      <c r="FN6" s="329"/>
      <c r="FO6" s="329"/>
      <c r="FP6" s="329"/>
      <c r="FQ6" s="329"/>
      <c r="FR6" s="329"/>
      <c r="FS6" s="329"/>
      <c r="FT6" s="329"/>
      <c r="FU6" s="329"/>
      <c r="FV6" s="329"/>
      <c r="FW6" s="329"/>
      <c r="FX6" s="329"/>
      <c r="FY6" s="329"/>
      <c r="FZ6" s="329"/>
      <c r="GA6" s="329"/>
      <c r="GB6" s="329"/>
      <c r="GC6" s="329"/>
      <c r="GD6" s="329"/>
      <c r="GE6" s="329"/>
      <c r="GF6" s="329"/>
      <c r="GG6" s="329"/>
      <c r="GH6" s="329"/>
      <c r="GI6" s="329"/>
      <c r="GJ6" s="329"/>
      <c r="GK6" s="329"/>
      <c r="GL6" s="329"/>
      <c r="GM6" s="329"/>
      <c r="GN6" s="329"/>
      <c r="GO6" s="329"/>
      <c r="GP6" s="329"/>
      <c r="GQ6" s="329"/>
      <c r="GR6" s="329"/>
      <c r="GS6" s="329"/>
      <c r="GT6" s="329"/>
      <c r="GU6" s="329"/>
      <c r="GV6" s="329"/>
      <c r="GW6" s="329"/>
      <c r="GX6" s="329"/>
      <c r="GY6" s="329"/>
      <c r="GZ6" s="329"/>
      <c r="HA6" s="329"/>
      <c r="HB6" s="329"/>
      <c r="HC6" s="329"/>
      <c r="HD6" s="329"/>
      <c r="HE6" s="329"/>
      <c r="HF6" s="329"/>
      <c r="HG6" s="329"/>
      <c r="HH6" s="329"/>
      <c r="HI6" s="329"/>
      <c r="HJ6" s="329"/>
      <c r="HK6" s="329"/>
      <c r="HL6" s="329"/>
      <c r="HM6" s="329"/>
      <c r="HN6" s="329"/>
      <c r="HO6" s="329"/>
      <c r="HP6" s="329"/>
      <c r="HQ6" s="329"/>
      <c r="HR6" s="329"/>
      <c r="HS6" s="329"/>
      <c r="HT6" s="329"/>
      <c r="HU6" s="329"/>
      <c r="HV6" s="329"/>
      <c r="HW6" s="329"/>
      <c r="HX6" s="329"/>
      <c r="HY6" s="329"/>
      <c r="HZ6" s="329"/>
      <c r="IA6" s="329"/>
      <c r="IB6" s="329"/>
      <c r="IC6" s="329"/>
      <c r="ID6" s="329"/>
      <c r="IE6" s="329"/>
      <c r="IF6" s="329"/>
      <c r="IG6" s="329"/>
      <c r="IH6" s="329"/>
      <c r="II6" s="329"/>
      <c r="IJ6" s="329"/>
      <c r="IK6" s="329"/>
      <c r="IL6" s="329"/>
      <c r="IM6" s="329"/>
      <c r="IN6" s="329"/>
      <c r="IO6" s="329"/>
      <c r="IP6" s="329"/>
      <c r="IQ6" s="329"/>
      <c r="IR6" s="329"/>
      <c r="IS6" s="329"/>
      <c r="IT6" s="329"/>
      <c r="IU6" s="329"/>
      <c r="IV6" s="329"/>
      <c r="IW6" s="329"/>
    </row>
    <row r="7" customFormat="false" ht="12.75" hidden="false" customHeight="false" outlineLevel="0" collapsed="false">
      <c r="A7" s="329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9"/>
      <c r="X7" s="329"/>
      <c r="Y7" s="329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329"/>
      <c r="AK7" s="329"/>
      <c r="AL7" s="329"/>
      <c r="AM7" s="329"/>
      <c r="AN7" s="329"/>
      <c r="AO7" s="329"/>
      <c r="AP7" s="329"/>
      <c r="AQ7" s="329"/>
      <c r="AR7" s="329"/>
      <c r="AS7" s="329"/>
      <c r="AT7" s="329"/>
      <c r="AU7" s="329"/>
      <c r="AV7" s="329"/>
      <c r="AW7" s="329"/>
      <c r="AX7" s="329"/>
      <c r="AY7" s="329"/>
      <c r="AZ7" s="329"/>
      <c r="BA7" s="329"/>
      <c r="BB7" s="329"/>
      <c r="BC7" s="329"/>
      <c r="BD7" s="329"/>
      <c r="BE7" s="329"/>
      <c r="BF7" s="329"/>
      <c r="BG7" s="329"/>
      <c r="BH7" s="329"/>
      <c r="BI7" s="329"/>
      <c r="BJ7" s="329"/>
      <c r="BK7" s="329"/>
      <c r="BL7" s="329"/>
      <c r="BM7" s="329"/>
      <c r="BN7" s="329"/>
      <c r="BO7" s="329"/>
      <c r="BP7" s="329"/>
      <c r="BQ7" s="329"/>
      <c r="BR7" s="329"/>
      <c r="BS7" s="329"/>
      <c r="BT7" s="329"/>
      <c r="BU7" s="329"/>
      <c r="BV7" s="329"/>
      <c r="BW7" s="329"/>
      <c r="BX7" s="329"/>
      <c r="BY7" s="329"/>
      <c r="BZ7" s="329"/>
      <c r="CA7" s="329"/>
      <c r="CB7" s="329"/>
      <c r="CC7" s="329"/>
      <c r="CD7" s="329"/>
      <c r="CE7" s="329"/>
      <c r="CF7" s="329"/>
      <c r="CG7" s="329"/>
      <c r="CH7" s="329"/>
      <c r="CI7" s="329"/>
      <c r="CJ7" s="329"/>
      <c r="CK7" s="329"/>
      <c r="CL7" s="329"/>
      <c r="CM7" s="329"/>
      <c r="CN7" s="329"/>
      <c r="CO7" s="329"/>
      <c r="CP7" s="329"/>
      <c r="CQ7" s="329"/>
      <c r="CR7" s="329"/>
      <c r="CS7" s="329"/>
      <c r="CT7" s="329"/>
      <c r="CU7" s="329"/>
      <c r="CV7" s="329"/>
      <c r="CW7" s="329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329"/>
      <c r="DL7" s="329"/>
      <c r="DM7" s="329"/>
      <c r="DN7" s="329"/>
      <c r="DO7" s="329"/>
      <c r="DP7" s="329"/>
      <c r="DQ7" s="329"/>
      <c r="DR7" s="329"/>
      <c r="DS7" s="329"/>
      <c r="DT7" s="329"/>
      <c r="DU7" s="329"/>
      <c r="DV7" s="329"/>
      <c r="DW7" s="329"/>
      <c r="DX7" s="329"/>
      <c r="DY7" s="329"/>
      <c r="DZ7" s="329"/>
      <c r="EA7" s="329"/>
      <c r="EB7" s="329"/>
      <c r="EC7" s="329"/>
      <c r="ED7" s="329"/>
      <c r="EE7" s="329"/>
      <c r="EF7" s="329"/>
      <c r="EG7" s="329"/>
      <c r="EH7" s="329"/>
      <c r="EI7" s="329"/>
      <c r="EJ7" s="329"/>
      <c r="EK7" s="329"/>
      <c r="EL7" s="329"/>
      <c r="EM7" s="329"/>
      <c r="EN7" s="329"/>
      <c r="EO7" s="329"/>
      <c r="EP7" s="329"/>
      <c r="EQ7" s="329"/>
      <c r="ER7" s="329"/>
      <c r="ES7" s="329"/>
      <c r="ET7" s="329"/>
      <c r="EU7" s="329"/>
      <c r="EV7" s="329"/>
      <c r="EW7" s="329"/>
      <c r="EX7" s="329"/>
      <c r="EY7" s="329"/>
      <c r="EZ7" s="329"/>
      <c r="FA7" s="329"/>
      <c r="FB7" s="329"/>
      <c r="FC7" s="329"/>
      <c r="FD7" s="329"/>
      <c r="FE7" s="329"/>
      <c r="FF7" s="329"/>
      <c r="FG7" s="329"/>
      <c r="FH7" s="329"/>
      <c r="FI7" s="329"/>
      <c r="FJ7" s="329"/>
      <c r="FK7" s="329"/>
      <c r="FL7" s="329"/>
      <c r="FM7" s="329"/>
      <c r="FN7" s="329"/>
      <c r="FO7" s="329"/>
      <c r="FP7" s="329"/>
      <c r="FQ7" s="329"/>
      <c r="FR7" s="329"/>
      <c r="FS7" s="329"/>
      <c r="FT7" s="329"/>
      <c r="FU7" s="329"/>
      <c r="FV7" s="329"/>
      <c r="FW7" s="329"/>
      <c r="FX7" s="329"/>
      <c r="FY7" s="329"/>
      <c r="FZ7" s="329"/>
      <c r="GA7" s="329"/>
      <c r="GB7" s="329"/>
      <c r="GC7" s="329"/>
      <c r="GD7" s="329"/>
      <c r="GE7" s="329"/>
      <c r="GF7" s="329"/>
      <c r="GG7" s="329"/>
      <c r="GH7" s="329"/>
      <c r="GI7" s="329"/>
      <c r="GJ7" s="329"/>
      <c r="GK7" s="329"/>
      <c r="GL7" s="329"/>
      <c r="GM7" s="329"/>
      <c r="GN7" s="329"/>
      <c r="GO7" s="329"/>
      <c r="GP7" s="329"/>
      <c r="GQ7" s="329"/>
      <c r="GR7" s="329"/>
      <c r="GS7" s="329"/>
      <c r="GT7" s="329"/>
      <c r="GU7" s="329"/>
      <c r="GV7" s="329"/>
      <c r="GW7" s="329"/>
      <c r="GX7" s="329"/>
      <c r="GY7" s="329"/>
      <c r="GZ7" s="329"/>
      <c r="HA7" s="329"/>
      <c r="HB7" s="329"/>
      <c r="HC7" s="329"/>
      <c r="HD7" s="329"/>
      <c r="HE7" s="329"/>
      <c r="HF7" s="329"/>
      <c r="HG7" s="329"/>
      <c r="HH7" s="329"/>
      <c r="HI7" s="329"/>
      <c r="HJ7" s="329"/>
      <c r="HK7" s="329"/>
      <c r="HL7" s="329"/>
      <c r="HM7" s="329"/>
      <c r="HN7" s="329"/>
      <c r="HO7" s="329"/>
      <c r="HP7" s="329"/>
      <c r="HQ7" s="329"/>
      <c r="HR7" s="329"/>
      <c r="HS7" s="329"/>
      <c r="HT7" s="329"/>
      <c r="HU7" s="329"/>
      <c r="HV7" s="329"/>
      <c r="HW7" s="329"/>
      <c r="HX7" s="329"/>
      <c r="HY7" s="329"/>
      <c r="HZ7" s="329"/>
      <c r="IA7" s="329"/>
      <c r="IB7" s="329"/>
      <c r="IC7" s="329"/>
      <c r="ID7" s="329"/>
      <c r="IE7" s="329"/>
      <c r="IF7" s="329"/>
      <c r="IG7" s="329"/>
      <c r="IH7" s="329"/>
      <c r="II7" s="329"/>
      <c r="IJ7" s="329"/>
      <c r="IK7" s="329"/>
      <c r="IL7" s="329"/>
      <c r="IM7" s="329"/>
      <c r="IN7" s="329"/>
      <c r="IO7" s="329"/>
      <c r="IP7" s="329"/>
      <c r="IQ7" s="329"/>
      <c r="IR7" s="329"/>
      <c r="IS7" s="329"/>
      <c r="IT7" s="329"/>
      <c r="IU7" s="329"/>
      <c r="IV7" s="329"/>
      <c r="IW7" s="329"/>
    </row>
    <row r="8" customFormat="false" ht="12.75" hidden="false" customHeight="false" outlineLevel="0" collapsed="false">
      <c r="A8" s="249" t="s">
        <v>65</v>
      </c>
      <c r="B8" s="1"/>
      <c r="C8" s="1"/>
      <c r="D8" s="1"/>
    </row>
    <row r="9" customFormat="false" ht="12.75" hidden="false" customHeight="false" outlineLevel="0" collapsed="false">
      <c r="A9" s="330" t="s">
        <v>186</v>
      </c>
      <c r="B9" s="331" t="n">
        <v>0</v>
      </c>
      <c r="C9" s="331" t="n">
        <v>12</v>
      </c>
      <c r="D9" s="331" t="n">
        <v>12</v>
      </c>
      <c r="E9" s="331" t="n">
        <v>12</v>
      </c>
      <c r="F9" s="331" t="n">
        <v>12</v>
      </c>
      <c r="G9" s="331" t="n">
        <v>12</v>
      </c>
      <c r="H9" s="331" t="n">
        <v>12</v>
      </c>
      <c r="I9" s="331" t="n">
        <v>12</v>
      </c>
      <c r="J9" s="331" t="n">
        <v>12</v>
      </c>
      <c r="K9" s="331" t="n">
        <v>12</v>
      </c>
      <c r="L9" s="331" t="n">
        <v>12</v>
      </c>
      <c r="M9" s="331" t="n">
        <v>12</v>
      </c>
      <c r="N9" s="331" t="n">
        <v>12</v>
      </c>
      <c r="O9" s="331" t="n">
        <v>12</v>
      </c>
      <c r="P9" s="331" t="n">
        <v>12</v>
      </c>
      <c r="Q9" s="331" t="n">
        <v>12</v>
      </c>
      <c r="R9" s="331" t="n">
        <v>12</v>
      </c>
      <c r="S9" s="331" t="n">
        <v>12</v>
      </c>
      <c r="T9" s="331" t="n">
        <v>12</v>
      </c>
      <c r="U9" s="331" t="n">
        <v>12</v>
      </c>
      <c r="V9" s="331" t="n">
        <v>12</v>
      </c>
    </row>
    <row r="10" customFormat="false" ht="12.75" hidden="false" customHeight="false" outlineLevel="0" collapsed="false">
      <c r="A10" s="1" t="s">
        <v>187</v>
      </c>
      <c r="B10" s="257" t="n">
        <v>0</v>
      </c>
      <c r="C10" s="257" t="n">
        <f aca="false">90%/30</f>
        <v>0.03</v>
      </c>
      <c r="D10" s="257" t="n">
        <f aca="false">90%/30</f>
        <v>0.03</v>
      </c>
      <c r="E10" s="257" t="n">
        <f aca="false">90%/30</f>
        <v>0.03</v>
      </c>
      <c r="F10" s="257" t="n">
        <f aca="false">90%/30</f>
        <v>0.03</v>
      </c>
      <c r="G10" s="257" t="n">
        <f aca="false">90%/30</f>
        <v>0.03</v>
      </c>
      <c r="H10" s="257" t="n">
        <f aca="false">90%/30</f>
        <v>0.03</v>
      </c>
      <c r="I10" s="257" t="n">
        <f aca="false">90%/30</f>
        <v>0.03</v>
      </c>
      <c r="J10" s="257" t="n">
        <f aca="false">90%/30</f>
        <v>0.03</v>
      </c>
      <c r="K10" s="257" t="n">
        <f aca="false">90%/30</f>
        <v>0.03</v>
      </c>
      <c r="L10" s="257" t="n">
        <f aca="false">90%/30</f>
        <v>0.03</v>
      </c>
      <c r="M10" s="257" t="n">
        <f aca="false">90%/30</f>
        <v>0.03</v>
      </c>
      <c r="N10" s="257" t="n">
        <f aca="false">90%/30</f>
        <v>0.03</v>
      </c>
      <c r="O10" s="257" t="n">
        <f aca="false">90%/30</f>
        <v>0.03</v>
      </c>
      <c r="P10" s="257" t="n">
        <f aca="false">90%/30</f>
        <v>0.03</v>
      </c>
      <c r="Q10" s="257" t="n">
        <f aca="false">90%/30</f>
        <v>0.03</v>
      </c>
      <c r="R10" s="257" t="n">
        <f aca="false">90%/30</f>
        <v>0.03</v>
      </c>
      <c r="S10" s="257" t="n">
        <f aca="false">90%/30</f>
        <v>0.03</v>
      </c>
      <c r="T10" s="257" t="n">
        <f aca="false">90%/30</f>
        <v>0.03</v>
      </c>
      <c r="U10" s="257" t="n">
        <f aca="false">90%/30</f>
        <v>0.03</v>
      </c>
      <c r="V10" s="257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188</v>
      </c>
      <c r="B12" s="217" t="e">
        <f aca="false">SUM('Summary Output'!$G$8,'Summary Output'!$G$9)*Allocation!$C$7+'Amortization of Power Contract'!$C$11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189</v>
      </c>
      <c r="B13" s="253" t="e">
        <f aca="false">$B$12*B10</f>
        <v>#VALUE!</v>
      </c>
      <c r="C13" s="253" t="e">
        <f aca="false">$B$12*C10</f>
        <v>#VALUE!</v>
      </c>
      <c r="D13" s="253" t="e">
        <f aca="false">$B$12*D10</f>
        <v>#VALUE!</v>
      </c>
      <c r="E13" s="253" t="e">
        <f aca="false">$B$12*E10</f>
        <v>#VALUE!</v>
      </c>
      <c r="F13" s="253" t="e">
        <f aca="false">$B$12*F10</f>
        <v>#VALUE!</v>
      </c>
      <c r="G13" s="253" t="e">
        <f aca="false">$B$12*G10</f>
        <v>#VALUE!</v>
      </c>
      <c r="H13" s="253" t="e">
        <f aca="false">$B$12*H10</f>
        <v>#VALUE!</v>
      </c>
      <c r="I13" s="253" t="e">
        <f aca="false">$B$12*I10</f>
        <v>#VALUE!</v>
      </c>
      <c r="J13" s="253" t="e">
        <f aca="false">$B$12*J10</f>
        <v>#VALUE!</v>
      </c>
      <c r="K13" s="253" t="e">
        <f aca="false">$B$12*K10</f>
        <v>#VALUE!</v>
      </c>
      <c r="L13" s="253" t="e">
        <f aca="false">$B$12*L10</f>
        <v>#VALUE!</v>
      </c>
      <c r="M13" s="253" t="e">
        <f aca="false">$B$12*M10</f>
        <v>#VALUE!</v>
      </c>
      <c r="N13" s="253" t="e">
        <f aca="false">$B$12*N10</f>
        <v>#VALUE!</v>
      </c>
      <c r="O13" s="253" t="e">
        <f aca="false">$B$12*O10</f>
        <v>#VALUE!</v>
      </c>
      <c r="P13" s="253" t="e">
        <f aca="false">$B$12*P10</f>
        <v>#VALUE!</v>
      </c>
      <c r="Q13" s="253" t="e">
        <f aca="false">$B$12*Q10</f>
        <v>#VALUE!</v>
      </c>
      <c r="R13" s="253" t="e">
        <f aca="false">$B$12*R10</f>
        <v>#VALUE!</v>
      </c>
      <c r="S13" s="253" t="e">
        <f aca="false">$B$12*S10</f>
        <v>#VALUE!</v>
      </c>
      <c r="T13" s="253" t="e">
        <f aca="false">$B$12*T10</f>
        <v>#VALUE!</v>
      </c>
      <c r="U13" s="253" t="e">
        <f aca="false">$B$12*U10</f>
        <v>#VALUE!</v>
      </c>
      <c r="V13" s="253" t="e">
        <f aca="false">$B$12*V10</f>
        <v>#VALUE!</v>
      </c>
    </row>
    <row r="14" customFormat="false" ht="12.75" hidden="false" customHeight="false" outlineLevel="0" collapsed="false">
      <c r="A14" s="1" t="s">
        <v>190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249" t="s">
        <v>66</v>
      </c>
      <c r="B16" s="1"/>
      <c r="C16" s="1"/>
      <c r="D16" s="1"/>
    </row>
    <row r="17" customFormat="false" ht="12.75" hidden="false" customHeight="false" outlineLevel="0" collapsed="false">
      <c r="A17" s="330" t="s">
        <v>186</v>
      </c>
      <c r="B17" s="331" t="n">
        <v>0</v>
      </c>
      <c r="C17" s="331" t="n">
        <v>12</v>
      </c>
      <c r="D17" s="331" t="n">
        <v>12</v>
      </c>
      <c r="E17" s="331" t="n">
        <v>12</v>
      </c>
      <c r="F17" s="331" t="n">
        <v>12</v>
      </c>
      <c r="G17" s="331" t="n">
        <v>12</v>
      </c>
      <c r="H17" s="331" t="n">
        <v>12</v>
      </c>
      <c r="I17" s="331" t="n">
        <v>12</v>
      </c>
      <c r="J17" s="331" t="n">
        <v>12</v>
      </c>
      <c r="K17" s="331" t="n">
        <v>12</v>
      </c>
      <c r="L17" s="331" t="n">
        <v>12</v>
      </c>
      <c r="M17" s="331" t="n">
        <v>12</v>
      </c>
      <c r="N17" s="331" t="n">
        <v>12</v>
      </c>
      <c r="O17" s="331" t="n">
        <v>12</v>
      </c>
      <c r="P17" s="331" t="n">
        <v>12</v>
      </c>
      <c r="Q17" s="331" t="n">
        <v>12</v>
      </c>
      <c r="R17" s="331" t="n">
        <v>12</v>
      </c>
      <c r="S17" s="331" t="n">
        <v>12</v>
      </c>
      <c r="T17" s="331" t="n">
        <v>12</v>
      </c>
      <c r="U17" s="331" t="n">
        <v>12</v>
      </c>
      <c r="V17" s="331" t="n">
        <v>12</v>
      </c>
    </row>
    <row r="18" customFormat="false" ht="12.75" hidden="false" customHeight="false" outlineLevel="0" collapsed="false">
      <c r="A18" s="1" t="s">
        <v>187</v>
      </c>
      <c r="B18" s="257" t="n">
        <v>0</v>
      </c>
      <c r="C18" s="257" t="n">
        <f aca="false">90%/30</f>
        <v>0.03</v>
      </c>
      <c r="D18" s="257" t="n">
        <f aca="false">90%/30</f>
        <v>0.03</v>
      </c>
      <c r="E18" s="257" t="n">
        <f aca="false">90%/30</f>
        <v>0.03</v>
      </c>
      <c r="F18" s="257" t="n">
        <f aca="false">90%/30</f>
        <v>0.03</v>
      </c>
      <c r="G18" s="257" t="n">
        <f aca="false">90%/30</f>
        <v>0.03</v>
      </c>
      <c r="H18" s="257" t="n">
        <f aca="false">90%/30</f>
        <v>0.03</v>
      </c>
      <c r="I18" s="257" t="n">
        <f aca="false">90%/30</f>
        <v>0.03</v>
      </c>
      <c r="J18" s="257" t="n">
        <f aca="false">90%/30</f>
        <v>0.03</v>
      </c>
      <c r="K18" s="257" t="n">
        <f aca="false">90%/30</f>
        <v>0.03</v>
      </c>
      <c r="L18" s="257" t="n">
        <f aca="false">90%/30</f>
        <v>0.03</v>
      </c>
      <c r="M18" s="257" t="n">
        <f aca="false">90%/30</f>
        <v>0.03</v>
      </c>
      <c r="N18" s="257" t="n">
        <f aca="false">90%/30</f>
        <v>0.03</v>
      </c>
      <c r="O18" s="257" t="n">
        <f aca="false">90%/30</f>
        <v>0.03</v>
      </c>
      <c r="P18" s="257" t="n">
        <f aca="false">90%/30</f>
        <v>0.03</v>
      </c>
      <c r="Q18" s="257" t="n">
        <f aca="false">90%/30</f>
        <v>0.03</v>
      </c>
      <c r="R18" s="257" t="n">
        <f aca="false">90%/30</f>
        <v>0.03</v>
      </c>
      <c r="S18" s="257" t="n">
        <f aca="false">90%/30</f>
        <v>0.03</v>
      </c>
      <c r="T18" s="257" t="n">
        <f aca="false">90%/30</f>
        <v>0.03</v>
      </c>
      <c r="U18" s="257" t="n">
        <f aca="false">90%/30</f>
        <v>0.03</v>
      </c>
      <c r="V18" s="257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188</v>
      </c>
      <c r="B20" s="217" t="e">
        <f aca="false">SUM('Summary Output'!$G$8,'Summary Output'!$G$9)*Allocation!$C$8+'Amortization of Power Contract'!$C$17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189</v>
      </c>
      <c r="B21" s="253" t="e">
        <f aca="false">$B$20*B18</f>
        <v>#VALUE!</v>
      </c>
      <c r="C21" s="253" t="e">
        <f aca="false">$B$20*C18</f>
        <v>#VALUE!</v>
      </c>
      <c r="D21" s="253" t="e">
        <f aca="false">$B$20*D18</f>
        <v>#VALUE!</v>
      </c>
      <c r="E21" s="253" t="e">
        <f aca="false">$B$20*E18</f>
        <v>#VALUE!</v>
      </c>
      <c r="F21" s="253" t="e">
        <f aca="false">$B$20*F18</f>
        <v>#VALUE!</v>
      </c>
      <c r="G21" s="253" t="e">
        <f aca="false">$B$20*G18</f>
        <v>#VALUE!</v>
      </c>
      <c r="H21" s="253" t="e">
        <f aca="false">$B$20*H18</f>
        <v>#VALUE!</v>
      </c>
      <c r="I21" s="253" t="e">
        <f aca="false">$B$20*I18</f>
        <v>#VALUE!</v>
      </c>
      <c r="J21" s="253" t="e">
        <f aca="false">$B$20*J18</f>
        <v>#VALUE!</v>
      </c>
      <c r="K21" s="253" t="e">
        <f aca="false">$B$20*K18</f>
        <v>#VALUE!</v>
      </c>
      <c r="L21" s="253" t="e">
        <f aca="false">$B$20*L18</f>
        <v>#VALUE!</v>
      </c>
      <c r="M21" s="253" t="e">
        <f aca="false">$B$20*M18</f>
        <v>#VALUE!</v>
      </c>
      <c r="N21" s="253" t="e">
        <f aca="false">$B$20*N18</f>
        <v>#VALUE!</v>
      </c>
      <c r="O21" s="253" t="e">
        <f aca="false">$B$20*O18</f>
        <v>#VALUE!</v>
      </c>
      <c r="P21" s="253" t="e">
        <f aca="false">$B$20*P18</f>
        <v>#VALUE!</v>
      </c>
      <c r="Q21" s="253" t="e">
        <f aca="false">$B$20*Q18</f>
        <v>#VALUE!</v>
      </c>
      <c r="R21" s="253" t="e">
        <f aca="false">$B$20*R18</f>
        <v>#VALUE!</v>
      </c>
      <c r="S21" s="253" t="e">
        <f aca="false">$B$20*S18</f>
        <v>#VALUE!</v>
      </c>
      <c r="T21" s="253" t="e">
        <f aca="false">$B$20*T18</f>
        <v>#VALUE!</v>
      </c>
      <c r="U21" s="253" t="e">
        <f aca="false">$B$20*U18</f>
        <v>#VALUE!</v>
      </c>
      <c r="V21" s="253" t="e">
        <f aca="false">$B$20*V18</f>
        <v>#VALUE!</v>
      </c>
    </row>
    <row r="22" customFormat="false" ht="12.75" hidden="false" customHeight="false" outlineLevel="0" collapsed="false">
      <c r="A22" s="1" t="s">
        <v>190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249" t="s">
        <v>67</v>
      </c>
      <c r="B24" s="1"/>
      <c r="C24" s="1"/>
      <c r="D24" s="1"/>
    </row>
    <row r="25" customFormat="false" ht="12.75" hidden="false" customHeight="false" outlineLevel="0" collapsed="false">
      <c r="A25" s="330" t="s">
        <v>186</v>
      </c>
      <c r="B25" s="331" t="n">
        <v>0</v>
      </c>
      <c r="C25" s="331" t="n">
        <v>12</v>
      </c>
      <c r="D25" s="331" t="n">
        <v>12</v>
      </c>
      <c r="E25" s="331" t="n">
        <v>12</v>
      </c>
      <c r="F25" s="331" t="n">
        <v>12</v>
      </c>
      <c r="G25" s="331" t="n">
        <v>12</v>
      </c>
      <c r="H25" s="331" t="n">
        <v>12</v>
      </c>
      <c r="I25" s="331" t="n">
        <v>12</v>
      </c>
      <c r="J25" s="331" t="n">
        <v>12</v>
      </c>
      <c r="K25" s="331" t="n">
        <v>12</v>
      </c>
      <c r="L25" s="331" t="n">
        <v>12</v>
      </c>
      <c r="M25" s="331" t="n">
        <v>12</v>
      </c>
      <c r="N25" s="331" t="n">
        <v>12</v>
      </c>
      <c r="O25" s="331" t="n">
        <v>12</v>
      </c>
      <c r="P25" s="331" t="n">
        <v>12</v>
      </c>
      <c r="Q25" s="331" t="n">
        <v>12</v>
      </c>
      <c r="R25" s="331" t="n">
        <v>12</v>
      </c>
      <c r="S25" s="331" t="n">
        <v>12</v>
      </c>
      <c r="T25" s="331" t="n">
        <v>12</v>
      </c>
      <c r="U25" s="331" t="n">
        <v>12</v>
      </c>
      <c r="V25" s="331" t="n">
        <v>12</v>
      </c>
    </row>
    <row r="26" customFormat="false" ht="12.75" hidden="false" customHeight="false" outlineLevel="0" collapsed="false">
      <c r="A26" s="1" t="s">
        <v>187</v>
      </c>
      <c r="B26" s="257" t="n">
        <v>0</v>
      </c>
      <c r="C26" s="257" t="n">
        <f aca="false">90%/30</f>
        <v>0.03</v>
      </c>
      <c r="D26" s="257" t="n">
        <f aca="false">90%/30</f>
        <v>0.03</v>
      </c>
      <c r="E26" s="257" t="n">
        <f aca="false">90%/30</f>
        <v>0.03</v>
      </c>
      <c r="F26" s="257" t="n">
        <f aca="false">90%/30</f>
        <v>0.03</v>
      </c>
      <c r="G26" s="257" t="n">
        <f aca="false">90%/30</f>
        <v>0.03</v>
      </c>
      <c r="H26" s="257" t="n">
        <f aca="false">90%/30</f>
        <v>0.03</v>
      </c>
      <c r="I26" s="257" t="n">
        <f aca="false">90%/30</f>
        <v>0.03</v>
      </c>
      <c r="J26" s="257" t="n">
        <f aca="false">90%/30</f>
        <v>0.03</v>
      </c>
      <c r="K26" s="257" t="n">
        <f aca="false">90%/30</f>
        <v>0.03</v>
      </c>
      <c r="L26" s="257" t="n">
        <f aca="false">90%/30</f>
        <v>0.03</v>
      </c>
      <c r="M26" s="257" t="n">
        <f aca="false">90%/30</f>
        <v>0.03</v>
      </c>
      <c r="N26" s="257" t="n">
        <f aca="false">90%/30</f>
        <v>0.03</v>
      </c>
      <c r="O26" s="257" t="n">
        <f aca="false">90%/30</f>
        <v>0.03</v>
      </c>
      <c r="P26" s="257" t="n">
        <f aca="false">90%/30</f>
        <v>0.03</v>
      </c>
      <c r="Q26" s="257" t="n">
        <f aca="false">90%/30</f>
        <v>0.03</v>
      </c>
      <c r="R26" s="257" t="n">
        <f aca="false">90%/30</f>
        <v>0.03</v>
      </c>
      <c r="S26" s="257" t="n">
        <f aca="false">90%/30</f>
        <v>0.03</v>
      </c>
      <c r="T26" s="257" t="n">
        <f aca="false">90%/30</f>
        <v>0.03</v>
      </c>
      <c r="U26" s="257" t="n">
        <f aca="false">90%/30</f>
        <v>0.03</v>
      </c>
      <c r="V26" s="257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188</v>
      </c>
      <c r="B28" s="217" t="e">
        <f aca="false">SUM('Summary Output'!$G$8,'Summary Output'!$G$9)*Allocation!$C$9+'Amortization of Power Contract'!$C$23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189</v>
      </c>
      <c r="B29" s="253" t="e">
        <f aca="false">$B$28*B26</f>
        <v>#VALUE!</v>
      </c>
      <c r="C29" s="253" t="e">
        <f aca="false">$B$28*C26</f>
        <v>#VALUE!</v>
      </c>
      <c r="D29" s="253" t="e">
        <f aca="false">$B$28*D26</f>
        <v>#VALUE!</v>
      </c>
      <c r="E29" s="253" t="e">
        <f aca="false">$B$28*E26</f>
        <v>#VALUE!</v>
      </c>
      <c r="F29" s="253" t="e">
        <f aca="false">$B$28*F26</f>
        <v>#VALUE!</v>
      </c>
      <c r="G29" s="253" t="e">
        <f aca="false">$B$28*G26</f>
        <v>#VALUE!</v>
      </c>
      <c r="H29" s="253" t="e">
        <f aca="false">$B$28*H26</f>
        <v>#VALUE!</v>
      </c>
      <c r="I29" s="253" t="e">
        <f aca="false">$B$28*I26</f>
        <v>#VALUE!</v>
      </c>
      <c r="J29" s="253" t="e">
        <f aca="false">$B$28*J26</f>
        <v>#VALUE!</v>
      </c>
      <c r="K29" s="253" t="e">
        <f aca="false">$B$28*K26</f>
        <v>#VALUE!</v>
      </c>
      <c r="L29" s="253" t="e">
        <f aca="false">$B$28*L26</f>
        <v>#VALUE!</v>
      </c>
      <c r="M29" s="253" t="e">
        <f aca="false">$B$28*M26</f>
        <v>#VALUE!</v>
      </c>
      <c r="N29" s="253" t="e">
        <f aca="false">$B$28*N26</f>
        <v>#VALUE!</v>
      </c>
      <c r="O29" s="253" t="e">
        <f aca="false">$B$28*O26</f>
        <v>#VALUE!</v>
      </c>
      <c r="P29" s="253" t="e">
        <f aca="false">$B$28*P26</f>
        <v>#VALUE!</v>
      </c>
      <c r="Q29" s="253" t="e">
        <f aca="false">$B$28*Q26</f>
        <v>#VALUE!</v>
      </c>
      <c r="R29" s="253" t="e">
        <f aca="false">$B$28*R26</f>
        <v>#VALUE!</v>
      </c>
      <c r="S29" s="253" t="e">
        <f aca="false">$B$28*S26</f>
        <v>#VALUE!</v>
      </c>
      <c r="T29" s="253" t="e">
        <f aca="false">$B$28*T26</f>
        <v>#VALUE!</v>
      </c>
      <c r="U29" s="253" t="e">
        <f aca="false">$B$28*U26</f>
        <v>#VALUE!</v>
      </c>
      <c r="V29" s="253" t="e">
        <f aca="false">$B$28*V26</f>
        <v>#VALUE!</v>
      </c>
    </row>
    <row r="30" customFormat="false" ht="12.75" hidden="false" customHeight="false" outlineLevel="0" collapsed="false">
      <c r="A30" s="1" t="s">
        <v>190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249" t="s">
        <v>68</v>
      </c>
      <c r="B32" s="1"/>
      <c r="C32" s="1"/>
      <c r="D32" s="1"/>
    </row>
    <row r="33" customFormat="false" ht="12.75" hidden="false" customHeight="false" outlineLevel="0" collapsed="false">
      <c r="A33" s="330" t="s">
        <v>186</v>
      </c>
      <c r="B33" s="331" t="n">
        <v>0</v>
      </c>
      <c r="C33" s="331" t="n">
        <v>12</v>
      </c>
      <c r="D33" s="331" t="n">
        <v>12</v>
      </c>
      <c r="E33" s="331" t="n">
        <v>12</v>
      </c>
      <c r="F33" s="331" t="n">
        <v>12</v>
      </c>
      <c r="G33" s="331" t="n">
        <v>12</v>
      </c>
      <c r="H33" s="331" t="n">
        <v>12</v>
      </c>
      <c r="I33" s="331" t="n">
        <v>12</v>
      </c>
      <c r="J33" s="331" t="n">
        <v>12</v>
      </c>
      <c r="K33" s="331" t="n">
        <v>12</v>
      </c>
      <c r="L33" s="331" t="n">
        <v>12</v>
      </c>
      <c r="M33" s="331" t="n">
        <v>12</v>
      </c>
      <c r="N33" s="331" t="n">
        <v>12</v>
      </c>
      <c r="O33" s="331" t="n">
        <v>12</v>
      </c>
      <c r="P33" s="331" t="n">
        <v>12</v>
      </c>
      <c r="Q33" s="331" t="n">
        <v>12</v>
      </c>
      <c r="R33" s="331" t="n">
        <v>12</v>
      </c>
      <c r="S33" s="331" t="n">
        <v>12</v>
      </c>
      <c r="T33" s="331" t="n">
        <v>12</v>
      </c>
      <c r="U33" s="331" t="n">
        <v>12</v>
      </c>
      <c r="V33" s="331" t="n">
        <v>12</v>
      </c>
    </row>
    <row r="34" customFormat="false" ht="12.75" hidden="false" customHeight="false" outlineLevel="0" collapsed="false">
      <c r="A34" s="1" t="s">
        <v>187</v>
      </c>
      <c r="B34" s="257" t="n">
        <v>0</v>
      </c>
      <c r="C34" s="257" t="n">
        <f aca="false">90%/30</f>
        <v>0.03</v>
      </c>
      <c r="D34" s="257" t="n">
        <f aca="false">90%/30</f>
        <v>0.03</v>
      </c>
      <c r="E34" s="257" t="n">
        <f aca="false">90%/30</f>
        <v>0.03</v>
      </c>
      <c r="F34" s="257" t="n">
        <f aca="false">90%/30</f>
        <v>0.03</v>
      </c>
      <c r="G34" s="257" t="n">
        <f aca="false">90%/30</f>
        <v>0.03</v>
      </c>
      <c r="H34" s="257" t="n">
        <f aca="false">90%/30</f>
        <v>0.03</v>
      </c>
      <c r="I34" s="257" t="n">
        <f aca="false">90%/30</f>
        <v>0.03</v>
      </c>
      <c r="J34" s="257" t="n">
        <f aca="false">90%/30</f>
        <v>0.03</v>
      </c>
      <c r="K34" s="257" t="n">
        <f aca="false">90%/30</f>
        <v>0.03</v>
      </c>
      <c r="L34" s="257" t="n">
        <f aca="false">90%/30</f>
        <v>0.03</v>
      </c>
      <c r="M34" s="257" t="n">
        <f aca="false">90%/30</f>
        <v>0.03</v>
      </c>
      <c r="N34" s="257" t="n">
        <f aca="false">90%/30</f>
        <v>0.03</v>
      </c>
      <c r="O34" s="257" t="n">
        <f aca="false">90%/30</f>
        <v>0.03</v>
      </c>
      <c r="P34" s="257" t="n">
        <f aca="false">90%/30</f>
        <v>0.03</v>
      </c>
      <c r="Q34" s="257" t="n">
        <f aca="false">90%/30</f>
        <v>0.03</v>
      </c>
      <c r="R34" s="257" t="n">
        <f aca="false">90%/30</f>
        <v>0.03</v>
      </c>
      <c r="S34" s="257" t="n">
        <f aca="false">90%/30</f>
        <v>0.03</v>
      </c>
      <c r="T34" s="257" t="n">
        <f aca="false">90%/30</f>
        <v>0.03</v>
      </c>
      <c r="U34" s="257" t="n">
        <f aca="false">90%/30</f>
        <v>0.03</v>
      </c>
      <c r="V34" s="257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188</v>
      </c>
      <c r="B36" s="217" t="e">
        <f aca="false">SUM('Summary Output'!$G$8,'Summary Output'!$G$9)*Allocation!$C$12+'Amortization of Power Contract'!$C$29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189</v>
      </c>
      <c r="B37" s="253" t="e">
        <f aca="false">$B$36*B34</f>
        <v>#VALUE!</v>
      </c>
      <c r="C37" s="253" t="e">
        <f aca="false">$B$36*C34</f>
        <v>#VALUE!</v>
      </c>
      <c r="D37" s="253" t="e">
        <f aca="false">$B$36*D34</f>
        <v>#VALUE!</v>
      </c>
      <c r="E37" s="253" t="e">
        <f aca="false">$B$36*E34</f>
        <v>#VALUE!</v>
      </c>
      <c r="F37" s="253" t="e">
        <f aca="false">$B$36*F34</f>
        <v>#VALUE!</v>
      </c>
      <c r="G37" s="253" t="e">
        <f aca="false">$B$36*G34</f>
        <v>#VALUE!</v>
      </c>
      <c r="H37" s="253" t="e">
        <f aca="false">$B$36*H34</f>
        <v>#VALUE!</v>
      </c>
      <c r="I37" s="253" t="e">
        <f aca="false">$B$36*I34</f>
        <v>#VALUE!</v>
      </c>
      <c r="J37" s="253" t="e">
        <f aca="false">$B$36*J34</f>
        <v>#VALUE!</v>
      </c>
      <c r="K37" s="253" t="e">
        <f aca="false">$B$36*K34</f>
        <v>#VALUE!</v>
      </c>
      <c r="L37" s="253" t="e">
        <f aca="false">$B$36*L34</f>
        <v>#VALUE!</v>
      </c>
      <c r="M37" s="253" t="e">
        <f aca="false">$B$36*M34</f>
        <v>#VALUE!</v>
      </c>
      <c r="N37" s="253" t="e">
        <f aca="false">$B$36*N34</f>
        <v>#VALUE!</v>
      </c>
      <c r="O37" s="253" t="e">
        <f aca="false">$B$36*O34</f>
        <v>#VALUE!</v>
      </c>
      <c r="P37" s="253" t="e">
        <f aca="false">$B$36*P34</f>
        <v>#VALUE!</v>
      </c>
      <c r="Q37" s="253" t="e">
        <f aca="false">$B$36*Q34</f>
        <v>#VALUE!</v>
      </c>
      <c r="R37" s="253" t="e">
        <f aca="false">$B$36*R34</f>
        <v>#VALUE!</v>
      </c>
      <c r="S37" s="253" t="e">
        <f aca="false">$B$36*S34</f>
        <v>#VALUE!</v>
      </c>
      <c r="T37" s="253" t="e">
        <f aca="false">$B$36*T34</f>
        <v>#VALUE!</v>
      </c>
      <c r="U37" s="253" t="e">
        <f aca="false">$B$36*U34</f>
        <v>#VALUE!</v>
      </c>
      <c r="V37" s="253" t="e">
        <f aca="false">$B$36*V34</f>
        <v>#VALUE!</v>
      </c>
    </row>
    <row r="38" customFormat="false" ht="12.75" hidden="false" customHeight="false" outlineLevel="0" collapsed="false">
      <c r="A38" s="1" t="s">
        <v>190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249" t="s">
        <v>69</v>
      </c>
      <c r="B40" s="1"/>
      <c r="C40" s="1"/>
      <c r="D40" s="1"/>
    </row>
    <row r="41" customFormat="false" ht="12.75" hidden="false" customHeight="false" outlineLevel="0" collapsed="false">
      <c r="A41" s="330" t="s">
        <v>186</v>
      </c>
      <c r="B41" s="331" t="n">
        <v>0</v>
      </c>
      <c r="C41" s="331" t="n">
        <v>12</v>
      </c>
      <c r="D41" s="331" t="n">
        <v>12</v>
      </c>
      <c r="E41" s="331" t="n">
        <v>12</v>
      </c>
      <c r="F41" s="331" t="n">
        <v>12</v>
      </c>
      <c r="G41" s="331" t="n">
        <v>12</v>
      </c>
      <c r="H41" s="331" t="n">
        <v>12</v>
      </c>
      <c r="I41" s="331" t="n">
        <v>12</v>
      </c>
      <c r="J41" s="331" t="n">
        <v>12</v>
      </c>
      <c r="K41" s="331" t="n">
        <v>12</v>
      </c>
      <c r="L41" s="331" t="n">
        <v>12</v>
      </c>
      <c r="M41" s="331" t="n">
        <v>12</v>
      </c>
      <c r="N41" s="331" t="n">
        <v>12</v>
      </c>
      <c r="O41" s="331" t="n">
        <v>12</v>
      </c>
      <c r="P41" s="331" t="n">
        <v>12</v>
      </c>
      <c r="Q41" s="331" t="n">
        <v>12</v>
      </c>
      <c r="R41" s="331" t="n">
        <v>12</v>
      </c>
      <c r="S41" s="331" t="n">
        <v>12</v>
      </c>
      <c r="T41" s="331" t="n">
        <v>12</v>
      </c>
      <c r="U41" s="331" t="n">
        <v>12</v>
      </c>
      <c r="V41" s="331" t="n">
        <v>12</v>
      </c>
    </row>
    <row r="42" customFormat="false" ht="12.75" hidden="false" customHeight="false" outlineLevel="0" collapsed="false">
      <c r="A42" s="1" t="s">
        <v>187</v>
      </c>
      <c r="B42" s="257" t="n">
        <v>0</v>
      </c>
      <c r="C42" s="257" t="n">
        <f aca="false">90%/30</f>
        <v>0.03</v>
      </c>
      <c r="D42" s="257" t="n">
        <f aca="false">90%/30</f>
        <v>0.03</v>
      </c>
      <c r="E42" s="257" t="n">
        <f aca="false">90%/30</f>
        <v>0.03</v>
      </c>
      <c r="F42" s="257" t="n">
        <f aca="false">90%/30</f>
        <v>0.03</v>
      </c>
      <c r="G42" s="257" t="n">
        <f aca="false">90%/30</f>
        <v>0.03</v>
      </c>
      <c r="H42" s="257" t="n">
        <f aca="false">90%/30</f>
        <v>0.03</v>
      </c>
      <c r="I42" s="257" t="n">
        <f aca="false">90%/30</f>
        <v>0.03</v>
      </c>
      <c r="J42" s="257" t="n">
        <f aca="false">90%/30</f>
        <v>0.03</v>
      </c>
      <c r="K42" s="257" t="n">
        <f aca="false">90%/30</f>
        <v>0.03</v>
      </c>
      <c r="L42" s="257" t="n">
        <f aca="false">90%/30</f>
        <v>0.03</v>
      </c>
      <c r="M42" s="257" t="n">
        <f aca="false">90%/30</f>
        <v>0.03</v>
      </c>
      <c r="N42" s="257" t="n">
        <f aca="false">90%/30</f>
        <v>0.03</v>
      </c>
      <c r="O42" s="257" t="n">
        <f aca="false">90%/30</f>
        <v>0.03</v>
      </c>
      <c r="P42" s="257" t="n">
        <f aca="false">90%/30</f>
        <v>0.03</v>
      </c>
      <c r="Q42" s="257" t="n">
        <f aca="false">90%/30</f>
        <v>0.03</v>
      </c>
      <c r="R42" s="257" t="n">
        <f aca="false">90%/30</f>
        <v>0.03</v>
      </c>
      <c r="S42" s="257" t="n">
        <f aca="false">90%/30</f>
        <v>0.03</v>
      </c>
      <c r="T42" s="257" t="n">
        <f aca="false">90%/30</f>
        <v>0.03</v>
      </c>
      <c r="U42" s="257" t="n">
        <f aca="false">90%/30</f>
        <v>0.03</v>
      </c>
      <c r="V42" s="257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32" t="s">
        <v>191</v>
      </c>
      <c r="Z43" s="333"/>
    </row>
    <row r="44" customFormat="false" ht="12.75" hidden="false" customHeight="false" outlineLevel="0" collapsed="false">
      <c r="A44" s="1" t="s">
        <v>188</v>
      </c>
      <c r="B44" s="217" t="e">
        <f aca="false">SUM('Summary Output'!$G$8,'Summary Output'!$G$9)*Allocation!$C$13+'Amortization of Power Contract'!$C$35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334"/>
      <c r="Z44" s="335"/>
    </row>
    <row r="45" customFormat="false" ht="12.75" hidden="false" customHeight="false" outlineLevel="0" collapsed="false">
      <c r="A45" s="1" t="s">
        <v>189</v>
      </c>
      <c r="B45" s="253" t="e">
        <f aca="false">$B$44*B42</f>
        <v>#VALUE!</v>
      </c>
      <c r="C45" s="253" t="e">
        <f aca="false">$B$44*C42</f>
        <v>#VALUE!</v>
      </c>
      <c r="D45" s="253" t="e">
        <f aca="false">$B$44*D42</f>
        <v>#VALUE!</v>
      </c>
      <c r="E45" s="253" t="e">
        <f aca="false">$B$44*E42</f>
        <v>#VALUE!</v>
      </c>
      <c r="F45" s="253" t="e">
        <f aca="false">$B$44*F42</f>
        <v>#VALUE!</v>
      </c>
      <c r="G45" s="253" t="e">
        <f aca="false">$B$44*G42</f>
        <v>#VALUE!</v>
      </c>
      <c r="H45" s="253" t="e">
        <f aca="false">$B$44*H42</f>
        <v>#VALUE!</v>
      </c>
      <c r="I45" s="253" t="e">
        <f aca="false">$B$44*I42</f>
        <v>#VALUE!</v>
      </c>
      <c r="J45" s="253" t="e">
        <f aca="false">$B$44*J42</f>
        <v>#VALUE!</v>
      </c>
      <c r="K45" s="253" t="e">
        <f aca="false">$B$44*K42</f>
        <v>#VALUE!</v>
      </c>
      <c r="L45" s="253" t="e">
        <f aca="false">$B$44*L42</f>
        <v>#VALUE!</v>
      </c>
      <c r="M45" s="253" t="e">
        <f aca="false">$B$44*M42</f>
        <v>#VALUE!</v>
      </c>
      <c r="N45" s="253" t="e">
        <f aca="false">$B$44*N42</f>
        <v>#VALUE!</v>
      </c>
      <c r="O45" s="253" t="e">
        <f aca="false">$B$44*O42</f>
        <v>#VALUE!</v>
      </c>
      <c r="P45" s="253" t="e">
        <f aca="false">$B$44*P42</f>
        <v>#VALUE!</v>
      </c>
      <c r="Q45" s="253" t="e">
        <f aca="false">$B$44*Q42</f>
        <v>#VALUE!</v>
      </c>
      <c r="R45" s="253" t="e">
        <f aca="false">$B$44*R42</f>
        <v>#VALUE!</v>
      </c>
      <c r="S45" s="253" t="e">
        <f aca="false">$B$44*S42</f>
        <v>#VALUE!</v>
      </c>
      <c r="T45" s="253" t="e">
        <f aca="false">$B$44*T42</f>
        <v>#VALUE!</v>
      </c>
      <c r="U45" s="253" t="e">
        <f aca="false">$B$44*U42</f>
        <v>#VALUE!</v>
      </c>
      <c r="V45" s="253" t="e">
        <f aca="false">$B$44*V42</f>
        <v>#VALUE!</v>
      </c>
      <c r="Y45" s="336" t="n">
        <v>0</v>
      </c>
      <c r="Z45" s="337" t="n">
        <v>0</v>
      </c>
    </row>
    <row r="46" customFormat="false" ht="12.75" hidden="false" customHeight="false" outlineLevel="0" collapsed="false">
      <c r="A46" s="1" t="s">
        <v>190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336" t="n">
        <v>1</v>
      </c>
      <c r="Z46" s="337" t="n">
        <v>0.05</v>
      </c>
    </row>
    <row r="47" customFormat="false" ht="12.75" hidden="false" customHeight="false" outlineLevel="0" collapsed="false">
      <c r="B47" s="1"/>
      <c r="C47" s="1"/>
      <c r="D47" s="1"/>
      <c r="Y47" s="336" t="n">
        <v>2</v>
      </c>
      <c r="Z47" s="337" t="n">
        <v>0.095</v>
      </c>
    </row>
    <row r="48" customFormat="false" ht="12.75" hidden="false" customHeight="false" outlineLevel="0" collapsed="false">
      <c r="A48" s="249" t="s">
        <v>70</v>
      </c>
      <c r="B48" s="1"/>
      <c r="C48" s="1"/>
      <c r="D48" s="1"/>
      <c r="Y48" s="336" t="n">
        <v>3</v>
      </c>
      <c r="Z48" s="337" t="n">
        <v>0.0855</v>
      </c>
    </row>
    <row r="49" customFormat="false" ht="12.75" hidden="false" customHeight="false" outlineLevel="0" collapsed="false">
      <c r="A49" s="330" t="s">
        <v>186</v>
      </c>
      <c r="B49" s="331" t="n">
        <v>0</v>
      </c>
      <c r="C49" s="331" t="n">
        <v>12</v>
      </c>
      <c r="D49" s="331" t="n">
        <v>12</v>
      </c>
      <c r="E49" s="331" t="n">
        <v>12</v>
      </c>
      <c r="F49" s="331" t="n">
        <v>12</v>
      </c>
      <c r="G49" s="331" t="n">
        <v>12</v>
      </c>
      <c r="H49" s="331" t="n">
        <v>12</v>
      </c>
      <c r="I49" s="331" t="n">
        <v>12</v>
      </c>
      <c r="J49" s="331" t="n">
        <v>12</v>
      </c>
      <c r="K49" s="331" t="n">
        <v>12</v>
      </c>
      <c r="L49" s="331" t="n">
        <v>12</v>
      </c>
      <c r="M49" s="331" t="n">
        <v>12</v>
      </c>
      <c r="N49" s="331" t="n">
        <v>12</v>
      </c>
      <c r="O49" s="331" t="n">
        <v>12</v>
      </c>
      <c r="P49" s="331" t="n">
        <v>12</v>
      </c>
      <c r="Q49" s="331" t="n">
        <v>12</v>
      </c>
      <c r="R49" s="331" t="n">
        <v>12</v>
      </c>
      <c r="S49" s="331" t="n">
        <v>12</v>
      </c>
      <c r="T49" s="331" t="n">
        <v>12</v>
      </c>
      <c r="U49" s="331" t="n">
        <v>12</v>
      </c>
      <c r="V49" s="331" t="n">
        <v>12</v>
      </c>
      <c r="Y49" s="336" t="n">
        <v>4</v>
      </c>
      <c r="Z49" s="337" t="n">
        <v>0.077</v>
      </c>
    </row>
    <row r="50" customFormat="false" ht="12.75" hidden="false" customHeight="false" outlineLevel="0" collapsed="false">
      <c r="A50" s="1" t="s">
        <v>187</v>
      </c>
      <c r="B50" s="257" t="n">
        <v>0</v>
      </c>
      <c r="C50" s="257" t="n">
        <f aca="false">90%/30</f>
        <v>0.03</v>
      </c>
      <c r="D50" s="257" t="n">
        <f aca="false">90%/30</f>
        <v>0.03</v>
      </c>
      <c r="E50" s="257" t="n">
        <f aca="false">90%/30</f>
        <v>0.03</v>
      </c>
      <c r="F50" s="257" t="n">
        <f aca="false">90%/30</f>
        <v>0.03</v>
      </c>
      <c r="G50" s="257" t="n">
        <f aca="false">90%/30</f>
        <v>0.03</v>
      </c>
      <c r="H50" s="257" t="n">
        <f aca="false">90%/30</f>
        <v>0.03</v>
      </c>
      <c r="I50" s="257" t="n">
        <f aca="false">90%/30</f>
        <v>0.03</v>
      </c>
      <c r="J50" s="257" t="n">
        <f aca="false">90%/30</f>
        <v>0.03</v>
      </c>
      <c r="K50" s="257" t="n">
        <f aca="false">90%/30</f>
        <v>0.03</v>
      </c>
      <c r="L50" s="257" t="n">
        <f aca="false">90%/30</f>
        <v>0.03</v>
      </c>
      <c r="M50" s="257" t="n">
        <f aca="false">90%/30</f>
        <v>0.03</v>
      </c>
      <c r="N50" s="257" t="n">
        <f aca="false">90%/30</f>
        <v>0.03</v>
      </c>
      <c r="O50" s="257" t="n">
        <f aca="false">90%/30</f>
        <v>0.03</v>
      </c>
      <c r="P50" s="257" t="n">
        <f aca="false">90%/30</f>
        <v>0.03</v>
      </c>
      <c r="Q50" s="257" t="n">
        <f aca="false">90%/30</f>
        <v>0.03</v>
      </c>
      <c r="R50" s="257" t="n">
        <f aca="false">90%/30</f>
        <v>0.03</v>
      </c>
      <c r="S50" s="257" t="n">
        <f aca="false">90%/30</f>
        <v>0.03</v>
      </c>
      <c r="T50" s="257" t="n">
        <f aca="false">90%/30</f>
        <v>0.03</v>
      </c>
      <c r="U50" s="257" t="n">
        <f aca="false">90%/30</f>
        <v>0.03</v>
      </c>
      <c r="V50" s="257" t="n">
        <f aca="false">90%/30</f>
        <v>0.03</v>
      </c>
      <c r="Y50" s="336" t="n">
        <v>5</v>
      </c>
      <c r="Z50" s="337" t="n">
        <v>0.0693</v>
      </c>
    </row>
    <row r="51" customFormat="false" ht="12.75" hidden="false" customHeight="false" outlineLevel="0" collapsed="false">
      <c r="B51" s="1"/>
      <c r="C51" s="1"/>
      <c r="D51" s="1"/>
      <c r="Y51" s="336" t="n">
        <v>6</v>
      </c>
      <c r="Z51" s="337" t="n">
        <v>0.0623</v>
      </c>
    </row>
    <row r="52" customFormat="false" ht="12.75" hidden="false" customHeight="false" outlineLevel="0" collapsed="false">
      <c r="A52" s="1" t="s">
        <v>188</v>
      </c>
      <c r="B52" s="217" t="e">
        <f aca="false">SUM('Summary Output'!$G$8,'Summary Output'!$G$9)*Allocation!$C$14+'Amortization of Power Contract'!$C$41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336" t="n">
        <v>7</v>
      </c>
      <c r="Z52" s="337" t="n">
        <v>0.059</v>
      </c>
    </row>
    <row r="53" customFormat="false" ht="12.75" hidden="false" customHeight="false" outlineLevel="0" collapsed="false">
      <c r="A53" s="1" t="s">
        <v>189</v>
      </c>
      <c r="B53" s="253" t="e">
        <f aca="false">$B$52*B50</f>
        <v>#VALUE!</v>
      </c>
      <c r="C53" s="253" t="e">
        <f aca="false">$B$52*C50</f>
        <v>#VALUE!</v>
      </c>
      <c r="D53" s="253" t="e">
        <f aca="false">$B$52*D50</f>
        <v>#VALUE!</v>
      </c>
      <c r="E53" s="253" t="e">
        <f aca="false">$B$52*E50</f>
        <v>#VALUE!</v>
      </c>
      <c r="F53" s="253" t="e">
        <f aca="false">$B$52*F50</f>
        <v>#VALUE!</v>
      </c>
      <c r="G53" s="253" t="e">
        <f aca="false">$B$52*G50</f>
        <v>#VALUE!</v>
      </c>
      <c r="H53" s="253" t="e">
        <f aca="false">$B$52*H50</f>
        <v>#VALUE!</v>
      </c>
      <c r="I53" s="253" t="e">
        <f aca="false">$B$52*I50</f>
        <v>#VALUE!</v>
      </c>
      <c r="J53" s="253" t="e">
        <f aca="false">$B$52*J50</f>
        <v>#VALUE!</v>
      </c>
      <c r="K53" s="253" t="e">
        <f aca="false">$B$52*K50</f>
        <v>#VALUE!</v>
      </c>
      <c r="L53" s="253" t="e">
        <f aca="false">$B$52*L50</f>
        <v>#VALUE!</v>
      </c>
      <c r="M53" s="253" t="e">
        <f aca="false">$B$52*M50</f>
        <v>#VALUE!</v>
      </c>
      <c r="N53" s="253" t="e">
        <f aca="false">$B$52*N50</f>
        <v>#VALUE!</v>
      </c>
      <c r="O53" s="253" t="e">
        <f aca="false">$B$52*O50</f>
        <v>#VALUE!</v>
      </c>
      <c r="P53" s="253" t="e">
        <f aca="false">$B$52*P50</f>
        <v>#VALUE!</v>
      </c>
      <c r="Q53" s="253" t="e">
        <f aca="false">$B$52*Q50</f>
        <v>#VALUE!</v>
      </c>
      <c r="R53" s="253" t="e">
        <f aca="false">$B$52*R50</f>
        <v>#VALUE!</v>
      </c>
      <c r="S53" s="253" t="e">
        <f aca="false">$B$52*S50</f>
        <v>#VALUE!</v>
      </c>
      <c r="T53" s="253" t="e">
        <f aca="false">$B$52*T50</f>
        <v>#VALUE!</v>
      </c>
      <c r="U53" s="253" t="e">
        <f aca="false">$B$52*U50</f>
        <v>#VALUE!</v>
      </c>
      <c r="V53" s="253" t="e">
        <f aca="false">$B$52*V50</f>
        <v>#VALUE!</v>
      </c>
      <c r="Y53" s="336" t="n">
        <v>8</v>
      </c>
      <c r="Z53" s="337" t="n">
        <v>0.0591</v>
      </c>
    </row>
    <row r="54" customFormat="false" ht="12.75" hidden="false" customHeight="false" outlineLevel="0" collapsed="false">
      <c r="A54" s="1" t="s">
        <v>190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336" t="n">
        <v>9</v>
      </c>
      <c r="Z54" s="337" t="n">
        <v>0.059</v>
      </c>
    </row>
    <row r="55" customFormat="false" ht="12.75" hidden="false" customHeight="false" outlineLevel="0" collapsed="false">
      <c r="B55" s="1"/>
      <c r="C55" s="1"/>
      <c r="D55" s="1"/>
      <c r="Y55" s="336" t="n">
        <v>10</v>
      </c>
      <c r="Z55" s="337" t="n">
        <v>0.0591</v>
      </c>
    </row>
    <row r="56" customFormat="false" ht="12.75" hidden="false" customHeight="false" outlineLevel="0" collapsed="false">
      <c r="A56" s="249" t="s">
        <v>192</v>
      </c>
      <c r="B56" s="1"/>
      <c r="C56" s="1"/>
      <c r="D56" s="1"/>
      <c r="Y56" s="336" t="n">
        <v>11</v>
      </c>
      <c r="Z56" s="337" t="n">
        <v>0.059</v>
      </c>
    </row>
    <row r="57" customFormat="false" ht="12.75" hidden="false" customHeight="false" outlineLevel="0" collapsed="false">
      <c r="A57" s="1" t="s">
        <v>188</v>
      </c>
      <c r="B57" s="338" t="e">
        <f aca="false">SUM(B20,B28,B44,B52,B36,B12)</f>
        <v>#VALUE!</v>
      </c>
      <c r="C57" s="338" t="e">
        <f aca="false">B59</f>
        <v>#VALUE!</v>
      </c>
      <c r="D57" s="338" t="e">
        <f aca="false">C59</f>
        <v>#VALUE!</v>
      </c>
      <c r="E57" s="338" t="e">
        <f aca="false">D59</f>
        <v>#VALUE!</v>
      </c>
      <c r="F57" s="338" t="e">
        <f aca="false">E59</f>
        <v>#VALUE!</v>
      </c>
      <c r="G57" s="338" t="e">
        <f aca="false">F59</f>
        <v>#VALUE!</v>
      </c>
      <c r="H57" s="338" t="e">
        <f aca="false">G59</f>
        <v>#VALUE!</v>
      </c>
      <c r="I57" s="338" t="e">
        <f aca="false">H59</f>
        <v>#VALUE!</v>
      </c>
      <c r="J57" s="338" t="e">
        <f aca="false">I59</f>
        <v>#VALUE!</v>
      </c>
      <c r="K57" s="338" t="e">
        <f aca="false">J59</f>
        <v>#VALUE!</v>
      </c>
      <c r="L57" s="338" t="e">
        <f aca="false">K59</f>
        <v>#VALUE!</v>
      </c>
      <c r="M57" s="338" t="e">
        <f aca="false">L59</f>
        <v>#VALUE!</v>
      </c>
      <c r="N57" s="338" t="e">
        <f aca="false">M59</f>
        <v>#VALUE!</v>
      </c>
      <c r="O57" s="338" t="e">
        <f aca="false">N59</f>
        <v>#VALUE!</v>
      </c>
      <c r="P57" s="338" t="e">
        <f aca="false">O59</f>
        <v>#VALUE!</v>
      </c>
      <c r="Q57" s="338" t="e">
        <f aca="false">P59</f>
        <v>#VALUE!</v>
      </c>
      <c r="R57" s="338" t="e">
        <f aca="false">Q59</f>
        <v>#VALUE!</v>
      </c>
      <c r="S57" s="338" t="e">
        <f aca="false">R59</f>
        <v>#VALUE!</v>
      </c>
      <c r="T57" s="338" t="e">
        <f aca="false">S59</f>
        <v>#VALUE!</v>
      </c>
      <c r="U57" s="338" t="e">
        <f aca="false">T59</f>
        <v>#VALUE!</v>
      </c>
      <c r="V57" s="338" t="e">
        <f aca="false">U59</f>
        <v>#VALUE!</v>
      </c>
      <c r="Y57" s="336" t="n">
        <v>12</v>
      </c>
      <c r="Z57" s="337" t="n">
        <v>0.0591</v>
      </c>
    </row>
    <row r="58" customFormat="false" ht="12.75" hidden="false" customHeight="false" outlineLevel="0" collapsed="false">
      <c r="A58" s="1" t="s">
        <v>189</v>
      </c>
      <c r="B58" s="339" t="e">
        <f aca="false">SUM(B21,B29,B45,B53,B37,B13)</f>
        <v>#VALUE!</v>
      </c>
      <c r="C58" s="339" t="e">
        <f aca="false">SUM(C21,C29,C45,C53,C37,C13)</f>
        <v>#VALUE!</v>
      </c>
      <c r="D58" s="339" t="e">
        <f aca="false">SUM(D21,D29,D45,D53,D37,D13)</f>
        <v>#VALUE!</v>
      </c>
      <c r="E58" s="339" t="e">
        <f aca="false">SUM(E21,E29,E45,E53,E37,E13)</f>
        <v>#VALUE!</v>
      </c>
      <c r="F58" s="339" t="e">
        <f aca="false">SUM(F21,F29,F45,F53,F37,F13)</f>
        <v>#VALUE!</v>
      </c>
      <c r="G58" s="339" t="e">
        <f aca="false">SUM(G21,G29,G45,G53,G37,G13)</f>
        <v>#VALUE!</v>
      </c>
      <c r="H58" s="339" t="e">
        <f aca="false">SUM(H21,H29,H45,H53,H37,H13)</f>
        <v>#VALUE!</v>
      </c>
      <c r="I58" s="339" t="e">
        <f aca="false">SUM(I21,I29,I45,I53,I37,I13)</f>
        <v>#VALUE!</v>
      </c>
      <c r="J58" s="339" t="e">
        <f aca="false">SUM(J21,J29,J45,J53,J37,J13)</f>
        <v>#VALUE!</v>
      </c>
      <c r="K58" s="339" t="e">
        <f aca="false">SUM(K21,K29,K45,K53,K37,K13)</f>
        <v>#VALUE!</v>
      </c>
      <c r="L58" s="339" t="e">
        <f aca="false">SUM(L21,L29,L45,L53,L37,L13)</f>
        <v>#VALUE!</v>
      </c>
      <c r="M58" s="339" t="e">
        <f aca="false">SUM(M21,M29,M45,M53,M37,M13)</f>
        <v>#VALUE!</v>
      </c>
      <c r="N58" s="339" t="e">
        <f aca="false">SUM(N21,N29,N45,N53,N37,N13)</f>
        <v>#VALUE!</v>
      </c>
      <c r="O58" s="339" t="e">
        <f aca="false">SUM(O21,O29,O45,O53,O37,O13)</f>
        <v>#VALUE!</v>
      </c>
      <c r="P58" s="339" t="e">
        <f aca="false">SUM(P21,P29,P45,P53,P37,P13)</f>
        <v>#VALUE!</v>
      </c>
      <c r="Q58" s="339" t="e">
        <f aca="false">SUM(Q21,Q29,Q45,Q53,Q37,Q13)</f>
        <v>#VALUE!</v>
      </c>
      <c r="R58" s="339" t="e">
        <f aca="false">SUM(R21,R29,R45,R53,R37,R13)</f>
        <v>#VALUE!</v>
      </c>
      <c r="S58" s="339" t="e">
        <f aca="false">SUM(S21,S29,S45,S53,S37,S13)</f>
        <v>#VALUE!</v>
      </c>
      <c r="T58" s="339" t="e">
        <f aca="false">SUM(T21,T29,T45,T53,T37,T13)</f>
        <v>#VALUE!</v>
      </c>
      <c r="U58" s="339" t="e">
        <f aca="false">SUM(U21,U29,U45,U53,U37,U13)</f>
        <v>#VALUE!</v>
      </c>
      <c r="V58" s="339" t="e">
        <f aca="false">SUM(V21,V29,V45,V53,V37,V13)</f>
        <v>#VALUE!</v>
      </c>
      <c r="Y58" s="336" t="n">
        <v>13</v>
      </c>
      <c r="Z58" s="337" t="n">
        <v>0.059</v>
      </c>
    </row>
    <row r="59" customFormat="false" ht="12.75" hidden="false" customHeight="false" outlineLevel="0" collapsed="false">
      <c r="A59" s="1" t="s">
        <v>190</v>
      </c>
      <c r="B59" s="338" t="e">
        <f aca="false">B57-B58</f>
        <v>#VALUE!</v>
      </c>
      <c r="C59" s="338" t="e">
        <f aca="false">C57-C58</f>
        <v>#VALUE!</v>
      </c>
      <c r="D59" s="338" t="e">
        <f aca="false">D57-D58</f>
        <v>#VALUE!</v>
      </c>
      <c r="E59" s="338" t="e">
        <f aca="false">E57-E58</f>
        <v>#VALUE!</v>
      </c>
      <c r="F59" s="338" t="e">
        <f aca="false">F57-F58</f>
        <v>#VALUE!</v>
      </c>
      <c r="G59" s="338" t="e">
        <f aca="false">G57-G58</f>
        <v>#VALUE!</v>
      </c>
      <c r="H59" s="338" t="e">
        <f aca="false">H57-H58</f>
        <v>#VALUE!</v>
      </c>
      <c r="I59" s="338" t="e">
        <f aca="false">I57-I58</f>
        <v>#VALUE!</v>
      </c>
      <c r="J59" s="338" t="e">
        <f aca="false">J57-J58</f>
        <v>#VALUE!</v>
      </c>
      <c r="K59" s="338" t="e">
        <f aca="false">K57-K58</f>
        <v>#VALUE!</v>
      </c>
      <c r="L59" s="338" t="e">
        <f aca="false">L57-L58</f>
        <v>#VALUE!</v>
      </c>
      <c r="M59" s="338" t="e">
        <f aca="false">M57-M58</f>
        <v>#VALUE!</v>
      </c>
      <c r="N59" s="338" t="e">
        <f aca="false">N57-N58</f>
        <v>#VALUE!</v>
      </c>
      <c r="O59" s="338" t="e">
        <f aca="false">O57-O58</f>
        <v>#VALUE!</v>
      </c>
      <c r="P59" s="338" t="e">
        <f aca="false">P57-P58</f>
        <v>#VALUE!</v>
      </c>
      <c r="Q59" s="338" t="e">
        <f aca="false">Q57-Q58</f>
        <v>#VALUE!</v>
      </c>
      <c r="R59" s="338" t="e">
        <f aca="false">R57-R58</f>
        <v>#VALUE!</v>
      </c>
      <c r="S59" s="338" t="e">
        <f aca="false">S57-S58</f>
        <v>#VALUE!</v>
      </c>
      <c r="T59" s="338" t="e">
        <f aca="false">T57-T58</f>
        <v>#VALUE!</v>
      </c>
      <c r="U59" s="338" t="e">
        <f aca="false">U57-U58</f>
        <v>#VALUE!</v>
      </c>
      <c r="V59" s="338" t="e">
        <f aca="false">V57-V58</f>
        <v>#VALUE!</v>
      </c>
      <c r="Y59" s="336" t="n">
        <v>14</v>
      </c>
      <c r="Z59" s="337" t="n">
        <v>0.0591</v>
      </c>
    </row>
    <row r="60" customFormat="false" ht="12.75" hidden="false" customHeight="false" outlineLevel="0" collapsed="false">
      <c r="B60" s="340"/>
      <c r="C60" s="1"/>
      <c r="D60" s="1"/>
      <c r="V60" s="341"/>
      <c r="Y60" s="336" t="n">
        <v>15</v>
      </c>
      <c r="Z60" s="337" t="n">
        <v>0.059</v>
      </c>
    </row>
    <row r="61" customFormat="false" ht="12.75" hidden="false" customHeight="false" outlineLevel="0" collapsed="false">
      <c r="B61" s="1"/>
      <c r="C61" s="1"/>
      <c r="D61" s="1"/>
      <c r="Y61" s="336" t="n">
        <v>16</v>
      </c>
      <c r="Z61" s="342" t="n">
        <v>0.0295</v>
      </c>
    </row>
    <row r="62" customFormat="false" ht="12.75" hidden="false" customHeight="false" outlineLevel="0" collapsed="false">
      <c r="A62" s="328" t="s">
        <v>193</v>
      </c>
      <c r="E62" s="323"/>
      <c r="F62" s="323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9"/>
      <c r="X62" s="329"/>
      <c r="Y62" s="343"/>
      <c r="Z62" s="344" t="n">
        <f aca="false">SUM(Z46:Z61)</f>
        <v>1</v>
      </c>
    </row>
    <row r="63" customFormat="false" ht="12.75" hidden="false" customHeight="false" outlineLevel="0" collapsed="false">
      <c r="A63" s="329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9"/>
      <c r="X63" s="329"/>
    </row>
    <row r="64" customFormat="false" ht="12.75" hidden="false" customHeight="false" outlineLevel="0" collapsed="false">
      <c r="A64" s="249" t="s">
        <v>194</v>
      </c>
      <c r="B64" s="1"/>
      <c r="C64" s="1"/>
      <c r="D64" s="1"/>
    </row>
    <row r="65" customFormat="false" ht="12.75" hidden="false" customHeight="false" outlineLevel="0" collapsed="false">
      <c r="A65" s="249"/>
      <c r="B65" s="1"/>
      <c r="C65" s="1"/>
      <c r="D65" s="1"/>
    </row>
    <row r="66" customFormat="false" ht="12.75" hidden="false" customHeight="false" outlineLevel="0" collapsed="false">
      <c r="A66" s="345" t="s">
        <v>65</v>
      </c>
    </row>
    <row r="67" customFormat="false" ht="12.75" hidden="false" customHeight="false" outlineLevel="0" collapsed="false">
      <c r="A67" s="1" t="s">
        <v>195</v>
      </c>
      <c r="B67" s="322" t="e">
        <f aca="false">SUM('Summary Output'!$G$8:$G$9)*Allocation!$C$7</f>
        <v>#VALUE!</v>
      </c>
      <c r="C67" s="322" t="e">
        <f aca="false">B70</f>
        <v>#VALUE!</v>
      </c>
      <c r="D67" s="322" t="e">
        <f aca="false">C70</f>
        <v>#VALUE!</v>
      </c>
      <c r="E67" s="322" t="e">
        <f aca="false">D70</f>
        <v>#VALUE!</v>
      </c>
      <c r="F67" s="322" t="e">
        <f aca="false">E70</f>
        <v>#VALUE!</v>
      </c>
      <c r="G67" s="322" t="e">
        <f aca="false">F70</f>
        <v>#VALUE!</v>
      </c>
      <c r="H67" s="322" t="e">
        <f aca="false">G70</f>
        <v>#VALUE!</v>
      </c>
      <c r="I67" s="322" t="e">
        <f aca="false">H70</f>
        <v>#VALUE!</v>
      </c>
      <c r="J67" s="322" t="e">
        <f aca="false">I70</f>
        <v>#VALUE!</v>
      </c>
      <c r="K67" s="322" t="e">
        <f aca="false">J70</f>
        <v>#VALUE!</v>
      </c>
      <c r="L67" s="322" t="e">
        <f aca="false">K70</f>
        <v>#VALUE!</v>
      </c>
      <c r="M67" s="322" t="e">
        <f aca="false">L70</f>
        <v>#VALUE!</v>
      </c>
      <c r="N67" s="322" t="e">
        <f aca="false">M70</f>
        <v>#VALUE!</v>
      </c>
      <c r="O67" s="322" t="e">
        <f aca="false">N70</f>
        <v>#VALUE!</v>
      </c>
      <c r="P67" s="322" t="e">
        <f aca="false">O70</f>
        <v>#VALUE!</v>
      </c>
      <c r="Q67" s="322" t="e">
        <f aca="false">P70</f>
        <v>#VALUE!</v>
      </c>
      <c r="R67" s="322" t="e">
        <f aca="false">Q70</f>
        <v>#VALUE!</v>
      </c>
      <c r="S67" s="322" t="e">
        <f aca="false">R70</f>
        <v>#VALUE!</v>
      </c>
      <c r="T67" s="322" t="e">
        <f aca="false">S70</f>
        <v>#VALUE!</v>
      </c>
      <c r="U67" s="322" t="e">
        <f aca="false">T70</f>
        <v>#VALUE!</v>
      </c>
      <c r="V67" s="322" t="e">
        <f aca="false">U70</f>
        <v>#VALUE!</v>
      </c>
    </row>
    <row r="68" customFormat="false" ht="12.75" hidden="false" customHeight="false" outlineLevel="0" collapsed="false">
      <c r="A68" s="1" t="s">
        <v>187</v>
      </c>
      <c r="B68" s="346" t="n">
        <f aca="false">VLOOKUP(B5,$Y$45:$Z$61,2)</f>
        <v>0</v>
      </c>
      <c r="C68" s="346" t="n">
        <f aca="false">VLOOKUP(C5,$Y$45:$Z$61,2)</f>
        <v>0.05</v>
      </c>
      <c r="D68" s="346" t="n">
        <f aca="false">VLOOKUP(D5,$Y$45:$Z$61,2)</f>
        <v>0.095</v>
      </c>
      <c r="E68" s="346" t="n">
        <f aca="false">VLOOKUP(E5,$Y$45:$Z$61,2)</f>
        <v>0.0855</v>
      </c>
      <c r="F68" s="346" t="n">
        <f aca="false">VLOOKUP(F5,$Y$45:$Z$61,2)</f>
        <v>0.077</v>
      </c>
      <c r="G68" s="346" t="n">
        <f aca="false">VLOOKUP(G5,$Y$45:$Z$61,2)</f>
        <v>0.0693</v>
      </c>
      <c r="H68" s="346" t="n">
        <f aca="false">VLOOKUP(H5,$Y$45:$Z$61,2)</f>
        <v>0.0623</v>
      </c>
      <c r="I68" s="346" t="n">
        <f aca="false">VLOOKUP(I5,$Y$45:$Z$61,2)</f>
        <v>0.059</v>
      </c>
      <c r="J68" s="346" t="n">
        <f aca="false">VLOOKUP(J5,$Y$45:$Z$61,2)</f>
        <v>0.0591</v>
      </c>
      <c r="K68" s="346" t="n">
        <f aca="false">VLOOKUP(K5,$Y$45:$Z$61,2)</f>
        <v>0.059</v>
      </c>
      <c r="L68" s="346" t="n">
        <f aca="false">VLOOKUP(L5,$Y$45:$Z$61,2)</f>
        <v>0.0591</v>
      </c>
      <c r="M68" s="346" t="n">
        <f aca="false">VLOOKUP(M5,$Y$45:$Z$61,2)</f>
        <v>0.059</v>
      </c>
      <c r="N68" s="346" t="n">
        <f aca="false">VLOOKUP(N5,$Y$45:$Z$61,2)</f>
        <v>0.0591</v>
      </c>
      <c r="O68" s="346" t="n">
        <f aca="false">VLOOKUP(O5,$Y$45:$Z$61,2)</f>
        <v>0.059</v>
      </c>
      <c r="P68" s="346" t="n">
        <f aca="false">VLOOKUP(P5,$Y$45:$Z$61,2)</f>
        <v>0.0591</v>
      </c>
      <c r="Q68" s="346" t="n">
        <f aca="false">VLOOKUP(Q5,$Y$45:$Z$61,2)</f>
        <v>0.059</v>
      </c>
      <c r="R68" s="346" t="n">
        <f aca="false">VLOOKUP(R5,$Y$45:$Z$61,2)</f>
        <v>0.0295</v>
      </c>
      <c r="S68" s="346" t="n">
        <v>0</v>
      </c>
      <c r="T68" s="346" t="n">
        <v>0</v>
      </c>
      <c r="U68" s="346" t="n">
        <v>0</v>
      </c>
      <c r="V68" s="346" t="n">
        <v>0</v>
      </c>
    </row>
    <row r="69" customFormat="false" ht="12.75" hidden="false" customHeight="false" outlineLevel="0" collapsed="false">
      <c r="A69" s="1" t="s">
        <v>189</v>
      </c>
      <c r="B69" s="316" t="e">
        <f aca="false">$B$67*B68</f>
        <v>#VALUE!</v>
      </c>
      <c r="C69" s="316" t="e">
        <f aca="false">$B$67*C68</f>
        <v>#VALUE!</v>
      </c>
      <c r="D69" s="316" t="e">
        <f aca="false">$B$67*D68</f>
        <v>#VALUE!</v>
      </c>
      <c r="E69" s="316" t="e">
        <f aca="false">$B$67*E68</f>
        <v>#VALUE!</v>
      </c>
      <c r="F69" s="316" t="e">
        <f aca="false">$B$67*F68</f>
        <v>#VALUE!</v>
      </c>
      <c r="G69" s="316" t="e">
        <f aca="false">$B$67*G68</f>
        <v>#VALUE!</v>
      </c>
      <c r="H69" s="316" t="e">
        <f aca="false">$B$67*H68</f>
        <v>#VALUE!</v>
      </c>
      <c r="I69" s="316" t="e">
        <f aca="false">$B$67*I68</f>
        <v>#VALUE!</v>
      </c>
      <c r="J69" s="316" t="e">
        <f aca="false">$B$67*J68</f>
        <v>#VALUE!</v>
      </c>
      <c r="K69" s="316" t="e">
        <f aca="false">$B$67*K68</f>
        <v>#VALUE!</v>
      </c>
      <c r="L69" s="316" t="e">
        <f aca="false">$B$67*L68</f>
        <v>#VALUE!</v>
      </c>
      <c r="M69" s="316" t="e">
        <f aca="false">$B$67*M68</f>
        <v>#VALUE!</v>
      </c>
      <c r="N69" s="316" t="e">
        <f aca="false">$B$67*N68</f>
        <v>#VALUE!</v>
      </c>
      <c r="O69" s="316" t="e">
        <f aca="false">$B$67*O68</f>
        <v>#VALUE!</v>
      </c>
      <c r="P69" s="316" t="e">
        <f aca="false">$B$67*P68</f>
        <v>#VALUE!</v>
      </c>
      <c r="Q69" s="316" t="e">
        <f aca="false">$B$67*Q68</f>
        <v>#VALUE!</v>
      </c>
      <c r="R69" s="316" t="e">
        <f aca="false">$B$67*R68</f>
        <v>#VALUE!</v>
      </c>
      <c r="S69" s="316" t="e">
        <f aca="false">$B$67*S68</f>
        <v>#VALUE!</v>
      </c>
      <c r="T69" s="316" t="e">
        <f aca="false">$B$67*T68</f>
        <v>#VALUE!</v>
      </c>
      <c r="U69" s="316" t="e">
        <f aca="false">$B$67*U68</f>
        <v>#VALUE!</v>
      </c>
      <c r="V69" s="316" t="e">
        <f aca="false">$B$67*V68</f>
        <v>#VALUE!</v>
      </c>
    </row>
    <row r="70" customFormat="false" ht="12.75" hidden="false" customHeight="false" outlineLevel="0" collapsed="false">
      <c r="A70" s="1" t="s">
        <v>196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345" t="s">
        <v>66</v>
      </c>
    </row>
    <row r="73" customFormat="false" ht="12.75" hidden="false" customHeight="false" outlineLevel="0" collapsed="false">
      <c r="A73" s="1" t="s">
        <v>195</v>
      </c>
      <c r="B73" s="322" t="e">
        <f aca="false">SUM('Summary Output'!$G$8:$G$9)*Allocation!$C$8</f>
        <v>#VALUE!</v>
      </c>
      <c r="C73" s="322" t="e">
        <f aca="false">B76</f>
        <v>#VALUE!</v>
      </c>
      <c r="D73" s="322" t="e">
        <f aca="false">C76</f>
        <v>#VALUE!</v>
      </c>
      <c r="E73" s="322" t="e">
        <f aca="false">D76</f>
        <v>#VALUE!</v>
      </c>
      <c r="F73" s="322" t="e">
        <f aca="false">E76</f>
        <v>#VALUE!</v>
      </c>
      <c r="G73" s="322" t="e">
        <f aca="false">F76</f>
        <v>#VALUE!</v>
      </c>
      <c r="H73" s="322" t="e">
        <f aca="false">G76</f>
        <v>#VALUE!</v>
      </c>
      <c r="I73" s="322" t="e">
        <f aca="false">H76</f>
        <v>#VALUE!</v>
      </c>
      <c r="J73" s="322" t="e">
        <f aca="false">I76</f>
        <v>#VALUE!</v>
      </c>
      <c r="K73" s="322" t="e">
        <f aca="false">J76</f>
        <v>#VALUE!</v>
      </c>
      <c r="L73" s="322" t="e">
        <f aca="false">K76</f>
        <v>#VALUE!</v>
      </c>
      <c r="M73" s="322" t="e">
        <f aca="false">L76</f>
        <v>#VALUE!</v>
      </c>
      <c r="N73" s="322" t="e">
        <f aca="false">M76</f>
        <v>#VALUE!</v>
      </c>
      <c r="O73" s="322" t="e">
        <f aca="false">N76</f>
        <v>#VALUE!</v>
      </c>
      <c r="P73" s="322" t="e">
        <f aca="false">O76</f>
        <v>#VALUE!</v>
      </c>
      <c r="Q73" s="322" t="e">
        <f aca="false">P76</f>
        <v>#VALUE!</v>
      </c>
      <c r="R73" s="322" t="e">
        <f aca="false">Q76</f>
        <v>#VALUE!</v>
      </c>
      <c r="S73" s="322" t="e">
        <f aca="false">R76</f>
        <v>#VALUE!</v>
      </c>
      <c r="T73" s="322" t="e">
        <f aca="false">S76</f>
        <v>#VALUE!</v>
      </c>
      <c r="U73" s="322" t="e">
        <f aca="false">T76</f>
        <v>#VALUE!</v>
      </c>
      <c r="V73" s="322" t="e">
        <f aca="false">U76</f>
        <v>#VALUE!</v>
      </c>
    </row>
    <row r="74" customFormat="false" ht="12.75" hidden="false" customHeight="false" outlineLevel="0" collapsed="false">
      <c r="A74" s="1" t="s">
        <v>187</v>
      </c>
      <c r="B74" s="346" t="n">
        <f aca="false">VLOOKUP(B5,$Y$45:$Z$61,2)</f>
        <v>0</v>
      </c>
      <c r="C74" s="346" t="n">
        <f aca="false">VLOOKUP(C5,$Y$45:$Z$61,2)</f>
        <v>0.05</v>
      </c>
      <c r="D74" s="346" t="n">
        <f aca="false">VLOOKUP(D5,$Y$45:$Z$61,2)</f>
        <v>0.095</v>
      </c>
      <c r="E74" s="346" t="n">
        <f aca="false">VLOOKUP(E5,$Y$45:$Z$61,2)</f>
        <v>0.0855</v>
      </c>
      <c r="F74" s="346" t="n">
        <f aca="false">VLOOKUP(F5,$Y$45:$Z$61,2)</f>
        <v>0.077</v>
      </c>
      <c r="G74" s="346" t="n">
        <f aca="false">VLOOKUP(G5,$Y$45:$Z$61,2)</f>
        <v>0.0693</v>
      </c>
      <c r="H74" s="346" t="n">
        <f aca="false">VLOOKUP(H5,$Y$45:$Z$61,2)</f>
        <v>0.0623</v>
      </c>
      <c r="I74" s="346" t="n">
        <f aca="false">VLOOKUP(I5,$Y$45:$Z$61,2)</f>
        <v>0.059</v>
      </c>
      <c r="J74" s="346" t="n">
        <f aca="false">VLOOKUP(J5,$Y$45:$Z$61,2)</f>
        <v>0.0591</v>
      </c>
      <c r="K74" s="346" t="n">
        <f aca="false">VLOOKUP(K5,$Y$45:$Z$61,2)</f>
        <v>0.059</v>
      </c>
      <c r="L74" s="346" t="n">
        <f aca="false">VLOOKUP(L5,$Y$45:$Z$61,2)</f>
        <v>0.0591</v>
      </c>
      <c r="M74" s="346" t="n">
        <f aca="false">VLOOKUP(M5,$Y$45:$Z$61,2)</f>
        <v>0.059</v>
      </c>
      <c r="N74" s="346" t="n">
        <f aca="false">VLOOKUP(N5,$Y$45:$Z$61,2)</f>
        <v>0.0591</v>
      </c>
      <c r="O74" s="346" t="n">
        <f aca="false">VLOOKUP(O5,$Y$45:$Z$61,2)</f>
        <v>0.059</v>
      </c>
      <c r="P74" s="346" t="n">
        <f aca="false">VLOOKUP(P5,$Y$45:$Z$61,2)</f>
        <v>0.0591</v>
      </c>
      <c r="Q74" s="346" t="n">
        <f aca="false">VLOOKUP(Q5,$Y$45:$Z$61,2)</f>
        <v>0.059</v>
      </c>
      <c r="R74" s="346" t="n">
        <f aca="false">VLOOKUP(R5,$Y$45:$Z$61,2)</f>
        <v>0.0295</v>
      </c>
      <c r="S74" s="346" t="n">
        <v>0</v>
      </c>
      <c r="T74" s="346" t="n">
        <v>0</v>
      </c>
      <c r="U74" s="346" t="n">
        <v>0</v>
      </c>
      <c r="V74" s="346" t="n">
        <v>0</v>
      </c>
    </row>
    <row r="75" customFormat="false" ht="12.75" hidden="false" customHeight="false" outlineLevel="0" collapsed="false">
      <c r="A75" s="1" t="s">
        <v>189</v>
      </c>
      <c r="B75" s="316" t="e">
        <f aca="false">$B$73*B74</f>
        <v>#VALUE!</v>
      </c>
      <c r="C75" s="316" t="e">
        <f aca="false">$B$73*C74</f>
        <v>#VALUE!</v>
      </c>
      <c r="D75" s="316" t="e">
        <f aca="false">$B$73*D74</f>
        <v>#VALUE!</v>
      </c>
      <c r="E75" s="316" t="e">
        <f aca="false">$B$73*E74</f>
        <v>#VALUE!</v>
      </c>
      <c r="F75" s="316" t="e">
        <f aca="false">$B$73*F74</f>
        <v>#VALUE!</v>
      </c>
      <c r="G75" s="316" t="e">
        <f aca="false">$B$73*G74</f>
        <v>#VALUE!</v>
      </c>
      <c r="H75" s="316" t="e">
        <f aca="false">$B$73*H74</f>
        <v>#VALUE!</v>
      </c>
      <c r="I75" s="316" t="e">
        <f aca="false">$B$73*I74</f>
        <v>#VALUE!</v>
      </c>
      <c r="J75" s="316" t="e">
        <f aca="false">$B$73*J74</f>
        <v>#VALUE!</v>
      </c>
      <c r="K75" s="316" t="e">
        <f aca="false">$B$73*K74</f>
        <v>#VALUE!</v>
      </c>
      <c r="L75" s="316" t="e">
        <f aca="false">$B$73*L74</f>
        <v>#VALUE!</v>
      </c>
      <c r="M75" s="316" t="e">
        <f aca="false">$B$73*M74</f>
        <v>#VALUE!</v>
      </c>
      <c r="N75" s="316" t="e">
        <f aca="false">$B$73*N74</f>
        <v>#VALUE!</v>
      </c>
      <c r="O75" s="316" t="e">
        <f aca="false">$B$73*O74</f>
        <v>#VALUE!</v>
      </c>
      <c r="P75" s="316" t="e">
        <f aca="false">$B$73*P74</f>
        <v>#VALUE!</v>
      </c>
      <c r="Q75" s="316" t="e">
        <f aca="false">$B$73*Q74</f>
        <v>#VALUE!</v>
      </c>
      <c r="R75" s="316" t="e">
        <f aca="false">$B$73*R74</f>
        <v>#VALUE!</v>
      </c>
      <c r="S75" s="316" t="e">
        <f aca="false">$B$73*S74</f>
        <v>#VALUE!</v>
      </c>
      <c r="T75" s="316" t="e">
        <f aca="false">$B$73*T74</f>
        <v>#VALUE!</v>
      </c>
      <c r="U75" s="316" t="e">
        <f aca="false">$B$73*U74</f>
        <v>#VALUE!</v>
      </c>
      <c r="V75" s="316" t="e">
        <f aca="false">$B$73*V74</f>
        <v>#VALUE!</v>
      </c>
    </row>
    <row r="76" customFormat="false" ht="12.75" hidden="false" customHeight="false" outlineLevel="0" collapsed="false">
      <c r="A76" s="1" t="s">
        <v>196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345" t="s">
        <v>67</v>
      </c>
    </row>
    <row r="79" customFormat="false" ht="12.75" hidden="false" customHeight="false" outlineLevel="0" collapsed="false">
      <c r="A79" s="1" t="s">
        <v>195</v>
      </c>
      <c r="B79" s="322" t="e">
        <f aca="false">SUM('Summary Output'!$G$8:$G$9)*Allocation!$C$9</f>
        <v>#VALUE!</v>
      </c>
      <c r="C79" s="322" t="e">
        <f aca="false">B82</f>
        <v>#VALUE!</v>
      </c>
      <c r="D79" s="322" t="e">
        <f aca="false">C82</f>
        <v>#VALUE!</v>
      </c>
      <c r="E79" s="322" t="e">
        <f aca="false">D82</f>
        <v>#VALUE!</v>
      </c>
      <c r="F79" s="322" t="e">
        <f aca="false">E82</f>
        <v>#VALUE!</v>
      </c>
      <c r="G79" s="322" t="e">
        <f aca="false">F82</f>
        <v>#VALUE!</v>
      </c>
      <c r="H79" s="322" t="e">
        <f aca="false">G82</f>
        <v>#VALUE!</v>
      </c>
      <c r="I79" s="322" t="e">
        <f aca="false">H82</f>
        <v>#VALUE!</v>
      </c>
      <c r="J79" s="322" t="e">
        <f aca="false">I82</f>
        <v>#VALUE!</v>
      </c>
      <c r="K79" s="322" t="e">
        <f aca="false">J82</f>
        <v>#VALUE!</v>
      </c>
      <c r="L79" s="322" t="e">
        <f aca="false">K82</f>
        <v>#VALUE!</v>
      </c>
      <c r="M79" s="322" t="e">
        <f aca="false">L82</f>
        <v>#VALUE!</v>
      </c>
      <c r="N79" s="322" t="e">
        <f aca="false">M82</f>
        <v>#VALUE!</v>
      </c>
      <c r="O79" s="322" t="e">
        <f aca="false">N82</f>
        <v>#VALUE!</v>
      </c>
      <c r="P79" s="322" t="e">
        <f aca="false">O82</f>
        <v>#VALUE!</v>
      </c>
      <c r="Q79" s="322" t="e">
        <f aca="false">P82</f>
        <v>#VALUE!</v>
      </c>
      <c r="R79" s="322" t="e">
        <f aca="false">Q82</f>
        <v>#VALUE!</v>
      </c>
      <c r="S79" s="322" t="e">
        <f aca="false">R82</f>
        <v>#VALUE!</v>
      </c>
      <c r="T79" s="322" t="e">
        <f aca="false">S82</f>
        <v>#VALUE!</v>
      </c>
      <c r="U79" s="322" t="e">
        <f aca="false">T82</f>
        <v>#VALUE!</v>
      </c>
      <c r="V79" s="322" t="e">
        <f aca="false">U82</f>
        <v>#VALUE!</v>
      </c>
    </row>
    <row r="80" customFormat="false" ht="12.75" hidden="false" customHeight="false" outlineLevel="0" collapsed="false">
      <c r="A80" s="1" t="s">
        <v>187</v>
      </c>
      <c r="B80" s="346" t="n">
        <f aca="false">VLOOKUP(B5,$Y$45:$Z$61,2)</f>
        <v>0</v>
      </c>
      <c r="C80" s="346" t="n">
        <f aca="false">VLOOKUP(C5,$Y$45:$Z$61,2)</f>
        <v>0.05</v>
      </c>
      <c r="D80" s="346" t="n">
        <f aca="false">VLOOKUP(D5,$Y$45:$Z$61,2)</f>
        <v>0.095</v>
      </c>
      <c r="E80" s="346" t="n">
        <f aca="false">VLOOKUP(E5,$Y$45:$Z$61,2)</f>
        <v>0.0855</v>
      </c>
      <c r="F80" s="346" t="n">
        <f aca="false">VLOOKUP(F5,$Y$45:$Z$61,2)</f>
        <v>0.077</v>
      </c>
      <c r="G80" s="346" t="n">
        <f aca="false">VLOOKUP(G5,$Y$45:$Z$61,2)</f>
        <v>0.0693</v>
      </c>
      <c r="H80" s="346" t="n">
        <f aca="false">VLOOKUP(H5,$Y$45:$Z$61,2)</f>
        <v>0.0623</v>
      </c>
      <c r="I80" s="346" t="n">
        <f aca="false">VLOOKUP(I5,$Y$45:$Z$61,2)</f>
        <v>0.059</v>
      </c>
      <c r="J80" s="346" t="n">
        <f aca="false">VLOOKUP(J5,$Y$45:$Z$61,2)</f>
        <v>0.0591</v>
      </c>
      <c r="K80" s="346" t="n">
        <f aca="false">VLOOKUP(K5,$Y$45:$Z$61,2)</f>
        <v>0.059</v>
      </c>
      <c r="L80" s="346" t="n">
        <f aca="false">VLOOKUP(L5,$Y$45:$Z$61,2)</f>
        <v>0.0591</v>
      </c>
      <c r="M80" s="346" t="n">
        <f aca="false">VLOOKUP(M5,$Y$45:$Z$61,2)</f>
        <v>0.059</v>
      </c>
      <c r="N80" s="346" t="n">
        <f aca="false">VLOOKUP(N5,$Y$45:$Z$61,2)</f>
        <v>0.0591</v>
      </c>
      <c r="O80" s="346" t="n">
        <f aca="false">VLOOKUP(O5,$Y$45:$Z$61,2)</f>
        <v>0.059</v>
      </c>
      <c r="P80" s="346" t="n">
        <f aca="false">VLOOKUP(P5,$Y$45:$Z$61,2)</f>
        <v>0.0591</v>
      </c>
      <c r="Q80" s="346" t="n">
        <f aca="false">VLOOKUP(Q5,$Y$45:$Z$61,2)</f>
        <v>0.059</v>
      </c>
      <c r="R80" s="346" t="n">
        <f aca="false">VLOOKUP(R5,$Y$45:$Z$61,2)</f>
        <v>0.0295</v>
      </c>
      <c r="S80" s="346" t="n">
        <v>0</v>
      </c>
      <c r="T80" s="346" t="n">
        <v>0</v>
      </c>
      <c r="U80" s="346" t="n">
        <v>0</v>
      </c>
      <c r="V80" s="346" t="n">
        <v>0</v>
      </c>
    </row>
    <row r="81" customFormat="false" ht="12.75" hidden="false" customHeight="false" outlineLevel="0" collapsed="false">
      <c r="A81" s="1" t="s">
        <v>189</v>
      </c>
      <c r="B81" s="316" t="e">
        <f aca="false">$B$79*B80</f>
        <v>#VALUE!</v>
      </c>
      <c r="C81" s="316" t="e">
        <f aca="false">$B$79*C80</f>
        <v>#VALUE!</v>
      </c>
      <c r="D81" s="316" t="e">
        <f aca="false">$B$79*D80</f>
        <v>#VALUE!</v>
      </c>
      <c r="E81" s="316" t="e">
        <f aca="false">$B$79*E80</f>
        <v>#VALUE!</v>
      </c>
      <c r="F81" s="316" t="e">
        <f aca="false">$B$79*F80</f>
        <v>#VALUE!</v>
      </c>
      <c r="G81" s="316" t="e">
        <f aca="false">$B$79*G80</f>
        <v>#VALUE!</v>
      </c>
      <c r="H81" s="316" t="e">
        <f aca="false">$B$79*H80</f>
        <v>#VALUE!</v>
      </c>
      <c r="I81" s="316" t="e">
        <f aca="false">$B$79*I80</f>
        <v>#VALUE!</v>
      </c>
      <c r="J81" s="316" t="e">
        <f aca="false">$B$79*J80</f>
        <v>#VALUE!</v>
      </c>
      <c r="K81" s="316" t="e">
        <f aca="false">$B$79*K80</f>
        <v>#VALUE!</v>
      </c>
      <c r="L81" s="316" t="e">
        <f aca="false">$B$79*L80</f>
        <v>#VALUE!</v>
      </c>
      <c r="M81" s="316" t="e">
        <f aca="false">$B$79*M80</f>
        <v>#VALUE!</v>
      </c>
      <c r="N81" s="316" t="e">
        <f aca="false">$B$79*N80</f>
        <v>#VALUE!</v>
      </c>
      <c r="O81" s="316" t="e">
        <f aca="false">$B$79*O80</f>
        <v>#VALUE!</v>
      </c>
      <c r="P81" s="316" t="e">
        <f aca="false">$B$79*P80</f>
        <v>#VALUE!</v>
      </c>
      <c r="Q81" s="316" t="e">
        <f aca="false">$B$79*Q80</f>
        <v>#VALUE!</v>
      </c>
      <c r="R81" s="316" t="e">
        <f aca="false">$B$79*R80</f>
        <v>#VALUE!</v>
      </c>
      <c r="S81" s="316" t="e">
        <f aca="false">$B$79*S80</f>
        <v>#VALUE!</v>
      </c>
      <c r="T81" s="316" t="e">
        <f aca="false">$B$79*T80</f>
        <v>#VALUE!</v>
      </c>
      <c r="U81" s="316" t="e">
        <f aca="false">$B$79*U80</f>
        <v>#VALUE!</v>
      </c>
      <c r="V81" s="316" t="e">
        <f aca="false">$B$79*V80</f>
        <v>#VALUE!</v>
      </c>
    </row>
    <row r="82" customFormat="false" ht="12.75" hidden="false" customHeight="false" outlineLevel="0" collapsed="false">
      <c r="A82" s="1" t="s">
        <v>196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345" t="s">
        <v>68</v>
      </c>
    </row>
    <row r="85" customFormat="false" ht="12.75" hidden="false" customHeight="false" outlineLevel="0" collapsed="false">
      <c r="A85" s="1" t="s">
        <v>195</v>
      </c>
      <c r="B85" s="322" t="e">
        <f aca="false">SUM('Summary Output'!$G$8:$G$9)*Allocation!$C$12</f>
        <v>#VALUE!</v>
      </c>
      <c r="C85" s="322" t="e">
        <f aca="false">B88</f>
        <v>#VALUE!</v>
      </c>
      <c r="D85" s="322" t="e">
        <f aca="false">C88</f>
        <v>#VALUE!</v>
      </c>
      <c r="E85" s="322" t="e">
        <f aca="false">D88</f>
        <v>#VALUE!</v>
      </c>
      <c r="F85" s="322" t="e">
        <f aca="false">E88</f>
        <v>#VALUE!</v>
      </c>
      <c r="G85" s="322" t="e">
        <f aca="false">F88</f>
        <v>#VALUE!</v>
      </c>
      <c r="H85" s="322" t="e">
        <f aca="false">G88</f>
        <v>#VALUE!</v>
      </c>
      <c r="I85" s="322" t="e">
        <f aca="false">H88</f>
        <v>#VALUE!</v>
      </c>
      <c r="J85" s="322" t="e">
        <f aca="false">I88</f>
        <v>#VALUE!</v>
      </c>
      <c r="K85" s="322" t="e">
        <f aca="false">J88</f>
        <v>#VALUE!</v>
      </c>
      <c r="L85" s="322" t="e">
        <f aca="false">K88</f>
        <v>#VALUE!</v>
      </c>
      <c r="M85" s="322" t="e">
        <f aca="false">L88</f>
        <v>#VALUE!</v>
      </c>
      <c r="N85" s="322" t="e">
        <f aca="false">M88</f>
        <v>#VALUE!</v>
      </c>
      <c r="O85" s="322" t="e">
        <f aca="false">N88</f>
        <v>#VALUE!</v>
      </c>
      <c r="P85" s="322" t="e">
        <f aca="false">O88</f>
        <v>#VALUE!</v>
      </c>
      <c r="Q85" s="322" t="e">
        <f aca="false">P88</f>
        <v>#VALUE!</v>
      </c>
      <c r="R85" s="322" t="e">
        <f aca="false">Q88</f>
        <v>#VALUE!</v>
      </c>
      <c r="S85" s="322" t="e">
        <f aca="false">R88</f>
        <v>#VALUE!</v>
      </c>
      <c r="T85" s="322" t="e">
        <f aca="false">S88</f>
        <v>#VALUE!</v>
      </c>
      <c r="U85" s="322" t="e">
        <f aca="false">T88</f>
        <v>#VALUE!</v>
      </c>
      <c r="V85" s="322" t="e">
        <f aca="false">U88</f>
        <v>#VALUE!</v>
      </c>
    </row>
    <row r="86" customFormat="false" ht="12.75" hidden="false" customHeight="false" outlineLevel="0" collapsed="false">
      <c r="A86" s="1" t="s">
        <v>187</v>
      </c>
      <c r="B86" s="346" t="n">
        <f aca="false">VLOOKUP(B6,$Y$45:$Z$61,2)</f>
        <v>0</v>
      </c>
      <c r="C86" s="346" t="n">
        <f aca="false">VLOOKUP(C6,$Y$45:$Z$61,2)</f>
        <v>0.05</v>
      </c>
      <c r="D86" s="346" t="n">
        <f aca="false">VLOOKUP(D6,$Y$45:$Z$61,2)</f>
        <v>0.095</v>
      </c>
      <c r="E86" s="346" t="n">
        <f aca="false">VLOOKUP(E6,$Y$45:$Z$61,2)</f>
        <v>0.0855</v>
      </c>
      <c r="F86" s="346" t="n">
        <f aca="false">VLOOKUP(F6,$Y$45:$Z$61,2)</f>
        <v>0.077</v>
      </c>
      <c r="G86" s="346" t="n">
        <f aca="false">VLOOKUP(G6,$Y$45:$Z$61,2)</f>
        <v>0.0693</v>
      </c>
      <c r="H86" s="346" t="n">
        <f aca="false">VLOOKUP(H6,$Y$45:$Z$61,2)</f>
        <v>0.0623</v>
      </c>
      <c r="I86" s="346" t="n">
        <f aca="false">VLOOKUP(I6,$Y$45:$Z$61,2)</f>
        <v>0.059</v>
      </c>
      <c r="J86" s="346" t="n">
        <f aca="false">VLOOKUP(J6,$Y$45:$Z$61,2)</f>
        <v>0.0591</v>
      </c>
      <c r="K86" s="346" t="n">
        <f aca="false">VLOOKUP(K6,$Y$45:$Z$61,2)</f>
        <v>0.059</v>
      </c>
      <c r="L86" s="346" t="n">
        <f aca="false">VLOOKUP(L6,$Y$45:$Z$61,2)</f>
        <v>0.0591</v>
      </c>
      <c r="M86" s="346" t="n">
        <f aca="false">VLOOKUP(M6,$Y$45:$Z$61,2)</f>
        <v>0.059</v>
      </c>
      <c r="N86" s="346" t="n">
        <f aca="false">VLOOKUP(N6,$Y$45:$Z$61,2)</f>
        <v>0.0591</v>
      </c>
      <c r="O86" s="346" t="n">
        <f aca="false">VLOOKUP(O6,$Y$45:$Z$61,2)</f>
        <v>0.059</v>
      </c>
      <c r="P86" s="346" t="n">
        <f aca="false">VLOOKUP(P6,$Y$45:$Z$61,2)</f>
        <v>0.0591</v>
      </c>
      <c r="Q86" s="346" t="n">
        <f aca="false">VLOOKUP(Q6,$Y$45:$Z$61,2)</f>
        <v>0.059</v>
      </c>
      <c r="R86" s="346" t="n">
        <f aca="false">VLOOKUP(R6,$Y$45:$Z$61,2)</f>
        <v>0.0295</v>
      </c>
      <c r="S86" s="346" t="n">
        <v>0</v>
      </c>
      <c r="T86" s="346" t="n">
        <v>0</v>
      </c>
      <c r="U86" s="346" t="n">
        <v>0</v>
      </c>
      <c r="V86" s="346" t="n">
        <v>0</v>
      </c>
    </row>
    <row r="87" customFormat="false" ht="12.75" hidden="false" customHeight="false" outlineLevel="0" collapsed="false">
      <c r="A87" s="1" t="s">
        <v>189</v>
      </c>
      <c r="B87" s="316" t="e">
        <f aca="false">$B$85*B86</f>
        <v>#VALUE!</v>
      </c>
      <c r="C87" s="316" t="e">
        <f aca="false">$B$85*C86</f>
        <v>#VALUE!</v>
      </c>
      <c r="D87" s="316" t="e">
        <f aca="false">$B$85*D86</f>
        <v>#VALUE!</v>
      </c>
      <c r="E87" s="316" t="e">
        <f aca="false">$B$85*E86</f>
        <v>#VALUE!</v>
      </c>
      <c r="F87" s="316" t="e">
        <f aca="false">$B$85*F86</f>
        <v>#VALUE!</v>
      </c>
      <c r="G87" s="316" t="e">
        <f aca="false">$B$85*G86</f>
        <v>#VALUE!</v>
      </c>
      <c r="H87" s="316" t="e">
        <f aca="false">$B$85*H86</f>
        <v>#VALUE!</v>
      </c>
      <c r="I87" s="316" t="e">
        <f aca="false">$B$85*I86</f>
        <v>#VALUE!</v>
      </c>
      <c r="J87" s="316" t="e">
        <f aca="false">$B$85*J86</f>
        <v>#VALUE!</v>
      </c>
      <c r="K87" s="316" t="e">
        <f aca="false">$B$85*K86</f>
        <v>#VALUE!</v>
      </c>
      <c r="L87" s="316" t="e">
        <f aca="false">$B$85*L86</f>
        <v>#VALUE!</v>
      </c>
      <c r="M87" s="316" t="e">
        <f aca="false">$B$85*M86</f>
        <v>#VALUE!</v>
      </c>
      <c r="N87" s="316" t="e">
        <f aca="false">$B$85*N86</f>
        <v>#VALUE!</v>
      </c>
      <c r="O87" s="316" t="e">
        <f aca="false">$B$85*O86</f>
        <v>#VALUE!</v>
      </c>
      <c r="P87" s="316" t="e">
        <f aca="false">$B$85*P86</f>
        <v>#VALUE!</v>
      </c>
      <c r="Q87" s="316" t="e">
        <f aca="false">$B$85*Q86</f>
        <v>#VALUE!</v>
      </c>
      <c r="R87" s="316" t="e">
        <f aca="false">$B$85*R86</f>
        <v>#VALUE!</v>
      </c>
      <c r="S87" s="316" t="e">
        <f aca="false">$B$85*S86</f>
        <v>#VALUE!</v>
      </c>
      <c r="T87" s="316" t="e">
        <f aca="false">$B$85*T86</f>
        <v>#VALUE!</v>
      </c>
      <c r="U87" s="316" t="e">
        <f aca="false">$B$85*U86</f>
        <v>#VALUE!</v>
      </c>
      <c r="V87" s="316" t="e">
        <f aca="false">$B$85*V86</f>
        <v>#VALUE!</v>
      </c>
    </row>
    <row r="88" customFormat="false" ht="12.75" hidden="false" customHeight="false" outlineLevel="0" collapsed="false">
      <c r="A88" s="1" t="s">
        <v>196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345" t="s">
        <v>69</v>
      </c>
    </row>
    <row r="91" customFormat="false" ht="12.75" hidden="false" customHeight="false" outlineLevel="0" collapsed="false">
      <c r="A91" s="1" t="s">
        <v>195</v>
      </c>
      <c r="B91" s="322" t="e">
        <f aca="false">SUM('Summary Output'!$G$8:$G$9)*Allocation!$C$13</f>
        <v>#VALUE!</v>
      </c>
      <c r="C91" s="322" t="e">
        <f aca="false">B94</f>
        <v>#VALUE!</v>
      </c>
      <c r="D91" s="322" t="e">
        <f aca="false">C94</f>
        <v>#VALUE!</v>
      </c>
      <c r="E91" s="322" t="e">
        <f aca="false">D94</f>
        <v>#VALUE!</v>
      </c>
      <c r="F91" s="322" t="e">
        <f aca="false">E94</f>
        <v>#VALUE!</v>
      </c>
      <c r="G91" s="322" t="e">
        <f aca="false">F94</f>
        <v>#VALUE!</v>
      </c>
      <c r="H91" s="322" t="e">
        <f aca="false">G94</f>
        <v>#VALUE!</v>
      </c>
      <c r="I91" s="322" t="e">
        <f aca="false">H94</f>
        <v>#VALUE!</v>
      </c>
      <c r="J91" s="322" t="e">
        <f aca="false">I94</f>
        <v>#VALUE!</v>
      </c>
      <c r="K91" s="322" t="e">
        <f aca="false">J94</f>
        <v>#VALUE!</v>
      </c>
      <c r="L91" s="322" t="e">
        <f aca="false">K94</f>
        <v>#VALUE!</v>
      </c>
      <c r="M91" s="322" t="e">
        <f aca="false">L94</f>
        <v>#VALUE!</v>
      </c>
      <c r="N91" s="322" t="e">
        <f aca="false">M94</f>
        <v>#VALUE!</v>
      </c>
      <c r="O91" s="322" t="e">
        <f aca="false">N94</f>
        <v>#VALUE!</v>
      </c>
      <c r="P91" s="322" t="e">
        <f aca="false">O94</f>
        <v>#VALUE!</v>
      </c>
      <c r="Q91" s="322" t="e">
        <f aca="false">P94</f>
        <v>#VALUE!</v>
      </c>
      <c r="R91" s="322" t="e">
        <f aca="false">Q94</f>
        <v>#VALUE!</v>
      </c>
      <c r="S91" s="322" t="e">
        <f aca="false">R94</f>
        <v>#VALUE!</v>
      </c>
      <c r="T91" s="322" t="e">
        <f aca="false">S94</f>
        <v>#VALUE!</v>
      </c>
      <c r="U91" s="322" t="e">
        <f aca="false">T94</f>
        <v>#VALUE!</v>
      </c>
      <c r="V91" s="322" t="e">
        <f aca="false">U94</f>
        <v>#VALUE!</v>
      </c>
    </row>
    <row r="92" customFormat="false" ht="12.75" hidden="false" customHeight="false" outlineLevel="0" collapsed="false">
      <c r="A92" s="1" t="s">
        <v>187</v>
      </c>
      <c r="B92" s="346" t="n">
        <f aca="false">VLOOKUP(B6,$Y$45:$Z$61,2)</f>
        <v>0</v>
      </c>
      <c r="C92" s="346" t="n">
        <f aca="false">VLOOKUP(C6,$Y$45:$Z$61,2)</f>
        <v>0.05</v>
      </c>
      <c r="D92" s="346" t="n">
        <f aca="false">VLOOKUP(D6,$Y$45:$Z$61,2)</f>
        <v>0.095</v>
      </c>
      <c r="E92" s="346" t="n">
        <f aca="false">VLOOKUP(E6,$Y$45:$Z$61,2)</f>
        <v>0.0855</v>
      </c>
      <c r="F92" s="346" t="n">
        <f aca="false">VLOOKUP(F6,$Y$45:$Z$61,2)</f>
        <v>0.077</v>
      </c>
      <c r="G92" s="346" t="n">
        <f aca="false">VLOOKUP(G6,$Y$45:$Z$61,2)</f>
        <v>0.0693</v>
      </c>
      <c r="H92" s="346" t="n">
        <f aca="false">VLOOKUP(H6,$Y$45:$Z$61,2)</f>
        <v>0.0623</v>
      </c>
      <c r="I92" s="346" t="n">
        <f aca="false">VLOOKUP(I6,$Y$45:$Z$61,2)</f>
        <v>0.059</v>
      </c>
      <c r="J92" s="346" t="n">
        <f aca="false">VLOOKUP(J6,$Y$45:$Z$61,2)</f>
        <v>0.0591</v>
      </c>
      <c r="K92" s="346" t="n">
        <f aca="false">VLOOKUP(K6,$Y$45:$Z$61,2)</f>
        <v>0.059</v>
      </c>
      <c r="L92" s="346" t="n">
        <f aca="false">VLOOKUP(L6,$Y$45:$Z$61,2)</f>
        <v>0.0591</v>
      </c>
      <c r="M92" s="346" t="n">
        <f aca="false">VLOOKUP(M6,$Y$45:$Z$61,2)</f>
        <v>0.059</v>
      </c>
      <c r="N92" s="346" t="n">
        <f aca="false">VLOOKUP(N6,$Y$45:$Z$61,2)</f>
        <v>0.0591</v>
      </c>
      <c r="O92" s="346" t="n">
        <f aca="false">VLOOKUP(O6,$Y$45:$Z$61,2)</f>
        <v>0.059</v>
      </c>
      <c r="P92" s="346" t="n">
        <f aca="false">VLOOKUP(P6,$Y$45:$Z$61,2)</f>
        <v>0.0591</v>
      </c>
      <c r="Q92" s="346" t="n">
        <f aca="false">VLOOKUP(Q6,$Y$45:$Z$61,2)</f>
        <v>0.059</v>
      </c>
      <c r="R92" s="346" t="n">
        <f aca="false">VLOOKUP(R6,$Y$45:$Z$61,2)</f>
        <v>0.0295</v>
      </c>
      <c r="S92" s="346" t="n">
        <v>0</v>
      </c>
      <c r="T92" s="346" t="n">
        <v>0</v>
      </c>
      <c r="U92" s="346" t="n">
        <v>0</v>
      </c>
      <c r="V92" s="346" t="n">
        <v>0</v>
      </c>
    </row>
    <row r="93" customFormat="false" ht="12.75" hidden="false" customHeight="false" outlineLevel="0" collapsed="false">
      <c r="A93" s="1" t="s">
        <v>189</v>
      </c>
      <c r="B93" s="316" t="e">
        <f aca="false">$B$91*B92</f>
        <v>#VALUE!</v>
      </c>
      <c r="C93" s="316" t="e">
        <f aca="false">$B$91*C92</f>
        <v>#VALUE!</v>
      </c>
      <c r="D93" s="316" t="e">
        <f aca="false">$B$91*D92</f>
        <v>#VALUE!</v>
      </c>
      <c r="E93" s="316" t="e">
        <f aca="false">$B$91*E92</f>
        <v>#VALUE!</v>
      </c>
      <c r="F93" s="316" t="e">
        <f aca="false">$B$91*F92</f>
        <v>#VALUE!</v>
      </c>
      <c r="G93" s="316" t="e">
        <f aca="false">$B$91*G92</f>
        <v>#VALUE!</v>
      </c>
      <c r="H93" s="316" t="e">
        <f aca="false">$B$91*H92</f>
        <v>#VALUE!</v>
      </c>
      <c r="I93" s="316" t="e">
        <f aca="false">$B$91*I92</f>
        <v>#VALUE!</v>
      </c>
      <c r="J93" s="316" t="e">
        <f aca="false">$B$91*J92</f>
        <v>#VALUE!</v>
      </c>
      <c r="K93" s="316" t="e">
        <f aca="false">$B$91*K92</f>
        <v>#VALUE!</v>
      </c>
      <c r="L93" s="316" t="e">
        <f aca="false">$B$91*L92</f>
        <v>#VALUE!</v>
      </c>
      <c r="M93" s="316" t="e">
        <f aca="false">$B$91*M92</f>
        <v>#VALUE!</v>
      </c>
      <c r="N93" s="316" t="e">
        <f aca="false">$B$91*N92</f>
        <v>#VALUE!</v>
      </c>
      <c r="O93" s="316" t="e">
        <f aca="false">$B$91*O92</f>
        <v>#VALUE!</v>
      </c>
      <c r="P93" s="316" t="e">
        <f aca="false">$B$91*P92</f>
        <v>#VALUE!</v>
      </c>
      <c r="Q93" s="316" t="e">
        <f aca="false">$B$91*Q92</f>
        <v>#VALUE!</v>
      </c>
      <c r="R93" s="316" t="e">
        <f aca="false">$B$91*R92</f>
        <v>#VALUE!</v>
      </c>
      <c r="S93" s="316" t="e">
        <f aca="false">$B$91*S92</f>
        <v>#VALUE!</v>
      </c>
      <c r="T93" s="316" t="e">
        <f aca="false">$B$91*T92</f>
        <v>#VALUE!</v>
      </c>
      <c r="U93" s="316" t="e">
        <f aca="false">$B$91*U92</f>
        <v>#VALUE!</v>
      </c>
      <c r="V93" s="316" t="e">
        <f aca="false">$B$91*V92</f>
        <v>#VALUE!</v>
      </c>
    </row>
    <row r="94" customFormat="false" ht="12.75" hidden="false" customHeight="false" outlineLevel="0" collapsed="false">
      <c r="A94" s="1" t="s">
        <v>196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345" t="s">
        <v>70</v>
      </c>
    </row>
    <row r="97" customFormat="false" ht="12.75" hidden="false" customHeight="false" outlineLevel="0" collapsed="false">
      <c r="A97" s="1" t="s">
        <v>195</v>
      </c>
      <c r="B97" s="322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187</v>
      </c>
      <c r="B98" s="346" t="n">
        <f aca="false">VLOOKUP(B6,$Y$45:$Z$61,2)</f>
        <v>0</v>
      </c>
      <c r="C98" s="346" t="n">
        <f aca="false">VLOOKUP(C6,$Y$45:$Z$61,2)</f>
        <v>0.05</v>
      </c>
      <c r="D98" s="346" t="n">
        <f aca="false">VLOOKUP(D6,$Y$45:$Z$61,2)</f>
        <v>0.095</v>
      </c>
      <c r="E98" s="346" t="n">
        <f aca="false">VLOOKUP(E6,$Y$45:$Z$61,2)</f>
        <v>0.0855</v>
      </c>
      <c r="F98" s="346" t="n">
        <f aca="false">VLOOKUP(F6,$Y$45:$Z$61,2)</f>
        <v>0.077</v>
      </c>
      <c r="G98" s="346" t="n">
        <f aca="false">VLOOKUP(G6,$Y$45:$Z$61,2)</f>
        <v>0.0693</v>
      </c>
      <c r="H98" s="346" t="n">
        <f aca="false">VLOOKUP(H6,$Y$45:$Z$61,2)</f>
        <v>0.0623</v>
      </c>
      <c r="I98" s="346" t="n">
        <f aca="false">VLOOKUP(I6,$Y$45:$Z$61,2)</f>
        <v>0.059</v>
      </c>
      <c r="J98" s="346" t="n">
        <f aca="false">VLOOKUP(J6,$Y$45:$Z$61,2)</f>
        <v>0.0591</v>
      </c>
      <c r="K98" s="346" t="n">
        <f aca="false">VLOOKUP(K6,$Y$45:$Z$61,2)</f>
        <v>0.059</v>
      </c>
      <c r="L98" s="346" t="n">
        <f aca="false">VLOOKUP(L6,$Y$45:$Z$61,2)</f>
        <v>0.0591</v>
      </c>
      <c r="M98" s="346" t="n">
        <f aca="false">VLOOKUP(M6,$Y$45:$Z$61,2)</f>
        <v>0.059</v>
      </c>
      <c r="N98" s="346" t="n">
        <f aca="false">VLOOKUP(N6,$Y$45:$Z$61,2)</f>
        <v>0.0591</v>
      </c>
      <c r="O98" s="346" t="n">
        <f aca="false">VLOOKUP(O6,$Y$45:$Z$61,2)</f>
        <v>0.059</v>
      </c>
      <c r="P98" s="346" t="n">
        <f aca="false">VLOOKUP(P6,$Y$45:$Z$61,2)</f>
        <v>0.0591</v>
      </c>
      <c r="Q98" s="346" t="n">
        <f aca="false">VLOOKUP(Q6,$Y$45:$Z$61,2)</f>
        <v>0.059</v>
      </c>
      <c r="R98" s="346" t="n">
        <f aca="false">VLOOKUP(R6,$Y$45:$Z$61,2)</f>
        <v>0.0295</v>
      </c>
      <c r="S98" s="346" t="n">
        <v>0</v>
      </c>
      <c r="T98" s="346" t="n">
        <v>0</v>
      </c>
      <c r="U98" s="346" t="n">
        <v>0</v>
      </c>
      <c r="V98" s="346" t="n">
        <v>0</v>
      </c>
    </row>
    <row r="99" customFormat="false" ht="12.75" hidden="false" customHeight="false" outlineLevel="0" collapsed="false">
      <c r="A99" s="1" t="s">
        <v>189</v>
      </c>
      <c r="B99" s="316" t="e">
        <f aca="false">$B$97*B98</f>
        <v>#VALUE!</v>
      </c>
      <c r="C99" s="316" t="e">
        <f aca="false">$B$97*C98</f>
        <v>#VALUE!</v>
      </c>
      <c r="D99" s="316" t="e">
        <f aca="false">$B$97*D98</f>
        <v>#VALUE!</v>
      </c>
      <c r="E99" s="316" t="e">
        <f aca="false">$B$97*E98</f>
        <v>#VALUE!</v>
      </c>
      <c r="F99" s="316" t="e">
        <f aca="false">$B$97*F98</f>
        <v>#VALUE!</v>
      </c>
      <c r="G99" s="316" t="e">
        <f aca="false">$B$97*G98</f>
        <v>#VALUE!</v>
      </c>
      <c r="H99" s="316" t="e">
        <f aca="false">$B$97*H98</f>
        <v>#VALUE!</v>
      </c>
      <c r="I99" s="316" t="e">
        <f aca="false">$B$97*I98</f>
        <v>#VALUE!</v>
      </c>
      <c r="J99" s="316" t="e">
        <f aca="false">$B$97*J98</f>
        <v>#VALUE!</v>
      </c>
      <c r="K99" s="316" t="e">
        <f aca="false">$B$97*K98</f>
        <v>#VALUE!</v>
      </c>
      <c r="L99" s="316" t="e">
        <f aca="false">$B$97*L98</f>
        <v>#VALUE!</v>
      </c>
      <c r="M99" s="316" t="e">
        <f aca="false">$B$97*M98</f>
        <v>#VALUE!</v>
      </c>
      <c r="N99" s="316" t="e">
        <f aca="false">$B$97*N98</f>
        <v>#VALUE!</v>
      </c>
      <c r="O99" s="316" t="e">
        <f aca="false">$B$97*O98</f>
        <v>#VALUE!</v>
      </c>
      <c r="P99" s="316" t="e">
        <f aca="false">$B$97*P98</f>
        <v>#VALUE!</v>
      </c>
      <c r="Q99" s="316" t="e">
        <f aca="false">$B$97*Q98</f>
        <v>#VALUE!</v>
      </c>
      <c r="R99" s="316" t="e">
        <f aca="false">$B$97*R98</f>
        <v>#VALUE!</v>
      </c>
      <c r="S99" s="316" t="e">
        <f aca="false">$B$97*S98</f>
        <v>#VALUE!</v>
      </c>
      <c r="T99" s="316" t="e">
        <f aca="false">$B$97*T98</f>
        <v>#VALUE!</v>
      </c>
      <c r="U99" s="316" t="e">
        <f aca="false">$B$97*U98</f>
        <v>#VALUE!</v>
      </c>
      <c r="V99" s="316" t="e">
        <f aca="false">$B$97*V98</f>
        <v>#VALUE!</v>
      </c>
    </row>
    <row r="100" customFormat="false" ht="12.75" hidden="false" customHeight="false" outlineLevel="0" collapsed="false">
      <c r="A100" s="1" t="s">
        <v>196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345" t="s">
        <v>192</v>
      </c>
    </row>
    <row r="103" customFormat="false" ht="12.75" hidden="false" customHeight="false" outlineLevel="0" collapsed="false">
      <c r="A103" s="1" t="s">
        <v>195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189</v>
      </c>
      <c r="B104" s="316" t="e">
        <f aca="false">SUM(B69,B75,B81,B87,B93,B99)</f>
        <v>#VALUE!</v>
      </c>
      <c r="C104" s="316" t="e">
        <f aca="false">SUM(C69,C75,C81,C87,C93,C99)</f>
        <v>#VALUE!</v>
      </c>
      <c r="D104" s="316" t="e">
        <f aca="false">SUM(D69,D75,D81,D87,D93,D99)</f>
        <v>#VALUE!</v>
      </c>
      <c r="E104" s="316" t="e">
        <f aca="false">SUM(E69,E75,E81,E87,E93,E99)</f>
        <v>#VALUE!</v>
      </c>
      <c r="F104" s="316" t="e">
        <f aca="false">SUM(F69,F75,F81,F87,F93,F99)</f>
        <v>#VALUE!</v>
      </c>
      <c r="G104" s="316" t="e">
        <f aca="false">SUM(G69,G75,G81,G87,G93,G99)</f>
        <v>#VALUE!</v>
      </c>
      <c r="H104" s="316" t="e">
        <f aca="false">SUM(H69,H75,H81,H87,H93,H99)</f>
        <v>#VALUE!</v>
      </c>
      <c r="I104" s="316" t="e">
        <f aca="false">SUM(I69,I75,I81,I87,I93,I99)</f>
        <v>#VALUE!</v>
      </c>
      <c r="J104" s="316" t="e">
        <f aca="false">SUM(J69,J75,J81,J87,J93,J99)</f>
        <v>#VALUE!</v>
      </c>
      <c r="K104" s="316" t="e">
        <f aca="false">SUM(K69,K75,K81,K87,K93,K99)</f>
        <v>#VALUE!</v>
      </c>
      <c r="L104" s="316" t="e">
        <f aca="false">SUM(L69,L75,L81,L87,L93,L99)</f>
        <v>#VALUE!</v>
      </c>
      <c r="M104" s="316" t="e">
        <f aca="false">SUM(M69,M75,M81,M87,M93,M99)</f>
        <v>#VALUE!</v>
      </c>
      <c r="N104" s="316" t="e">
        <f aca="false">SUM(N69,N75,N81,N87,N93,N99)</f>
        <v>#VALUE!</v>
      </c>
      <c r="O104" s="316" t="e">
        <f aca="false">SUM(O69,O75,O81,O87,O93,O99)</f>
        <v>#VALUE!</v>
      </c>
      <c r="P104" s="316" t="e">
        <f aca="false">SUM(P69,P75,P81,P87,P93,P99)</f>
        <v>#VALUE!</v>
      </c>
      <c r="Q104" s="316" t="e">
        <f aca="false">SUM(Q69,Q75,Q81,Q87,Q93,Q99)</f>
        <v>#VALUE!</v>
      </c>
      <c r="R104" s="316" t="e">
        <f aca="false">SUM(R69,R75,R81,R87,R93,R99)</f>
        <v>#VALUE!</v>
      </c>
      <c r="S104" s="316" t="e">
        <f aca="false">SUM(S69,S75,S81,S87,S93,S99)</f>
        <v>#VALUE!</v>
      </c>
      <c r="T104" s="316" t="e">
        <f aca="false">SUM(T69,T75,T81,T87,T93,T99)</f>
        <v>#VALUE!</v>
      </c>
      <c r="U104" s="316" t="e">
        <f aca="false">SUM(U69,U75,U81,U87,U93,U99)</f>
        <v>#VALUE!</v>
      </c>
      <c r="V104" s="316" t="e">
        <f aca="false">SUM(V69,V75,V81,V87,V93,V99)</f>
        <v>#VALUE!</v>
      </c>
    </row>
    <row r="105" customFormat="false" ht="12.75" hidden="false" customHeight="false" outlineLevel="0" collapsed="false">
      <c r="A105" s="1" t="s">
        <v>196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9" customFormat="false" ht="12.75" hidden="false" customHeight="false" outlineLevel="0" collapsed="false">
      <c r="A109" s="225" t="s">
        <v>197</v>
      </c>
      <c r="B109" s="312" t="e">
        <f aca="false">B104</f>
        <v>#VALUE!</v>
      </c>
      <c r="C109" s="312" t="e">
        <f aca="false">C104</f>
        <v>#VALUE!</v>
      </c>
      <c r="D109" s="312" t="e">
        <f aca="false">D104</f>
        <v>#VALUE!</v>
      </c>
      <c r="E109" s="312" t="e">
        <f aca="false">E104</f>
        <v>#VALUE!</v>
      </c>
      <c r="F109" s="312" t="e">
        <f aca="false">F104</f>
        <v>#VALUE!</v>
      </c>
      <c r="G109" s="312" t="e">
        <f aca="false">G104</f>
        <v>#VALUE!</v>
      </c>
      <c r="H109" s="312" t="e">
        <f aca="false">H104</f>
        <v>#VALUE!</v>
      </c>
      <c r="I109" s="312" t="e">
        <f aca="false">I104</f>
        <v>#VALUE!</v>
      </c>
      <c r="J109" s="312" t="e">
        <f aca="false">J104</f>
        <v>#VALUE!</v>
      </c>
      <c r="K109" s="312" t="e">
        <f aca="false">K104</f>
        <v>#VALUE!</v>
      </c>
      <c r="L109" s="312" t="e">
        <f aca="false">L104</f>
        <v>#VALUE!</v>
      </c>
      <c r="M109" s="312" t="e">
        <f aca="false">M104</f>
        <v>#VALUE!</v>
      </c>
      <c r="N109" s="312" t="e">
        <f aca="false">N104</f>
        <v>#VALUE!</v>
      </c>
      <c r="O109" s="312" t="e">
        <f aca="false">O104</f>
        <v>#VALUE!</v>
      </c>
      <c r="P109" s="312" t="e">
        <f aca="false">P104</f>
        <v>#VALUE!</v>
      </c>
      <c r="Q109" s="312" t="e">
        <f aca="false">Q104</f>
        <v>#VALUE!</v>
      </c>
      <c r="R109" s="312" t="e">
        <f aca="false">R104</f>
        <v>#VALUE!</v>
      </c>
      <c r="S109" s="312" t="e">
        <f aca="false">S104</f>
        <v>#VALUE!</v>
      </c>
      <c r="T109" s="312" t="e">
        <f aca="false">T104</f>
        <v>#VALUE!</v>
      </c>
      <c r="U109" s="312" t="e">
        <f aca="false">U104</f>
        <v>#VALUE!</v>
      </c>
      <c r="V109" s="312" t="e">
        <f aca="false">V104</f>
        <v>#VALUE!</v>
      </c>
    </row>
    <row r="110" customFormat="false" ht="12.75" hidden="false" customHeight="false" outlineLevel="0" collapsed="false">
      <c r="A110" s="347" t="s">
        <v>198</v>
      </c>
      <c r="B110" s="318" t="n">
        <v>0</v>
      </c>
      <c r="C110" s="318" t="e">
        <f aca="false">SUM(Brownsville!B91,Caledonia!B88,'New Albany'!B88,Gleason!B91,Wheatland!B92,Wilton!B85)</f>
        <v>#VALUE!</v>
      </c>
      <c r="D110" s="318" t="e">
        <f aca="false">SUM(Brownsville!C91,Caledonia!C88,'New Albany'!C88,Gleason!C91,Wheatland!C92,Wilton!C85)</f>
        <v>#VALUE!</v>
      </c>
      <c r="E110" s="318" t="e">
        <f aca="false">SUM(Brownsville!D91,Caledonia!D88,'New Albany'!D88,Gleason!D91,Wheatland!D92,Wilton!D85)</f>
        <v>#VALUE!</v>
      </c>
      <c r="F110" s="318" t="e">
        <f aca="false">SUM(Brownsville!E91,Caledonia!E88,'New Albany'!E88,Gleason!E91,Wheatland!E92,Wilton!E85)</f>
        <v>#VALUE!</v>
      </c>
      <c r="G110" s="318" t="e">
        <f aca="false">SUM(Brownsville!F91,Caledonia!F88,'New Albany'!F88,Gleason!F91,Wheatland!F92,Wilton!F85)</f>
        <v>#VALUE!</v>
      </c>
      <c r="H110" s="318" t="e">
        <f aca="false">SUM(Brownsville!G91,Caledonia!G88,'New Albany'!G88,Gleason!G91,Wheatland!G92,Wilton!G85)</f>
        <v>#VALUE!</v>
      </c>
      <c r="I110" s="318" t="e">
        <f aca="false">SUM(Brownsville!H91,Caledonia!H88,'New Albany'!H88,Gleason!H91,Wheatland!H92,Wilton!H85)</f>
        <v>#VALUE!</v>
      </c>
      <c r="J110" s="318" t="e">
        <f aca="false">SUM(Brownsville!I91,Caledonia!I88,'New Albany'!I88,Gleason!I91,Wheatland!I92,Wilton!I85)</f>
        <v>#VALUE!</v>
      </c>
      <c r="K110" s="318" t="e">
        <f aca="false">SUM(Brownsville!J91,Caledonia!J88,'New Albany'!J88,Gleason!J91,Wheatland!J92,Wilton!J85)</f>
        <v>#VALUE!</v>
      </c>
      <c r="L110" s="318" t="e">
        <f aca="false">SUM(Brownsville!K91,Caledonia!K88,'New Albany'!K88,Gleason!K91,Wheatland!K92,Wilton!K85)</f>
        <v>#VALUE!</v>
      </c>
      <c r="M110" s="318" t="e">
        <f aca="false">SUM(Brownsville!L91,Caledonia!L88,'New Albany'!L88,Gleason!L91,Wheatland!L92,Wilton!L85)</f>
        <v>#VALUE!</v>
      </c>
      <c r="N110" s="318" t="e">
        <f aca="false">SUM(Brownsville!M91,Caledonia!M88,'New Albany'!M88,Gleason!M91,Wheatland!M92,Wilton!M85)</f>
        <v>#VALUE!</v>
      </c>
      <c r="O110" s="318" t="e">
        <f aca="false">SUM(Brownsville!N91,Caledonia!N88,'New Albany'!N88,Gleason!N91,Wheatland!N92,Wilton!N85)</f>
        <v>#VALUE!</v>
      </c>
      <c r="P110" s="318" t="e">
        <f aca="false">SUM(Brownsville!O91,Caledonia!O88,'New Albany'!O88,Gleason!O91,Wheatland!O92,Wilton!O85)</f>
        <v>#VALUE!</v>
      </c>
      <c r="Q110" s="318" t="e">
        <f aca="false">SUM(Brownsville!P91,Caledonia!P88,'New Albany'!P88,Gleason!P91,Wheatland!P92,Wilton!P85)</f>
        <v>#VALUE!</v>
      </c>
      <c r="R110" s="318" t="e">
        <f aca="false">SUM(Brownsville!Q91,Caledonia!Q88,'New Albany'!Q88,Gleason!Q91,Wheatland!Q92,Wilton!Q85)</f>
        <v>#VALUE!</v>
      </c>
      <c r="S110" s="318" t="e">
        <f aca="false">SUM(Brownsville!R91,Caledonia!R88,'New Albany'!R88,Gleason!R91,Wheatland!R92,Wilton!R85)</f>
        <v>#VALUE!</v>
      </c>
      <c r="T110" s="318" t="e">
        <f aca="false">SUM(Brownsville!S91,Caledonia!S88,'New Albany'!S88,Gleason!S91,Wheatland!S92,Wilton!S85)</f>
        <v>#VALUE!</v>
      </c>
      <c r="U110" s="318" t="e">
        <f aca="false">SUM(Brownsville!T91,Caledonia!T88,'New Albany'!T88,Gleason!T91,Wheatland!T92,Wilton!T85)</f>
        <v>#VALUE!</v>
      </c>
      <c r="V110" s="318" t="e">
        <f aca="false">SUM(Brownsville!U91,Caledonia!U88,'New Albany'!U88,Gleason!U91,Wheatland!U92,Wilton!U85)</f>
        <v>#VALUE!</v>
      </c>
    </row>
    <row r="111" customFormat="false" ht="12.75" hidden="false" customHeight="false" outlineLevel="0" collapsed="false">
      <c r="A111" s="225" t="s">
        <v>199</v>
      </c>
      <c r="B111" s="312" t="e">
        <f aca="false">B109+B110</f>
        <v>#VALUE!</v>
      </c>
      <c r="C111" s="312" t="e">
        <f aca="false">C109+C110</f>
        <v>#VALUE!</v>
      </c>
      <c r="D111" s="312" t="e">
        <f aca="false">D109+D110</f>
        <v>#VALUE!</v>
      </c>
      <c r="E111" s="312" t="e">
        <f aca="false">E109+E110</f>
        <v>#VALUE!</v>
      </c>
      <c r="F111" s="312" t="e">
        <f aca="false">F109+F110</f>
        <v>#VALUE!</v>
      </c>
      <c r="G111" s="312" t="e">
        <f aca="false">G109+G110</f>
        <v>#VALUE!</v>
      </c>
      <c r="H111" s="312" t="e">
        <f aca="false">H109+H110</f>
        <v>#VALUE!</v>
      </c>
      <c r="I111" s="312" t="e">
        <f aca="false">I109+I110</f>
        <v>#VALUE!</v>
      </c>
      <c r="J111" s="312" t="e">
        <f aca="false">J109+J110</f>
        <v>#VALUE!</v>
      </c>
      <c r="K111" s="312" t="e">
        <f aca="false">K109+K110</f>
        <v>#VALUE!</v>
      </c>
      <c r="L111" s="312" t="e">
        <f aca="false">L109+L110</f>
        <v>#VALUE!</v>
      </c>
      <c r="M111" s="312" t="e">
        <f aca="false">M109+M110</f>
        <v>#VALUE!</v>
      </c>
      <c r="N111" s="312" t="e">
        <f aca="false">N109+N110</f>
        <v>#VALUE!</v>
      </c>
      <c r="O111" s="312" t="e">
        <f aca="false">O109+O110</f>
        <v>#VALUE!</v>
      </c>
      <c r="P111" s="312" t="e">
        <f aca="false">P109+P110</f>
        <v>#VALUE!</v>
      </c>
      <c r="Q111" s="312" t="e">
        <f aca="false">Q109+Q110</f>
        <v>#VALUE!</v>
      </c>
      <c r="R111" s="312" t="e">
        <f aca="false">R109+R110</f>
        <v>#VALUE!</v>
      </c>
      <c r="S111" s="312" t="e">
        <f aca="false">S109+S110</f>
        <v>#VALUE!</v>
      </c>
      <c r="T111" s="312" t="e">
        <f aca="false">T109+T110</f>
        <v>#VALUE!</v>
      </c>
      <c r="U111" s="312" t="e">
        <f aca="false">U109+U110</f>
        <v>#VALUE!</v>
      </c>
      <c r="V111" s="312" t="e">
        <f aca="false">V109+V110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61" man="true" max="16383" min="0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348" t="s">
        <v>200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49"/>
      <c r="W2" s="349"/>
    </row>
    <row r="3" customFormat="false" ht="12.75" hidden="false" customHeight="false" outlineLevel="0" collapsed="false">
      <c r="A3" s="350"/>
      <c r="B3" s="351"/>
      <c r="C3" s="351"/>
      <c r="D3" s="351"/>
      <c r="E3" s="351"/>
      <c r="F3" s="351"/>
      <c r="G3" s="352"/>
      <c r="H3" s="351"/>
      <c r="I3" s="351"/>
      <c r="J3" s="351"/>
      <c r="K3" s="351"/>
      <c r="L3" s="351"/>
      <c r="M3" s="352"/>
      <c r="N3" s="351"/>
      <c r="O3" s="351"/>
      <c r="P3" s="351"/>
      <c r="Q3" s="351"/>
      <c r="R3" s="351"/>
      <c r="S3" s="352"/>
      <c r="T3" s="351"/>
      <c r="U3" s="351"/>
      <c r="V3" s="353"/>
      <c r="W3" s="353"/>
    </row>
    <row r="4" customFormat="false" ht="12.75" hidden="false" customHeight="false" outlineLevel="0" collapsed="false">
      <c r="A4" s="304"/>
      <c r="B4" s="354" t="n">
        <v>3</v>
      </c>
      <c r="C4" s="354" t="n">
        <v>4</v>
      </c>
      <c r="D4" s="354" t="n">
        <v>5</v>
      </c>
      <c r="E4" s="355" t="n">
        <v>6</v>
      </c>
      <c r="F4" s="354" t="n">
        <v>7</v>
      </c>
      <c r="G4" s="354" t="n">
        <v>8</v>
      </c>
      <c r="H4" s="354" t="n">
        <v>9</v>
      </c>
      <c r="I4" s="354" t="n">
        <v>10</v>
      </c>
      <c r="J4" s="354" t="n">
        <v>11</v>
      </c>
      <c r="K4" s="355" t="n">
        <v>12</v>
      </c>
      <c r="L4" s="354" t="n">
        <v>13</v>
      </c>
      <c r="M4" s="354" t="n">
        <v>14</v>
      </c>
      <c r="N4" s="354" t="n">
        <v>15</v>
      </c>
      <c r="O4" s="354" t="n">
        <v>16</v>
      </c>
      <c r="P4" s="354" t="n">
        <v>17</v>
      </c>
      <c r="Q4" s="355" t="n">
        <v>18</v>
      </c>
      <c r="R4" s="354" t="n">
        <v>19</v>
      </c>
      <c r="S4" s="354" t="n">
        <v>20</v>
      </c>
      <c r="T4" s="354" t="n">
        <v>21</v>
      </c>
      <c r="U4" s="354" t="n">
        <v>22</v>
      </c>
      <c r="V4" s="356"/>
      <c r="W4" s="353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v>2002</v>
      </c>
      <c r="D5" s="212" t="n">
        <v>2003</v>
      </c>
      <c r="E5" s="212" t="n">
        <v>2004</v>
      </c>
      <c r="F5" s="212" t="n">
        <v>2005</v>
      </c>
      <c r="G5" s="212" t="n">
        <v>2006</v>
      </c>
      <c r="H5" s="212" t="n">
        <v>2007</v>
      </c>
      <c r="I5" s="212" t="n">
        <v>2008</v>
      </c>
      <c r="J5" s="212" t="n">
        <v>2009</v>
      </c>
      <c r="K5" s="212" t="n">
        <v>2010</v>
      </c>
      <c r="L5" s="212" t="n">
        <v>2011</v>
      </c>
      <c r="M5" s="212" t="n">
        <v>2012</v>
      </c>
      <c r="N5" s="212" t="n">
        <v>2013</v>
      </c>
      <c r="O5" s="212" t="n">
        <v>2014</v>
      </c>
      <c r="P5" s="212" t="n">
        <v>2015</v>
      </c>
      <c r="Q5" s="212" t="n">
        <v>2016</v>
      </c>
      <c r="R5" s="212" t="n">
        <v>2017</v>
      </c>
      <c r="S5" s="212" t="n">
        <v>2018</v>
      </c>
      <c r="T5" s="212" t="n">
        <v>2019</v>
      </c>
      <c r="U5" s="212" t="n">
        <v>2020</v>
      </c>
    </row>
    <row r="6" customFormat="false" ht="12.75" hidden="false" customHeight="false" outlineLevel="0" collapsed="false">
      <c r="A6" s="304"/>
      <c r="B6" s="357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</row>
    <row r="7" customFormat="false" ht="12.75" hidden="false" customHeight="false" outlineLevel="0" collapsed="false">
      <c r="A7" s="358" t="s">
        <v>201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59"/>
      <c r="W7" s="359"/>
    </row>
    <row r="8" customFormat="false" ht="13.5" hidden="false" customHeight="false" outlineLevel="0" collapsed="false">
      <c r="A8" s="53" t="s">
        <v>202</v>
      </c>
      <c r="B8" s="360" t="e">
        <f aca="false">SUM(Caledonia!B100,'New Albany'!B100,Wheatland!B106,Wilton!B97,Brownsville!B103,Gleason!B103)</f>
        <v>#VALUE!</v>
      </c>
      <c r="C8" s="360" t="e">
        <f aca="false">SUM(Caledonia!C100,'New Albany'!C100,Wheatland!C106,Wilton!C97,Brownsville!C103,Gleason!C103)</f>
        <v>#VALUE!</v>
      </c>
      <c r="D8" s="360" t="e">
        <f aca="false">SUM(Caledonia!D100,'New Albany'!D100,Wheatland!D106,Wilton!D97,Brownsville!D103,Gleason!D103)</f>
        <v>#VALUE!</v>
      </c>
      <c r="E8" s="360" t="e">
        <f aca="false">SUM(Caledonia!E100,'New Albany'!E100,Wheatland!E106,Wilton!E97,Brownsville!E103,Gleason!E103)</f>
        <v>#VALUE!</v>
      </c>
      <c r="F8" s="360" t="e">
        <f aca="false">SUM(Caledonia!F100,'New Albany'!F100,Wheatland!F106,Wilton!F97,Brownsville!F103,Gleason!F103)</f>
        <v>#VALUE!</v>
      </c>
      <c r="G8" s="360" t="e">
        <f aca="false">SUM(Caledonia!G100,'New Albany'!G100,Wheatland!G106,Wilton!G97,Brownsville!G103,Gleason!G103)</f>
        <v>#VALUE!</v>
      </c>
      <c r="H8" s="360" t="e">
        <f aca="false">SUM(Caledonia!H100,'New Albany'!H100,Wheatland!H106,Wilton!H97,Brownsville!H103,Gleason!H103)</f>
        <v>#VALUE!</v>
      </c>
      <c r="I8" s="360" t="e">
        <f aca="false">SUM(Caledonia!I100,'New Albany'!I100,Wheatland!I106,Wilton!I97,Brownsville!I103,Gleason!I103)</f>
        <v>#VALUE!</v>
      </c>
      <c r="J8" s="360" t="e">
        <f aca="false">SUM(Caledonia!J100,'New Albany'!J100,Wheatland!J106,Wilton!J97,Brownsville!J103,Gleason!J103)</f>
        <v>#VALUE!</v>
      </c>
      <c r="K8" s="360" t="e">
        <f aca="false">SUM(Caledonia!K100,'New Albany'!K100,Wheatland!K106,Wilton!K97,Brownsville!K103,Gleason!K103)</f>
        <v>#VALUE!</v>
      </c>
      <c r="L8" s="360" t="e">
        <f aca="false">SUM(Caledonia!L100,'New Albany'!L100,Wheatland!L106,Wilton!L97,Brownsville!L103,Gleason!L103)</f>
        <v>#VALUE!</v>
      </c>
      <c r="M8" s="360" t="e">
        <f aca="false">SUM(Caledonia!M100,'New Albany'!M100,Wheatland!M106,Wilton!M97,Brownsville!M103,Gleason!M103)</f>
        <v>#VALUE!</v>
      </c>
      <c r="N8" s="360" t="e">
        <f aca="false">SUM(Caledonia!N100,'New Albany'!N100,Wheatland!N106,Wilton!N97,Brownsville!N103,Gleason!N103)</f>
        <v>#VALUE!</v>
      </c>
      <c r="O8" s="360" t="e">
        <f aca="false">SUM(Caledonia!O100,'New Albany'!O100,Wheatland!O106,Wilton!O97,Brownsville!O103,Gleason!O103)</f>
        <v>#VALUE!</v>
      </c>
      <c r="P8" s="360" t="e">
        <f aca="false">SUM(Caledonia!P100,'New Albany'!P100,Wheatland!P106,Wilton!P97,Brownsville!P103,Gleason!P103)</f>
        <v>#VALUE!</v>
      </c>
      <c r="Q8" s="360" t="e">
        <f aca="false">SUM(Caledonia!Q100,'New Albany'!Q100,Wheatland!Q106,Wilton!Q97,Brownsville!Q103,Gleason!Q103)</f>
        <v>#VALUE!</v>
      </c>
      <c r="R8" s="360" t="e">
        <f aca="false">SUM(Caledonia!R100,'New Albany'!R100,Wheatland!R106,Wilton!R97,Brownsville!R103,Gleason!R103)</f>
        <v>#VALUE!</v>
      </c>
      <c r="S8" s="360" t="e">
        <f aca="false">SUM(Caledonia!S100,'New Albany'!S100,Wheatland!S106,Wilton!S97,Brownsville!S103,Gleason!S103)</f>
        <v>#VALUE!</v>
      </c>
      <c r="T8" s="360" t="e">
        <f aca="false">SUM(Caledonia!T100,'New Albany'!T100,Wheatland!T106,Wilton!T97,Brownsville!T103,Gleason!T103)</f>
        <v>#VALUE!</v>
      </c>
      <c r="U8" s="360" t="e">
        <f aca="false">SUM(Caledonia!U100,'New Albany'!U100,Wheatland!U106,Wilton!U97,Brownsville!U103,Gleason!U103)</f>
        <v>#VALUE!</v>
      </c>
      <c r="V8" s="361"/>
      <c r="W8" s="217" t="e">
        <f aca="false">SUM(B8:U8)</f>
        <v>#VALUE!</v>
      </c>
      <c r="X8" s="312" t="e">
        <f aca="false">SUM(Brownsville!W103,Caledonia!W100,'New Albany'!W100,Gleason!W103,Wheatland!W106,Wilton!W97)</f>
        <v>#VALUE!</v>
      </c>
      <c r="Y8" s="210" t="e">
        <f aca="false">W8-X8</f>
        <v>#VALUE!</v>
      </c>
    </row>
    <row r="9" customFormat="false" ht="12.75" hidden="false" customHeight="false" outlineLevel="0" collapsed="false">
      <c r="A9" s="53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361"/>
      <c r="W9" s="361"/>
    </row>
    <row r="10" customFormat="false" ht="12.75" hidden="false" customHeight="false" outlineLevel="0" collapsed="false">
      <c r="A10" s="330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62"/>
      <c r="W10" s="362"/>
    </row>
    <row r="11" customFormat="false" ht="12.75" hidden="false" customHeight="false" outlineLevel="0" collapsed="false">
      <c r="A11" s="358" t="s">
        <v>203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62"/>
      <c r="W11" s="362"/>
    </row>
    <row r="12" customFormat="false" ht="12.75" hidden="false" customHeight="false" outlineLevel="0" collapsed="false">
      <c r="A12" s="330" t="s">
        <v>204</v>
      </c>
      <c r="B12" s="26" t="e">
        <f aca="false">IS!B40-IS!B13</f>
        <v>#VALUE!</v>
      </c>
      <c r="C12" s="26" t="e">
        <f aca="false">IS!C40-IS!C13</f>
        <v>#VALUE!</v>
      </c>
      <c r="D12" s="26" t="e">
        <f aca="false">IS!D40-IS!D13</f>
        <v>#VALUE!</v>
      </c>
      <c r="E12" s="26" t="e">
        <f aca="false">IS!E40</f>
        <v>#VALUE!</v>
      </c>
      <c r="F12" s="26" t="e">
        <f aca="false">IS!F40</f>
        <v>#VALUE!</v>
      </c>
      <c r="G12" s="26" t="e">
        <f aca="false">IS!G40</f>
        <v>#VALUE!</v>
      </c>
      <c r="H12" s="26" t="e">
        <f aca="false">IS!H40</f>
        <v>#VALUE!</v>
      </c>
      <c r="I12" s="26" t="e">
        <f aca="false">IS!I40</f>
        <v>#VALUE!</v>
      </c>
      <c r="J12" s="26" t="e">
        <f aca="false">IS!J40</f>
        <v>#VALUE!</v>
      </c>
      <c r="K12" s="26" t="e">
        <f aca="false">IS!K40</f>
        <v>#VALUE!</v>
      </c>
      <c r="L12" s="26" t="e">
        <f aca="false">IS!L40</f>
        <v>#VALUE!</v>
      </c>
      <c r="M12" s="26" t="e">
        <f aca="false">IS!M40</f>
        <v>#VALUE!</v>
      </c>
      <c r="N12" s="26" t="e">
        <f aca="false">IS!N40</f>
        <v>#VALUE!</v>
      </c>
      <c r="O12" s="26" t="e">
        <f aca="false">IS!O40</f>
        <v>#VALUE!</v>
      </c>
      <c r="P12" s="26" t="e">
        <f aca="false">IS!P40</f>
        <v>#VALUE!</v>
      </c>
      <c r="Q12" s="26" t="e">
        <f aca="false">IS!Q40</f>
        <v>#VALUE!</v>
      </c>
      <c r="R12" s="26" t="e">
        <f aca="false">IS!R40</f>
        <v>#VALUE!</v>
      </c>
      <c r="S12" s="26" t="e">
        <f aca="false">IS!S40</f>
        <v>#VALUE!</v>
      </c>
      <c r="T12" s="26" t="e">
        <f aca="false">IS!T40</f>
        <v>#VALUE!</v>
      </c>
      <c r="U12" s="26" t="e">
        <f aca="false">IS!U40</f>
        <v>#VALUE!</v>
      </c>
      <c r="V12" s="362"/>
      <c r="W12" s="217" t="e">
        <f aca="false">SUM(B12:U12)</f>
        <v>#VALUE!</v>
      </c>
      <c r="X12" s="312" t="e">
        <f aca="false">SUM(Caledonia!W86,'New Albany'!W86,Wheatland!W90,Wilton!W83,Brownsville!W89,Gleason!W89)</f>
        <v>#VALUE!</v>
      </c>
      <c r="Y12" s="210" t="e">
        <f aca="false">W12-X12</f>
        <v>#VALUE!</v>
      </c>
    </row>
    <row r="13" customFormat="false" ht="12.75" hidden="false" customHeight="false" outlineLevel="0" collapsed="false">
      <c r="A13" s="330" t="s">
        <v>205</v>
      </c>
      <c r="B13" s="26" t="e">
        <f aca="false">IS!B34</f>
        <v>#VALUE!</v>
      </c>
      <c r="C13" s="26" t="e">
        <f aca="false">IS!C34</f>
        <v>#VALUE!</v>
      </c>
      <c r="D13" s="26" t="e">
        <f aca="false">IS!D34</f>
        <v>#VALUE!</v>
      </c>
      <c r="E13" s="26" t="e">
        <f aca="false">IS!E34</f>
        <v>#VALUE!</v>
      </c>
      <c r="F13" s="26" t="e">
        <f aca="false">IS!F34</f>
        <v>#VALUE!</v>
      </c>
      <c r="G13" s="26" t="e">
        <f aca="false">IS!G34</f>
        <v>#VALUE!</v>
      </c>
      <c r="H13" s="26" t="e">
        <f aca="false">IS!H34</f>
        <v>#VALUE!</v>
      </c>
      <c r="I13" s="26" t="e">
        <f aca="false">IS!I34</f>
        <v>#VALUE!</v>
      </c>
      <c r="J13" s="26" t="e">
        <f aca="false">IS!J34</f>
        <v>#VALUE!</v>
      </c>
      <c r="K13" s="26" t="e">
        <f aca="false">IS!K34</f>
        <v>#VALUE!</v>
      </c>
      <c r="L13" s="26" t="e">
        <f aca="false">IS!L34</f>
        <v>#VALUE!</v>
      </c>
      <c r="M13" s="26" t="e">
        <f aca="false">IS!M34</f>
        <v>#VALUE!</v>
      </c>
      <c r="N13" s="26" t="e">
        <f aca="false">IS!N34</f>
        <v>#VALUE!</v>
      </c>
      <c r="O13" s="26" t="e">
        <f aca="false">IS!O34</f>
        <v>#VALUE!</v>
      </c>
      <c r="P13" s="26" t="e">
        <f aca="false">IS!P34</f>
        <v>#VALUE!</v>
      </c>
      <c r="Q13" s="26" t="e">
        <f aca="false">IS!Q34</f>
        <v>#VALUE!</v>
      </c>
      <c r="R13" s="26" t="e">
        <f aca="false">IS!R34</f>
        <v>#VALUE!</v>
      </c>
      <c r="S13" s="26" t="e">
        <f aca="false">IS!S34</f>
        <v>#VALUE!</v>
      </c>
      <c r="T13" s="26" t="e">
        <f aca="false">IS!T34</f>
        <v>#VALUE!</v>
      </c>
      <c r="U13" s="26" t="e">
        <f aca="false">IS!U34</f>
        <v>#VALUE!</v>
      </c>
      <c r="V13" s="362"/>
      <c r="W13" s="217" t="e">
        <f aca="false">SUM(B13:U13)</f>
        <v>#VALUE!</v>
      </c>
      <c r="X13" s="312" t="e">
        <f aca="false">SUM(Caledonia!W87,'New Albany'!W87,Wheatland!W91,Wilton!W84,Brownsville!W90,Gleason!W90)</f>
        <v>#VALUE!</v>
      </c>
      <c r="Y13" s="210" t="e">
        <f aca="false">W13-X13</f>
        <v>#VALUE!</v>
      </c>
    </row>
    <row r="14" customFormat="false" ht="12.75" hidden="false" customHeight="false" outlineLevel="0" collapsed="false">
      <c r="A14" s="330" t="s">
        <v>206</v>
      </c>
      <c r="B14" s="26" t="e">
        <f aca="false">-Depreciation!C104</f>
        <v>#VALUE!</v>
      </c>
      <c r="C14" s="26" t="e">
        <f aca="false">-Depreciation!D104</f>
        <v>#VALUE!</v>
      </c>
      <c r="D14" s="26" t="e">
        <f aca="false">-Depreciation!E104</f>
        <v>#VALUE!</v>
      </c>
      <c r="E14" s="26" t="e">
        <f aca="false">-Depreciation!F104</f>
        <v>#VALUE!</v>
      </c>
      <c r="F14" s="26" t="e">
        <f aca="false">-Depreciation!G104</f>
        <v>#VALUE!</v>
      </c>
      <c r="G14" s="26" t="e">
        <f aca="false">-Depreciation!H104</f>
        <v>#VALUE!</v>
      </c>
      <c r="H14" s="26" t="e">
        <f aca="false">-Depreciation!I104</f>
        <v>#VALUE!</v>
      </c>
      <c r="I14" s="26" t="e">
        <f aca="false">-Depreciation!J104</f>
        <v>#VALUE!</v>
      </c>
      <c r="J14" s="26" t="e">
        <f aca="false">-Depreciation!K104</f>
        <v>#VALUE!</v>
      </c>
      <c r="K14" s="26" t="e">
        <f aca="false">-Depreciation!L104</f>
        <v>#VALUE!</v>
      </c>
      <c r="L14" s="26" t="e">
        <f aca="false">-Depreciation!M104</f>
        <v>#VALUE!</v>
      </c>
      <c r="M14" s="26" t="e">
        <f aca="false">-Depreciation!N104</f>
        <v>#VALUE!</v>
      </c>
      <c r="N14" s="26" t="e">
        <f aca="false">-Depreciation!O104</f>
        <v>#VALUE!</v>
      </c>
      <c r="O14" s="26" t="e">
        <f aca="false">-Depreciation!P104</f>
        <v>#VALUE!</v>
      </c>
      <c r="P14" s="26" t="e">
        <f aca="false">-Depreciation!Q104</f>
        <v>#VALUE!</v>
      </c>
      <c r="Q14" s="26" t="e">
        <f aca="false">-Depreciation!R104</f>
        <v>#VALUE!</v>
      </c>
      <c r="R14" s="26" t="e">
        <f aca="false">-Depreciation!S104</f>
        <v>#VALUE!</v>
      </c>
      <c r="S14" s="26" t="e">
        <f aca="false">-Depreciation!T104</f>
        <v>#VALUE!</v>
      </c>
      <c r="T14" s="26" t="e">
        <f aca="false">-Depreciation!U104</f>
        <v>#VALUE!</v>
      </c>
      <c r="U14" s="26" t="e">
        <f aca="false">-Depreciation!V104</f>
        <v>#VALUE!</v>
      </c>
      <c r="V14" s="362"/>
      <c r="W14" s="217" t="e">
        <f aca="false">SUM(B14:U14)</f>
        <v>#VALUE!</v>
      </c>
      <c r="X14" s="312" t="e">
        <f aca="false">SUM(Caledonia!W88,'New Albany'!W88,Wheatland!W92,Wilton!W85,Brownsville!W91,Gleason!W91)</f>
        <v>#VALUE!</v>
      </c>
      <c r="Y14" s="210" t="e">
        <f aca="false">W14-X14</f>
        <v>#VALUE!</v>
      </c>
    </row>
    <row r="15" customFormat="false" ht="15" hidden="false" customHeight="false" outlineLevel="0" collapsed="false">
      <c r="A15" s="330" t="s">
        <v>207</v>
      </c>
      <c r="B15" s="253" t="e">
        <f aca="false">-B8</f>
        <v>#VALUE!</v>
      </c>
      <c r="C15" s="253" t="e">
        <f aca="false">-C8</f>
        <v>#VALUE!</v>
      </c>
      <c r="D15" s="253" t="e">
        <f aca="false">-D8</f>
        <v>#VALUE!</v>
      </c>
      <c r="E15" s="253" t="e">
        <f aca="false">-E8</f>
        <v>#VALUE!</v>
      </c>
      <c r="F15" s="253" t="e">
        <f aca="false">-F8</f>
        <v>#VALUE!</v>
      </c>
      <c r="G15" s="253" t="e">
        <f aca="false">-G8</f>
        <v>#VALUE!</v>
      </c>
      <c r="H15" s="253" t="e">
        <f aca="false">-H8</f>
        <v>#VALUE!</v>
      </c>
      <c r="I15" s="253" t="e">
        <f aca="false">-I8</f>
        <v>#VALUE!</v>
      </c>
      <c r="J15" s="253" t="e">
        <f aca="false">-J8</f>
        <v>#VALUE!</v>
      </c>
      <c r="K15" s="253" t="e">
        <f aca="false">-K8</f>
        <v>#VALUE!</v>
      </c>
      <c r="L15" s="253" t="e">
        <f aca="false">-L8</f>
        <v>#VALUE!</v>
      </c>
      <c r="M15" s="253" t="e">
        <f aca="false">-M8</f>
        <v>#VALUE!</v>
      </c>
      <c r="N15" s="253" t="e">
        <f aca="false">-N8</f>
        <v>#VALUE!</v>
      </c>
      <c r="O15" s="253" t="e">
        <f aca="false">-O8</f>
        <v>#VALUE!</v>
      </c>
      <c r="P15" s="253" t="e">
        <f aca="false">-P8</f>
        <v>#VALUE!</v>
      </c>
      <c r="Q15" s="253" t="e">
        <f aca="false">-Q8</f>
        <v>#VALUE!</v>
      </c>
      <c r="R15" s="253" t="e">
        <f aca="false">-R8</f>
        <v>#VALUE!</v>
      </c>
      <c r="S15" s="253" t="e">
        <f aca="false">-S8</f>
        <v>#VALUE!</v>
      </c>
      <c r="T15" s="253" t="e">
        <f aca="false">-T8</f>
        <v>#VALUE!</v>
      </c>
      <c r="U15" s="253" t="e">
        <f aca="false">-U8</f>
        <v>#VALUE!</v>
      </c>
      <c r="V15" s="363"/>
      <c r="W15" s="217" t="e">
        <f aca="false">SUM(B15:U15)</f>
        <v>#VALUE!</v>
      </c>
      <c r="X15" s="312" t="e">
        <f aca="false">SUM(Brownsville!W103,Caledonia!W100,'New Albany'!W100,Gleason!W103,Wheatland!W106,Wilton!W97)</f>
        <v>#VALUE!</v>
      </c>
      <c r="Y15" s="210" t="e">
        <f aca="false">X15+W15</f>
        <v>#VALUE!</v>
      </c>
    </row>
    <row r="16" customFormat="false" ht="12.75" hidden="false" customHeight="false" outlineLevel="0" collapsed="false">
      <c r="A16" s="364" t="s">
        <v>208</v>
      </c>
      <c r="B16" s="217" t="e">
        <f aca="false">SUM(B12:B15)</f>
        <v>#VALUE!</v>
      </c>
      <c r="C16" s="217" t="e">
        <f aca="false">SUM(C12:C15)</f>
        <v>#VALUE!</v>
      </c>
      <c r="D16" s="217" t="e">
        <f aca="false">SUM(D12:D15)</f>
        <v>#VALUE!</v>
      </c>
      <c r="E16" s="217" t="e">
        <f aca="false">SUM(E12:E15)</f>
        <v>#VALUE!</v>
      </c>
      <c r="F16" s="217" t="e">
        <f aca="false">SUM(F12:F15)</f>
        <v>#VALUE!</v>
      </c>
      <c r="G16" s="217" t="e">
        <f aca="false">SUM(G12:G15)</f>
        <v>#VALUE!</v>
      </c>
      <c r="H16" s="217" t="e">
        <f aca="false">SUM(H12:H15)</f>
        <v>#VALUE!</v>
      </c>
      <c r="I16" s="217" t="e">
        <f aca="false">SUM(I12:I15)</f>
        <v>#VALUE!</v>
      </c>
      <c r="J16" s="217" t="e">
        <f aca="false">SUM(J12:J15)</f>
        <v>#VALUE!</v>
      </c>
      <c r="K16" s="217" t="e">
        <f aca="false">SUM(K12:K15)</f>
        <v>#VALUE!</v>
      </c>
      <c r="L16" s="217" t="e">
        <f aca="false">SUM(L12:L15)</f>
        <v>#VALUE!</v>
      </c>
      <c r="M16" s="217" t="e">
        <f aca="false">SUM(M12:M15)</f>
        <v>#VALUE!</v>
      </c>
      <c r="N16" s="217" t="e">
        <f aca="false">SUM(N12:N15)</f>
        <v>#VALUE!</v>
      </c>
      <c r="O16" s="217" t="e">
        <f aca="false">SUM(O12:O15)</f>
        <v>#VALUE!</v>
      </c>
      <c r="P16" s="217" t="e">
        <f aca="false">SUM(P12:P15)</f>
        <v>#VALUE!</v>
      </c>
      <c r="Q16" s="217" t="e">
        <f aca="false">SUM(Q12:Q15)</f>
        <v>#VALUE!</v>
      </c>
      <c r="R16" s="217" t="e">
        <f aca="false">SUM(R12:R15)</f>
        <v>#VALUE!</v>
      </c>
      <c r="S16" s="217" t="e">
        <f aca="false">SUM(S12:S15)</f>
        <v>#VALUE!</v>
      </c>
      <c r="T16" s="217" t="e">
        <f aca="false">SUM(T12:T15)</f>
        <v>#VALUE!</v>
      </c>
      <c r="U16" s="217" t="e">
        <f aca="false">SUM(U12:U15)</f>
        <v>#VALUE!</v>
      </c>
      <c r="V16" s="361"/>
      <c r="W16" s="217"/>
      <c r="X16" s="312"/>
      <c r="Y16" s="210"/>
    </row>
    <row r="17" customFormat="false" ht="12.75" hidden="false" customHeight="false" outlineLevel="0" collapsed="false">
      <c r="A17" s="364"/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361"/>
      <c r="W17" s="361"/>
    </row>
    <row r="18" customFormat="false" ht="12.75" hidden="false" customHeight="false" outlineLevel="0" collapsed="false">
      <c r="A18" s="330" t="s">
        <v>209</v>
      </c>
      <c r="B18" s="365" t="n">
        <f aca="false">Assumptions!$K$37</f>
        <v>0.35</v>
      </c>
      <c r="C18" s="365" t="n">
        <f aca="false">Assumptions!$K$37</f>
        <v>0.35</v>
      </c>
      <c r="D18" s="365" t="n">
        <f aca="false">Assumptions!$K$37</f>
        <v>0.35</v>
      </c>
      <c r="E18" s="365" t="n">
        <f aca="false">Assumptions!$K$37</f>
        <v>0.35</v>
      </c>
      <c r="F18" s="365" t="n">
        <f aca="false">Assumptions!$K$37</f>
        <v>0.35</v>
      </c>
      <c r="G18" s="365" t="n">
        <f aca="false">Assumptions!$K$37</f>
        <v>0.35</v>
      </c>
      <c r="H18" s="365" t="n">
        <f aca="false">Assumptions!$K$37</f>
        <v>0.35</v>
      </c>
      <c r="I18" s="365" t="n">
        <f aca="false">Assumptions!$K$37</f>
        <v>0.35</v>
      </c>
      <c r="J18" s="365" t="n">
        <f aca="false">Assumptions!$K$37</f>
        <v>0.35</v>
      </c>
      <c r="K18" s="365" t="n">
        <f aca="false">Assumptions!$K$37</f>
        <v>0.35</v>
      </c>
      <c r="L18" s="365" t="n">
        <f aca="false">Assumptions!$K$37</f>
        <v>0.35</v>
      </c>
      <c r="M18" s="365" t="n">
        <f aca="false">Assumptions!$K$37</f>
        <v>0.35</v>
      </c>
      <c r="N18" s="365" t="n">
        <f aca="false">Assumptions!$K$37</f>
        <v>0.35</v>
      </c>
      <c r="O18" s="365" t="n">
        <f aca="false">Assumptions!$K$37</f>
        <v>0.35</v>
      </c>
      <c r="P18" s="365" t="n">
        <f aca="false">Assumptions!$K$37</f>
        <v>0.35</v>
      </c>
      <c r="Q18" s="365" t="n">
        <f aca="false">Assumptions!$K$37</f>
        <v>0.35</v>
      </c>
      <c r="R18" s="365" t="n">
        <f aca="false">Assumptions!$K$37</f>
        <v>0.35</v>
      </c>
      <c r="S18" s="365" t="n">
        <f aca="false">Assumptions!$K$37</f>
        <v>0.35</v>
      </c>
      <c r="T18" s="365" t="n">
        <f aca="false">Assumptions!$K$37</f>
        <v>0.35</v>
      </c>
      <c r="U18" s="365" t="n">
        <f aca="false">Assumptions!$K$37</f>
        <v>0.35</v>
      </c>
      <c r="V18" s="366"/>
      <c r="W18" s="366"/>
    </row>
    <row r="19" customFormat="false" ht="12.75" hidden="false" customHeight="false" outlineLevel="0" collapsed="false">
      <c r="A19" s="364" t="s">
        <v>210</v>
      </c>
      <c r="B19" s="217" t="e">
        <f aca="false">B16*B18</f>
        <v>#VALUE!</v>
      </c>
      <c r="C19" s="217" t="e">
        <f aca="false">C16*C18</f>
        <v>#VALUE!</v>
      </c>
      <c r="D19" s="217" t="e">
        <f aca="false">D16*D18</f>
        <v>#VALUE!</v>
      </c>
      <c r="E19" s="217" t="e">
        <f aca="false">E16*E18</f>
        <v>#VALUE!</v>
      </c>
      <c r="F19" s="217" t="e">
        <f aca="false">F16*F18</f>
        <v>#VALUE!</v>
      </c>
      <c r="G19" s="217" t="e">
        <f aca="false">G16*G18</f>
        <v>#VALUE!</v>
      </c>
      <c r="H19" s="217" t="e">
        <f aca="false">H16*H18</f>
        <v>#VALUE!</v>
      </c>
      <c r="I19" s="217" t="e">
        <f aca="false">I16*I18</f>
        <v>#VALUE!</v>
      </c>
      <c r="J19" s="217" t="e">
        <f aca="false">J16*J18</f>
        <v>#VALUE!</v>
      </c>
      <c r="K19" s="217" t="e">
        <f aca="false">K16*K18</f>
        <v>#VALUE!</v>
      </c>
      <c r="L19" s="217" t="e">
        <f aca="false">L16*L18</f>
        <v>#VALUE!</v>
      </c>
      <c r="M19" s="217" t="e">
        <f aca="false">M16*M18</f>
        <v>#VALUE!</v>
      </c>
      <c r="N19" s="217" t="e">
        <f aca="false">N16*N18</f>
        <v>#VALUE!</v>
      </c>
      <c r="O19" s="217" t="e">
        <f aca="false">O16*O18</f>
        <v>#VALUE!</v>
      </c>
      <c r="P19" s="217" t="e">
        <f aca="false">P16*P18</f>
        <v>#VALUE!</v>
      </c>
      <c r="Q19" s="217" t="e">
        <f aca="false">Q16*Q18</f>
        <v>#VALUE!</v>
      </c>
      <c r="R19" s="217" t="e">
        <f aca="false">R16*R18</f>
        <v>#VALUE!</v>
      </c>
      <c r="S19" s="217" t="e">
        <f aca="false">S16*S18</f>
        <v>#VALUE!</v>
      </c>
      <c r="T19" s="217" t="e">
        <f aca="false">T16*T18</f>
        <v>#VALUE!</v>
      </c>
      <c r="U19" s="217" t="e">
        <f aca="false">U16*U18</f>
        <v>#VALUE!</v>
      </c>
      <c r="V19" s="362"/>
      <c r="W19" s="362"/>
    </row>
    <row r="20" customFormat="false" ht="12.75" hidden="false" customHeight="false" outlineLevel="0" collapsed="false">
      <c r="A20" s="3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362"/>
      <c r="W20" s="362"/>
    </row>
    <row r="21" customFormat="false" ht="12.75" hidden="false" customHeight="false" outlineLevel="0" collapsed="false">
      <c r="A21" s="33" t="s">
        <v>211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362"/>
      <c r="W21" s="362"/>
    </row>
    <row r="22" customFormat="false" ht="12.75" hidden="false" customHeight="false" outlineLevel="0" collapsed="false">
      <c r="A22" s="33" t="s">
        <v>212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367"/>
      <c r="W22" s="367"/>
    </row>
    <row r="23" customFormat="false" ht="12.75" hidden="false" customHeight="false" outlineLevel="0" collapsed="false">
      <c r="A23" s="3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362"/>
      <c r="W23" s="362"/>
    </row>
    <row r="24" customFormat="false" ht="13.5" hidden="false" customHeight="false" outlineLevel="0" collapsed="false">
      <c r="A24" s="53" t="s">
        <v>213</v>
      </c>
      <c r="B24" s="368" t="e">
        <f aca="false">IF(B19&lt;0,0,(B19-B22))</f>
        <v>#VALUE!</v>
      </c>
      <c r="C24" s="368" t="e">
        <f aca="false">IF(C19&lt;0,0,(C19-C22))</f>
        <v>#VALUE!</v>
      </c>
      <c r="D24" s="368" t="e">
        <f aca="false">IF(D19&lt;0,0,(D19-D22))</f>
        <v>#VALUE!</v>
      </c>
      <c r="E24" s="368" t="e">
        <f aca="false">IF(E19&lt;0,0,(E19-E22))</f>
        <v>#VALUE!</v>
      </c>
      <c r="F24" s="368" t="e">
        <f aca="false">IF(F19&lt;0,0,(F19-F22))</f>
        <v>#VALUE!</v>
      </c>
      <c r="G24" s="368" t="e">
        <f aca="false">IF(G19&lt;0,0,(G19-G22))</f>
        <v>#VALUE!</v>
      </c>
      <c r="H24" s="368" t="e">
        <f aca="false">IF(H19&lt;0,0,(H19-H22))</f>
        <v>#VALUE!</v>
      </c>
      <c r="I24" s="368" t="e">
        <f aca="false">IF(I19&lt;0,0,(I19-I22))</f>
        <v>#VALUE!</v>
      </c>
      <c r="J24" s="368" t="e">
        <f aca="false">IF(J19&lt;0,0,(J19-J22))</f>
        <v>#VALUE!</v>
      </c>
      <c r="K24" s="368" t="e">
        <f aca="false">IF(K19&lt;0,0,(K19-K22))</f>
        <v>#VALUE!</v>
      </c>
      <c r="L24" s="368" t="e">
        <f aca="false">IF(L19&lt;0,0,(L19-L22))</f>
        <v>#VALUE!</v>
      </c>
      <c r="M24" s="368" t="e">
        <f aca="false">IF(M19&lt;0,0,(M19-M22))</f>
        <v>#VALUE!</v>
      </c>
      <c r="N24" s="368" t="e">
        <f aca="false">IF(N19&lt;0,0,(N19-N22))</f>
        <v>#VALUE!</v>
      </c>
      <c r="O24" s="368" t="e">
        <f aca="false">IF(O19&lt;0,0,(O19-O22))</f>
        <v>#VALUE!</v>
      </c>
      <c r="P24" s="368" t="e">
        <f aca="false">IF(P19&lt;0,0,(P19-P22))</f>
        <v>#VALUE!</v>
      </c>
      <c r="Q24" s="368" t="e">
        <f aca="false">IF(Q19&lt;0,0,(Q19-Q22))</f>
        <v>#VALUE!</v>
      </c>
      <c r="R24" s="368" t="e">
        <f aca="false">IF(R19&lt;0,0,(R19-R22))</f>
        <v>#VALUE!</v>
      </c>
      <c r="S24" s="368" t="e">
        <f aca="false">IF(S19&lt;0,0,(S19-S22))</f>
        <v>#VALUE!</v>
      </c>
      <c r="T24" s="368" t="e">
        <f aca="false">IF(T19&lt;0,0,(T19-T22))</f>
        <v>#VALUE!</v>
      </c>
      <c r="U24" s="368" t="e">
        <f aca="false">IF(U19&lt;0,0,(U19-U22))</f>
        <v>#VALUE!</v>
      </c>
      <c r="V24" s="361"/>
      <c r="W24" s="217" t="e">
        <f aca="false">SUM(B24:U24)</f>
        <v>#VALUE!</v>
      </c>
      <c r="X24" s="312" t="e">
        <f aca="false">SUM(Brownsville!W62,Caledonia!W62,'New Albany'!W62,Gleason!W62,Wheatland!W62,Wilton!W62)</f>
        <v>#VALUE!</v>
      </c>
      <c r="Y24" s="210" t="e">
        <f aca="false">X24+W24</f>
        <v>#VALUE!</v>
      </c>
    </row>
    <row r="25" customFormat="false" ht="13.5" hidden="false" customHeight="false" outlineLevel="0" collapsed="false">
      <c r="V25" s="131"/>
      <c r="W25" s="131"/>
    </row>
    <row r="26" customFormat="false" ht="12.75" hidden="false" customHeight="false" outlineLevel="0" collapsed="false">
      <c r="E26" s="322"/>
      <c r="F26" s="322"/>
      <c r="V26" s="131"/>
      <c r="W26" s="131"/>
    </row>
    <row r="27" customFormat="false" ht="12.75" hidden="false" customHeight="false" outlineLevel="0" collapsed="false">
      <c r="V27" s="131"/>
      <c r="W27" s="131"/>
    </row>
    <row r="28" customFormat="false" ht="12.75" hidden="false" customHeight="false" outlineLevel="0" collapsed="false">
      <c r="V28" s="131"/>
      <c r="W28" s="131"/>
    </row>
    <row r="29" customFormat="false" ht="12.75" hidden="false" customHeight="false" outlineLevel="0" collapsed="false">
      <c r="V29" s="131"/>
      <c r="W29" s="131"/>
    </row>
    <row r="30" customFormat="false" ht="12.75" hidden="false" customHeight="false" outlineLevel="0" collapsed="false">
      <c r="V30" s="131"/>
      <c r="W30" s="131"/>
    </row>
    <row r="31" customFormat="false" ht="12.75" hidden="false" customHeight="false" outlineLevel="0" collapsed="false">
      <c r="V31" s="131"/>
      <c r="W31" s="131"/>
    </row>
    <row r="32" customFormat="false" ht="12.75" hidden="false" customHeight="false" outlineLevel="0" collapsed="false">
      <c r="V32" s="131"/>
      <c r="W32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7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214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1429.00403866386</v>
      </c>
      <c r="AA7" s="215" t="n">
        <f aca="false">C10+C11</f>
        <v>1471.87415982378</v>
      </c>
      <c r="AB7" s="215" t="n">
        <f aca="false">D10+D11</f>
        <v>1516.03038461849</v>
      </c>
      <c r="AC7" s="215" t="n">
        <f aca="false">E16</f>
        <v>1223.85865315705</v>
      </c>
      <c r="AD7" s="215" t="n">
        <f aca="false">F16</f>
        <v>1260.57441275176</v>
      </c>
      <c r="AE7" s="215" t="n">
        <f aca="false">G16</f>
        <v>1298.39164513431</v>
      </c>
      <c r="AF7" s="215" t="n">
        <f aca="false">H16</f>
        <v>1337.34339448834</v>
      </c>
      <c r="AG7" s="215" t="n">
        <f aca="false">I16</f>
        <v>1377.46369632299</v>
      </c>
      <c r="AH7" s="215" t="n">
        <f aca="false">J16</f>
        <v>1418.78760721268</v>
      </c>
      <c r="AI7" s="215" t="n">
        <f aca="false">K16</f>
        <v>1461.35123542906</v>
      </c>
      <c r="AJ7" s="215" t="n">
        <f aca="false">L16</f>
        <v>1505.19177249193</v>
      </c>
      <c r="AK7" s="215" t="n">
        <f aca="false">M16</f>
        <v>1550.34752566669</v>
      </c>
      <c r="AL7" s="215" t="n">
        <f aca="false">N16</f>
        <v>1596.85795143669</v>
      </c>
      <c r="AM7" s="215" t="n">
        <f aca="false">O16</f>
        <v>1644.76368997979</v>
      </c>
      <c r="AN7" s="215" t="n">
        <f aca="false">P16</f>
        <v>1694.10660067918</v>
      </c>
      <c r="AO7" s="215" t="n">
        <f aca="false">Q16</f>
        <v>1744.92979869956</v>
      </c>
      <c r="AP7" s="215" t="n">
        <f aca="false">R16</f>
        <v>1797.27769266055</v>
      </c>
      <c r="AQ7" s="215" t="n">
        <f aca="false">S16</f>
        <v>1851.19602344036</v>
      </c>
      <c r="AR7" s="215" t="n">
        <f aca="false">T16</f>
        <v>1906.73190414357</v>
      </c>
      <c r="AS7" s="215" t="n">
        <f aca="false">U16</f>
        <v>1963.93386126788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1429.00403866386</v>
      </c>
      <c r="AA8" s="371" t="n">
        <f aca="false">C23+C24</f>
        <v>1471.87415982378</v>
      </c>
      <c r="AB8" s="371" t="n">
        <f aca="false">D23+D24</f>
        <v>1516.03038461849</v>
      </c>
      <c r="AC8" s="371" t="n">
        <f aca="false">E23+1/3*E24</f>
        <v>1223.85865315705</v>
      </c>
      <c r="AD8" s="371" t="n">
        <f aca="false">F23+1/3*F24</f>
        <v>1260.57441275176</v>
      </c>
      <c r="AE8" s="371" t="n">
        <f aca="false">G23+1/3*G24</f>
        <v>1298.39164513431</v>
      </c>
      <c r="AF8" s="371" t="n">
        <f aca="false">H23+1/3*H24</f>
        <v>1337.34339448834</v>
      </c>
      <c r="AG8" s="371" t="n">
        <f aca="false">I23+1/3*I24</f>
        <v>1377.46369632299</v>
      </c>
      <c r="AH8" s="371" t="n">
        <f aca="false">J23+1/3*J24</f>
        <v>1418.78760721268</v>
      </c>
      <c r="AI8" s="371" t="n">
        <f aca="false">K23+1/3*K24</f>
        <v>1461.35123542906</v>
      </c>
      <c r="AJ8" s="371" t="n">
        <f aca="false">L23+1/3*L24</f>
        <v>1505.19177249193</v>
      </c>
      <c r="AK8" s="371" t="n">
        <f aca="false">M23+1/3*M24</f>
        <v>1550.34752566669</v>
      </c>
      <c r="AL8" s="371" t="n">
        <f aca="false">N23+1/3*N24</f>
        <v>1596.85795143669</v>
      </c>
      <c r="AM8" s="371" t="n">
        <f aca="false">O23+1/3*O24</f>
        <v>1644.76368997979</v>
      </c>
      <c r="AN8" s="371" t="n">
        <f aca="false">P23+1/3*P24</f>
        <v>1694.10660067918</v>
      </c>
      <c r="AO8" s="371" t="n">
        <f aca="false">Q23+1/3*Q24</f>
        <v>1744.92979869956</v>
      </c>
      <c r="AP8" s="371" t="n">
        <f aca="false">R23+1/3*R24</f>
        <v>1797.27769266055</v>
      </c>
      <c r="AQ8" s="371" t="n">
        <f aca="false">S23+1/3*S24</f>
        <v>1851.19602344036</v>
      </c>
      <c r="AR8" s="371" t="n">
        <f aca="false">T23+1/3*T24</f>
        <v>1906.73190414357</v>
      </c>
      <c r="AS8" s="371" t="n">
        <f aca="false">U23+1/3*U24</f>
        <v>1963.93386126788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Assumption'!C27*12*Assumptions!$C$9</f>
        <v>21984</v>
      </c>
      <c r="C9" s="26" t="n">
        <f aca="false">'Power Price Assumption'!D27*12*Assumptions!$C$9</f>
        <v>21984</v>
      </c>
      <c r="D9" s="26" t="n">
        <f aca="false">'Power Price Assumption'!E27*12*Assumptions!$C$9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65952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Assumptions!C19*Assumptions!C17/1000*(1+Assumptions!$C$25)</f>
        <v>965.504038663861</v>
      </c>
      <c r="C10" s="26" t="n">
        <f aca="false">B10*(1+Assumptions!$C$25)</f>
        <v>994.469159823777</v>
      </c>
      <c r="D10" s="26" t="n">
        <f aca="false">C10*(1+Assumptions!$C$25)</f>
        <v>1024.30323461849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2984.27643310613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Assumptions!$C$18*Assumptions!$C$11*Assumptions!$C$8/1000*(1+Assumptions!$C$25)</f>
        <v>463.5</v>
      </c>
      <c r="C11" s="221" t="n">
        <f aca="false">B11*(1+Assumptions!$C$25)</f>
        <v>477.405</v>
      </c>
      <c r="D11" s="221" t="n">
        <f aca="false">C11*(1+Assumptions!$C$25)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Contract'!$C$11/3</f>
        <v>#VALUE!</v>
      </c>
      <c r="C12" s="34" t="e">
        <f aca="false">'Amortization of Power Contract'!$C$11/3</f>
        <v>#VALUE!</v>
      </c>
      <c r="D12" s="34" t="e">
        <f aca="false">'Amortization of Power Contract'!$C$11/3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B14" s="34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Assumption'!F27*Assumptions!$C$9*12</f>
        <v>35282.9006440893</v>
      </c>
      <c r="F15" s="26" t="n">
        <f aca="false">'Power Price Assumption'!G27*Assumptions!$C$9*12</f>
        <v>37032.4519185071</v>
      </c>
      <c r="G15" s="26" t="n">
        <f aca="false">'Power Price Assumption'!H27*Assumptions!$C$9*12</f>
        <v>37507.3452044017</v>
      </c>
      <c r="H15" s="26" t="n">
        <f aca="false">'Power Price Assumption'!I27*Assumptions!$C$9*12</f>
        <v>37988.3283823047</v>
      </c>
      <c r="I15" s="26" t="n">
        <f aca="false">'Power Price Assumption'!J27*Assumptions!$C$9*12</f>
        <v>38475.4795472023</v>
      </c>
      <c r="J15" s="26" t="n">
        <f aca="false">'Power Price Assumption'!K27*Assumptions!$C$9*12</f>
        <v>38968.8777955481</v>
      </c>
      <c r="K15" s="26" t="n">
        <f aca="false">'Power Price Assumption'!L27*Assumptions!$C$9*12</f>
        <v>39468.6032381054</v>
      </c>
      <c r="L15" s="26" t="n">
        <f aca="false">'Power Price Assumption'!M27*Assumptions!$C$9*12</f>
        <v>40215.4342737747</v>
      </c>
      <c r="M15" s="26" t="n">
        <f aca="false">'Power Price Assumption'!N27*Assumptions!$C$9*12</f>
        <v>40976.3969622029</v>
      </c>
      <c r="N15" s="26" t="n">
        <f aca="false">'Power Price Assumption'!O27*Assumptions!$C$9*12</f>
        <v>41751.7587047166</v>
      </c>
      <c r="O15" s="26" t="n">
        <f aca="false">'Power Price Assumption'!P27*Assumptions!$C$9*12</f>
        <v>42541.7919624519</v>
      </c>
      <c r="P15" s="26" t="n">
        <f aca="false">'Power Price Assumption'!Q27*Assumptions!$C$9*12</f>
        <v>43346.7743520965</v>
      </c>
      <c r="Q15" s="26" t="n">
        <f aca="false">'Power Price Assumption'!R27*Assumptions!$C$9*12</f>
        <v>43965.2208029777</v>
      </c>
      <c r="R15" s="26" t="n">
        <f aca="false">'Power Price Assumption'!S27*Assumptions!$C$9*12</f>
        <v>44592.4908864895</v>
      </c>
      <c r="S15" s="26" t="n">
        <f aca="false">'Power Price Assumption'!T27*Assumptions!$C$9*12</f>
        <v>45228.7104930672</v>
      </c>
      <c r="T15" s="26" t="n">
        <f aca="false">'Power Price Assumption'!U27*Assumptions!$C$9*12</f>
        <v>45874.0073092769</v>
      </c>
      <c r="U15" s="26" t="n">
        <f aca="false">'Power Price Assumption'!V27*Assumptions!$C$9*12</f>
        <v>46528.5108434423</v>
      </c>
      <c r="V15" s="372"/>
      <c r="W15" s="221" t="n">
        <f aca="false">SUM(B15:U15)</f>
        <v>699745.083320655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1/3*Assumptions!$C$18*Assumptions!$C$11*Assumptions!$C$8/1000*(1+Assumptions!$C$25)^(E5-2000)+Assumptions!$C$19*Assumptions!$C$17*(1+Assumptions!$C$25)^(E5-2000)/1000</f>
        <v>1223.85865315705</v>
      </c>
      <c r="F16" s="34" t="n">
        <f aca="false">1/3*Assumptions!$C$18*Assumptions!$C$11*Assumptions!$C$8/1000*(1+Assumptions!$C$25)^(F5-2000)+Assumptions!$C$19*Assumptions!$C$17*(1+Assumptions!$C$25)^(F5-2000)/1000</f>
        <v>1260.57441275176</v>
      </c>
      <c r="G16" s="34" t="n">
        <f aca="false">1/3*Assumptions!$C$18*Assumptions!$C$11*Assumptions!$C$8/1000*(1+Assumptions!$C$25)^(G5-2000)+Assumptions!$C$19*Assumptions!$C$17*(1+Assumptions!$C$25)^(G5-2000)/1000</f>
        <v>1298.39164513431</v>
      </c>
      <c r="H16" s="34" t="n">
        <f aca="false">1/3*Assumptions!$C$18*Assumptions!$C$11*Assumptions!$C$8/1000*(1+Assumptions!$C$25)^(H5-2000)+Assumptions!$C$19*Assumptions!$C$17*(1+Assumptions!$C$25)^(H5-2000)/1000</f>
        <v>1337.34339448834</v>
      </c>
      <c r="I16" s="34" t="n">
        <f aca="false">1/3*Assumptions!$C$18*Assumptions!$C$11*Assumptions!$C$8/1000*(1+Assumptions!$C$25)^(I5-2000)+Assumptions!$C$19*Assumptions!$C$17*(1+Assumptions!$C$25)^(I5-2000)/1000</f>
        <v>1377.46369632299</v>
      </c>
      <c r="J16" s="34" t="n">
        <f aca="false">1/3*Assumptions!$C$18*Assumptions!$C$11*Assumptions!$C$8/1000*(1+Assumptions!$C$25)^(J5-2000)+Assumptions!$C$19*Assumptions!$C$17*(1+Assumptions!$C$25)^(J5-2000)/1000</f>
        <v>1418.78760721268</v>
      </c>
      <c r="K16" s="34" t="n">
        <f aca="false">1/3*Assumptions!$C$18*Assumptions!$C$11*Assumptions!$C$8/1000*(1+Assumptions!$C$25)^(K5-2000)+Assumptions!$C$19*Assumptions!$C$17*(1+Assumptions!$C$25)^(K5-2000)/1000</f>
        <v>1461.35123542906</v>
      </c>
      <c r="L16" s="34" t="n">
        <f aca="false">1/3*Assumptions!$C$18*Assumptions!$C$11*Assumptions!$C$8/1000*(1+Assumptions!$C$25)^(L5-2000)+Assumptions!$C$19*Assumptions!$C$17*(1+Assumptions!$C$25)^(L5-2000)/1000</f>
        <v>1505.19177249193</v>
      </c>
      <c r="M16" s="34" t="n">
        <f aca="false">1/3*Assumptions!$C$18*Assumptions!$C$11*Assumptions!$C$8/1000*(1+Assumptions!$C$25)^(M5-2000)+Assumptions!$C$19*Assumptions!$C$17*(1+Assumptions!$C$25)^(M5-2000)/1000</f>
        <v>1550.34752566669</v>
      </c>
      <c r="N16" s="34" t="n">
        <f aca="false">1/3*Assumptions!$C$18*Assumptions!$C$11*Assumptions!$C$8/1000*(1+Assumptions!$C$25)^(N5-2000)+Assumptions!$C$19*Assumptions!$C$17*(1+Assumptions!$C$25)^(N5-2000)/1000</f>
        <v>1596.85795143669</v>
      </c>
      <c r="O16" s="34" t="n">
        <f aca="false">1/3*Assumptions!$C$18*Assumptions!$C$11*Assumptions!$C$8/1000*(1+Assumptions!$C$25)^(O5-2000)+Assumptions!$C$19*Assumptions!$C$17*(1+Assumptions!$C$25)^(O5-2000)/1000</f>
        <v>1644.76368997979</v>
      </c>
      <c r="P16" s="34" t="n">
        <f aca="false">1/3*Assumptions!$C$18*Assumptions!$C$11*Assumptions!$C$8/1000*(1+Assumptions!$C$25)^(P5-2000)+Assumptions!$C$19*Assumptions!$C$17*(1+Assumptions!$C$25)^(P5-2000)/1000</f>
        <v>1694.10660067918</v>
      </c>
      <c r="Q16" s="34" t="n">
        <f aca="false">1/3*Assumptions!$C$18*Assumptions!$C$11*Assumptions!$C$8/1000*(1+Assumptions!$C$25)^(Q5-2000)+Assumptions!$C$19*Assumptions!$C$17*(1+Assumptions!$C$25)^(Q5-2000)/1000</f>
        <v>1744.92979869956</v>
      </c>
      <c r="R16" s="34" t="n">
        <f aca="false">1/3*Assumptions!$C$18*Assumptions!$C$11*Assumptions!$C$8/1000*(1+Assumptions!$C$25)^(R5-2000)+Assumptions!$C$19*Assumptions!$C$17*(1+Assumptions!$C$25)^(R5-2000)/1000</f>
        <v>1797.27769266055</v>
      </c>
      <c r="S16" s="34" t="n">
        <f aca="false">1/3*Assumptions!$C$18*Assumptions!$C$11*Assumptions!$C$8/1000*(1+Assumptions!$C$25)^(S5-2000)+Assumptions!$C$19*Assumptions!$C$17*(1+Assumptions!$C$25)^(S5-2000)/1000</f>
        <v>1851.19602344036</v>
      </c>
      <c r="T16" s="34" t="n">
        <f aca="false">1/3*Assumptions!$C$18*Assumptions!$C$11*Assumptions!$C$8/1000*(1+Assumptions!$C$25)^(T5-2000)+Assumptions!$C$19*Assumptions!$C$17*(1+Assumptions!$C$25)^(T5-2000)/1000</f>
        <v>1906.73190414357</v>
      </c>
      <c r="U16" s="34" t="n">
        <f aca="false">1/3*Assumptions!$C$18*Assumptions!$C$11*Assumptions!$C$8/1000*(1+Assumptions!$C$25)^(U5-2000)+Assumptions!$C$19*Assumptions!$C$17*(1+Assumptions!$C$25)^(U5-2000)/1000</f>
        <v>1963.93386126788</v>
      </c>
      <c r="V16" s="372"/>
      <c r="W16" s="221" t="n">
        <f aca="false">SUM(B16:U16)</f>
        <v>26633.1074649624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239.335556470577</v>
      </c>
      <c r="C18" s="316" t="n">
        <f aca="false">(SUM(C9:C11)-SUM(C22:C27))*'Summary Output'!$B$29/4</f>
        <v>238.116454248242</v>
      </c>
      <c r="D18" s="316" t="n">
        <f aca="false">(SUM(D9:D11)-SUM(D22:D27))*'Summary Output'!$B$29/4</f>
        <v>237.474623459491</v>
      </c>
      <c r="E18" s="316" t="n">
        <f aca="false">(SUM(E9:E16)-SUM(E22:E27))*'Summary Output'!$B$29/4</f>
        <v>398.873790489648</v>
      </c>
      <c r="F18" s="316" t="n">
        <f aca="false">(SUM(F9:F16)-SUM(F22:F27))*'Summary Output'!$B$29/4</f>
        <v>419.950992005751</v>
      </c>
      <c r="G18" s="316" t="n">
        <f aca="false">(SUM(G9:G16)-SUM(G22:G27))*'Summary Output'!$B$29/4</f>
        <v>425.065904159285</v>
      </c>
      <c r="H18" s="316" t="n">
        <f aca="false">(SUM(H9:H16)-SUM(H22:H27))*'Summary Output'!$B$29/4</f>
        <v>430.227003521711</v>
      </c>
      <c r="I18" s="316" t="n">
        <f aca="false">(SUM(I9:I16)-SUM(I22:I27))*'Summary Output'!$B$29/4</f>
        <v>435.434368187123</v>
      </c>
      <c r="J18" s="316" t="n">
        <f aca="false">(SUM(J9:J16)-SUM(J22:J27))*'Summary Output'!$B$29/4</f>
        <v>440.688061825155</v>
      </c>
      <c r="K18" s="316" t="n">
        <f aca="false">(SUM(K9:K16)-SUM(K22:K27))*'Summary Output'!$B$29/4</f>
        <v>445.988133033233</v>
      </c>
      <c r="L18" s="316" t="n">
        <f aca="false">(SUM(L9:L16)-SUM(L22:L27))*'Summary Output'!$B$29/4</f>
        <v>454.343330426889</v>
      </c>
      <c r="M18" s="316" t="n">
        <f aca="false">(SUM(M9:M16)-SUM(M22:M27))*'Summary Output'!$B$29/4</f>
        <v>462.840468939858</v>
      </c>
      <c r="N18" s="316" t="n">
        <f aca="false">(SUM(N9:N16)-SUM(N22:N27))*'Summary Output'!$B$29/4</f>
        <v>471.481849952516</v>
      </c>
      <c r="O18" s="316" t="n">
        <f aca="false">(SUM(O9:O16)-SUM(O22:O27))*'Summary Output'!$B$29/4</f>
        <v>480.269806858773</v>
      </c>
      <c r="P18" s="316" t="n">
        <f aca="false">(SUM(P9:P16)-SUM(P22:P27))*'Summary Output'!$B$29/4</f>
        <v>488.548601561082</v>
      </c>
      <c r="Q18" s="316" t="n">
        <f aca="false">(SUM(Q9:Q16)-SUM(Q22:Q27))*'Summary Output'!$B$29/4</f>
        <v>495.007828452586</v>
      </c>
      <c r="R18" s="316" t="n">
        <f aca="false">(SUM(R9:R16)-SUM(R22:R27))*'Summary Output'!$B$29/4</f>
        <v>501.534980436783</v>
      </c>
      <c r="S18" s="316" t="n">
        <f aca="false">(SUM(S9:S16)-SUM(S22:S27))*'Summary Output'!$B$29/4</f>
        <v>508.130381417072</v>
      </c>
      <c r="T18" s="316" t="n">
        <f aca="false">(SUM(T9:T16)-SUM(T22:T27))*'Summary Output'!$B$29/4</f>
        <v>514.794340684328</v>
      </c>
      <c r="U18" s="316" t="n">
        <f aca="false">(SUM(U9:U16)-SUM(U22:U27))*'Summary Output'!$B$29/4</f>
        <v>521.642877202451</v>
      </c>
      <c r="V18" s="372"/>
      <c r="W18" s="221" t="n">
        <f aca="false">SUM(B18:U18)</f>
        <v>8609.74935333255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36905.633087736</v>
      </c>
      <c r="F19" s="26" t="n">
        <f aca="false">SUM(F9:F18)</f>
        <v>38712.9773232646</v>
      </c>
      <c r="G19" s="26" t="n">
        <f aca="false">SUM(G9:G18)</f>
        <v>39230.8027536953</v>
      </c>
      <c r="H19" s="26" t="n">
        <f aca="false">SUM(H9:H18)</f>
        <v>39755.8987803147</v>
      </c>
      <c r="I19" s="26" t="n">
        <f aca="false">SUM(I9:I18)</f>
        <v>40288.3776117124</v>
      </c>
      <c r="J19" s="26" t="n">
        <f aca="false">SUM(J9:J18)</f>
        <v>40828.353464586</v>
      </c>
      <c r="K19" s="26" t="n">
        <f aca="false">SUM(K9:K18)</f>
        <v>41375.9426065676</v>
      </c>
      <c r="L19" s="26" t="n">
        <f aca="false">SUM(L9:L18)</f>
        <v>42174.9693766935</v>
      </c>
      <c r="M19" s="26" t="n">
        <f aca="false">SUM(M9:M18)</f>
        <v>42989.5849568095</v>
      </c>
      <c r="N19" s="26" t="n">
        <f aca="false">SUM(N9:N18)</f>
        <v>43820.0985061058</v>
      </c>
      <c r="O19" s="26" t="n">
        <f aca="false">SUM(O9:O18)</f>
        <v>44666.8254592904</v>
      </c>
      <c r="P19" s="26" t="n">
        <f aca="false">SUM(P9:P18)</f>
        <v>45529.4295543368</v>
      </c>
      <c r="Q19" s="26" t="n">
        <f aca="false">SUM(Q9:Q18)</f>
        <v>46205.1584301299</v>
      </c>
      <c r="R19" s="26" t="n">
        <f aca="false">SUM(R9:R18)</f>
        <v>46891.3035595869</v>
      </c>
      <c r="S19" s="26" t="n">
        <f aca="false">SUM(S9:S18)</f>
        <v>47588.0368979246</v>
      </c>
      <c r="T19" s="26" t="n">
        <f aca="false">SUM(T9:T18)</f>
        <v>48295.5335541048</v>
      </c>
      <c r="U19" s="26" t="n">
        <f aca="false">SUM(U9:U18)</f>
        <v>49014.0875819127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customFormat="false" ht="12.75" hidden="false" customHeight="false" outlineLevel="0" collapsed="false">
      <c r="A22" s="113" t="s">
        <v>85</v>
      </c>
      <c r="B22" s="34" t="n">
        <f aca="false">Assumptions!C28*(1+Assumptions!$C$25)</f>
        <v>1610.5404141</v>
      </c>
      <c r="C22" s="221" t="n">
        <f aca="false">B22*(1+Assumptions!$C$25)</f>
        <v>1658.856626523</v>
      </c>
      <c r="D22" s="221" t="n">
        <f aca="false">C22*(1+Assumptions!$C$25)</f>
        <v>1708.62232531869</v>
      </c>
      <c r="E22" s="221" t="n">
        <f aca="false">D22*(1+Assumptions!$C$25)</f>
        <v>1759.88099507825</v>
      </c>
      <c r="F22" s="221" t="n">
        <f aca="false">E22*(1+Assumptions!$C$25)</f>
        <v>1812.6774249306</v>
      </c>
      <c r="G22" s="221" t="n">
        <f aca="false">F22*(1+Assumptions!$C$25)</f>
        <v>1867.05774767852</v>
      </c>
      <c r="H22" s="221" t="n">
        <f aca="false">G22*(1+Assumptions!$C$25)</f>
        <v>1923.06948010887</v>
      </c>
      <c r="I22" s="221" t="n">
        <f aca="false">H22*(1+Assumptions!$C$25)</f>
        <v>1980.76156451214</v>
      </c>
      <c r="J22" s="221" t="n">
        <f aca="false">I22*(1+Assumptions!$C$25)</f>
        <v>2040.1844114475</v>
      </c>
      <c r="K22" s="221" t="n">
        <f aca="false">J22*(1+Assumptions!$C$25)</f>
        <v>2101.38994379093</v>
      </c>
      <c r="L22" s="221" t="n">
        <f aca="false">K22*(1+Assumptions!$C$25)</f>
        <v>2164.43164210466</v>
      </c>
      <c r="M22" s="221" t="n">
        <f aca="false">L22*(1+Assumptions!$C$25)</f>
        <v>2229.3645913678</v>
      </c>
      <c r="N22" s="221" t="n">
        <f aca="false">M22*(1+Assumptions!$C$25)</f>
        <v>2296.24552910883</v>
      </c>
      <c r="O22" s="221" t="n">
        <f aca="false">N22*(1+Assumptions!$C$25)</f>
        <v>2365.13289498209</v>
      </c>
      <c r="P22" s="221" t="n">
        <f aca="false">O22*(1+Assumptions!$C$25)</f>
        <v>2436.08688183156</v>
      </c>
      <c r="Q22" s="221" t="n">
        <f aca="false">P22*(1+Assumptions!$C$25)</f>
        <v>2509.1694882865</v>
      </c>
      <c r="R22" s="221" t="n">
        <f aca="false">Q22*(1+Assumptions!$C$25)</f>
        <v>2584.4445729351</v>
      </c>
      <c r="S22" s="221" t="n">
        <f aca="false">R22*(1+Assumptions!$C$25)</f>
        <v>2661.97791012315</v>
      </c>
      <c r="T22" s="221" t="n">
        <f aca="false">S22*(1+Assumptions!$C$25)</f>
        <v>2741.83724742685</v>
      </c>
      <c r="U22" s="221" t="n">
        <f aca="false">T22*(1+Assumptions!$C$25)</f>
        <v>2824.09236484965</v>
      </c>
      <c r="W22" s="221" t="n">
        <f aca="false">SUM(B22:U22)</f>
        <v>43275.8240565047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3" t="s">
        <v>86</v>
      </c>
      <c r="B23" s="34" t="n">
        <f aca="false">Assumptions!$C$29*(1+Assumptions!$C$25)</f>
        <v>965.504038663861</v>
      </c>
      <c r="C23" s="34" t="n">
        <f aca="false">B23*(1+Assumptions!$C$25)</f>
        <v>994.469159823777</v>
      </c>
      <c r="D23" s="34" t="n">
        <f aca="false">C23*(1+Assumptions!$C$25)</f>
        <v>1024.30323461849</v>
      </c>
      <c r="E23" s="34" t="n">
        <f aca="false">Assumptions!$C$19*Assumptions!$C$23*(1+Assumptions!$C$25)^(E5-2000)/1000</f>
        <v>1055.03233165705</v>
      </c>
      <c r="F23" s="34" t="n">
        <f aca="false">Assumptions!$C$19*Assumptions!$C$23*(1+Assumptions!$C$25)^(F5-2000)/1000</f>
        <v>1086.68330160676</v>
      </c>
      <c r="G23" s="34" t="n">
        <f aca="false">Assumptions!$C$19*Assumptions!$C$23*(1+Assumptions!$C$25)^(G5-2000)/1000</f>
        <v>1119.28380065496</v>
      </c>
      <c r="H23" s="34" t="n">
        <f aca="false">Assumptions!$C$19*Assumptions!$C$23*(1+Assumptions!$C$25)^(H5-2000)/1000</f>
        <v>1152.86231467461</v>
      </c>
      <c r="I23" s="34" t="n">
        <f aca="false">Assumptions!$C$19*Assumptions!$C$23*(1+Assumptions!$C$25)^(I5-2000)/1000</f>
        <v>1187.44818411485</v>
      </c>
      <c r="J23" s="34" t="n">
        <f aca="false">Assumptions!$C$19*Assumptions!$C$23*(1+Assumptions!$C$25)^(J5-2000)/1000</f>
        <v>1223.07162963829</v>
      </c>
      <c r="K23" s="34" t="n">
        <f aca="false">Assumptions!$C$19*Assumptions!$C$23*(1+Assumptions!$C$25)^(K5-2000)/1000</f>
        <v>1259.76377852744</v>
      </c>
      <c r="L23" s="34" t="n">
        <f aca="false">Assumptions!$C$19*Assumptions!$C$23*(1+Assumptions!$C$25)^(L5-2000)/1000</f>
        <v>1297.55669188326</v>
      </c>
      <c r="M23" s="34" t="n">
        <f aca="false">Assumptions!$C$19*Assumptions!$C$23*(1+Assumptions!$C$25)^(M5-2000)/1000</f>
        <v>1336.48339263976</v>
      </c>
      <c r="N23" s="34" t="n">
        <f aca="false">Assumptions!$C$19*Assumptions!$C$23*(1+Assumptions!$C$25)^(N5-2000)/1000</f>
        <v>1376.57789441895</v>
      </c>
      <c r="O23" s="34" t="n">
        <f aca="false">Assumptions!$C$19*Assumptions!$C$23*(1+Assumptions!$C$25)^(O5-2000)/1000</f>
        <v>1417.87523125152</v>
      </c>
      <c r="P23" s="34" t="n">
        <f aca="false">Assumptions!$C$19*Assumptions!$C$23*(1+Assumptions!$C$25)^(P5-2000)/1000</f>
        <v>1460.41148818907</v>
      </c>
      <c r="Q23" s="34" t="n">
        <f aca="false">Assumptions!$C$19*Assumptions!$C$23*(1+Assumptions!$C$25)^(Q5-2000)/1000</f>
        <v>1504.22383283474</v>
      </c>
      <c r="R23" s="34" t="n">
        <f aca="false">Assumptions!$C$19*Assumptions!$C$23*(1+Assumptions!$C$25)^(R5-2000)/1000</f>
        <v>1549.35054781978</v>
      </c>
      <c r="S23" s="34" t="n">
        <f aca="false">Assumptions!$C$19*Assumptions!$C$23*(1+Assumptions!$C$25)^(S5-2000)/1000</f>
        <v>1595.83106425438</v>
      </c>
      <c r="T23" s="34" t="n">
        <f aca="false">Assumptions!$C$19*Assumptions!$C$23*(1+Assumptions!$C$25)^(T5-2000)/1000</f>
        <v>1643.70599618201</v>
      </c>
      <c r="U23" s="34" t="n">
        <f aca="false">Assumptions!$C$19*Assumptions!$C$23*(1+Assumptions!$C$25)^(U5-2000)/1000</f>
        <v>1693.01717606747</v>
      </c>
      <c r="W23" s="221" t="n">
        <f aca="false">SUM(B23:U23)</f>
        <v>25943.455089521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3" t="s">
        <v>129</v>
      </c>
      <c r="B24" s="34" t="n">
        <f aca="false">Assumptions!$C$24*Assumptions!$C$11*Assumptions!$C$8/1000*(1+Assumptions!$C$25)</f>
        <v>463.5</v>
      </c>
      <c r="C24" s="221" t="n">
        <f aca="false">B24*(1+Assumptions!$C$25)</f>
        <v>477.405</v>
      </c>
      <c r="D24" s="221" t="n">
        <f aca="false">C24*(1+Assumptions!$C$25)</f>
        <v>491.72715</v>
      </c>
      <c r="E24" s="221" t="n">
        <f aca="false">D24*(1+Assumptions!$C$25)</f>
        <v>506.4789645</v>
      </c>
      <c r="F24" s="221" t="n">
        <f aca="false">E24*(1+Assumptions!$C$25)</f>
        <v>521.673333435</v>
      </c>
      <c r="G24" s="221" t="n">
        <f aca="false">F24*(1+Assumptions!$C$25)</f>
        <v>537.32353343805</v>
      </c>
      <c r="H24" s="221" t="n">
        <f aca="false">G24*(1+Assumptions!$C$25)</f>
        <v>553.443239441192</v>
      </c>
      <c r="I24" s="221" t="n">
        <f aca="false">H24*(1+Assumptions!$C$25)</f>
        <v>570.046536624428</v>
      </c>
      <c r="J24" s="221" t="n">
        <f aca="false">I24*(1+Assumptions!$C$25)</f>
        <v>587.14793272316</v>
      </c>
      <c r="K24" s="221" t="n">
        <f aca="false">J24*(1+Assumptions!$C$25)</f>
        <v>604.762370704855</v>
      </c>
      <c r="L24" s="221" t="n">
        <f aca="false">K24*(1+Assumptions!$C$25)</f>
        <v>622.905241826001</v>
      </c>
      <c r="M24" s="221" t="n">
        <f aca="false">L24*(1+Assumptions!$C$25)</f>
        <v>641.592399080781</v>
      </c>
      <c r="N24" s="221" t="n">
        <f aca="false">M24*(1+Assumptions!$C$25)</f>
        <v>660.840171053204</v>
      </c>
      <c r="O24" s="221" t="n">
        <f aca="false">N24*(1+Assumptions!$C$25)</f>
        <v>680.6653761848</v>
      </c>
      <c r="P24" s="221" t="n">
        <f aca="false">O24*(1+Assumptions!$C$25)</f>
        <v>701.085337470344</v>
      </c>
      <c r="Q24" s="221" t="n">
        <f aca="false">P24*(1+Assumptions!$C$25)</f>
        <v>722.117897594455</v>
      </c>
      <c r="R24" s="221" t="n">
        <f aca="false">Q24*(1+Assumptions!$C$25)</f>
        <v>743.781434522288</v>
      </c>
      <c r="S24" s="221" t="n">
        <f aca="false">R24*(1+Assumptions!$C$25)</f>
        <v>766.094877557957</v>
      </c>
      <c r="T24" s="221" t="n">
        <f aca="false">S24*(1+Assumptions!$C$25)</f>
        <v>789.077723884696</v>
      </c>
      <c r="U24" s="221" t="n">
        <f aca="false">T24*(1+Assumptions!$C$25)</f>
        <v>812.750055601237</v>
      </c>
      <c r="W24" s="221" t="n">
        <f aca="false">SUM(B24:U24)</f>
        <v>12454.4185756424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3" t="s">
        <v>88</v>
      </c>
      <c r="B25" s="34" t="n">
        <f aca="false">Assumptions!C31*(1+Assumptions!$C$25)</f>
        <v>444.738721666667</v>
      </c>
      <c r="C25" s="221" t="n">
        <f aca="false">B25*(1+Assumptions!$C$25)</f>
        <v>458.080883316667</v>
      </c>
      <c r="D25" s="221" t="n">
        <f aca="false">C25*(1+Assumptions!$C$25)</f>
        <v>471.823309816167</v>
      </c>
      <c r="E25" s="221" t="n">
        <f aca="false">D25*(1+Assumptions!$C$25)</f>
        <v>485.978009110652</v>
      </c>
      <c r="F25" s="221" t="n">
        <f aca="false">E25*(1+Assumptions!$C$25)</f>
        <v>500.557349383971</v>
      </c>
      <c r="G25" s="221" t="n">
        <f aca="false">F25*(1+Assumptions!$C$25)</f>
        <v>515.574069865491</v>
      </c>
      <c r="H25" s="221" t="n">
        <f aca="false">G25*(1+Assumptions!$C$25)</f>
        <v>531.041291961455</v>
      </c>
      <c r="I25" s="221" t="n">
        <f aca="false">H25*(1+Assumptions!$C$25)</f>
        <v>546.972530720299</v>
      </c>
      <c r="J25" s="221" t="n">
        <f aca="false">I25*(1+Assumptions!$C$25)</f>
        <v>563.381706641908</v>
      </c>
      <c r="K25" s="221" t="n">
        <f aca="false">J25*(1+Assumptions!$C$25)</f>
        <v>580.283157841165</v>
      </c>
      <c r="L25" s="221" t="n">
        <f aca="false">K25*(1+Assumptions!$C$25)</f>
        <v>597.6916525764</v>
      </c>
      <c r="M25" s="221" t="n">
        <f aca="false">L25*(1+Assumptions!$C$25)</f>
        <v>615.622402153692</v>
      </c>
      <c r="N25" s="221" t="n">
        <f aca="false">M25*(1+Assumptions!$C$25)</f>
        <v>634.091074218303</v>
      </c>
      <c r="O25" s="221" t="n">
        <f aca="false">N25*(1+Assumptions!$C$25)</f>
        <v>653.113806444852</v>
      </c>
      <c r="P25" s="221" t="n">
        <f aca="false">O25*(1+Assumptions!$C$25)</f>
        <v>672.707220638198</v>
      </c>
      <c r="Q25" s="221" t="n">
        <f aca="false">P25*(1+Assumptions!$C$25)</f>
        <v>692.888437257344</v>
      </c>
      <c r="R25" s="221" t="n">
        <f aca="false">Q25*(1+Assumptions!$C$25)</f>
        <v>713.675090375064</v>
      </c>
      <c r="S25" s="221" t="n">
        <f aca="false">R25*(1+Assumptions!$C$25)</f>
        <v>735.085343086316</v>
      </c>
      <c r="T25" s="221" t="n">
        <f aca="false">S25*(1+Assumptions!$C$25)</f>
        <v>757.137903378905</v>
      </c>
      <c r="U25" s="221" t="n">
        <f aca="false">T25*(1+Assumptions!$C$25)</f>
        <v>779.852040480273</v>
      </c>
      <c r="W25" s="221" t="n">
        <f aca="false">SUM(B25:U25)</f>
        <v>11950.2960009338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3" t="s">
        <v>215</v>
      </c>
      <c r="B26" s="374" t="n">
        <v>325</v>
      </c>
      <c r="C26" s="374" t="n">
        <v>375</v>
      </c>
      <c r="D26" s="374" t="n">
        <v>375</v>
      </c>
      <c r="E26" s="374" t="n">
        <v>375</v>
      </c>
      <c r="F26" s="374" t="n">
        <v>375</v>
      </c>
      <c r="G26" s="374" t="n">
        <v>375</v>
      </c>
      <c r="H26" s="374" t="n">
        <v>375</v>
      </c>
      <c r="I26" s="374" t="n">
        <v>375</v>
      </c>
      <c r="J26" s="374" t="n">
        <v>375</v>
      </c>
      <c r="K26" s="374" t="n">
        <v>375</v>
      </c>
      <c r="L26" s="374" t="n">
        <v>375</v>
      </c>
      <c r="M26" s="374" t="n">
        <v>375</v>
      </c>
      <c r="N26" s="374" t="n">
        <v>375</v>
      </c>
      <c r="O26" s="374" t="n">
        <v>375</v>
      </c>
      <c r="P26" s="374" t="n">
        <v>427.648301179624</v>
      </c>
      <c r="Q26" s="374" t="n">
        <v>436.201267203216</v>
      </c>
      <c r="R26" s="374" t="n">
        <v>444.92529254728</v>
      </c>
      <c r="S26" s="374" t="n">
        <v>453.823798398226</v>
      </c>
      <c r="T26" s="374" t="n">
        <v>462.900274366191</v>
      </c>
      <c r="U26" s="374" t="n">
        <f aca="false">T26</f>
        <v>462.900274366191</v>
      </c>
      <c r="W26" s="221" t="n">
        <f aca="false">SUM(B26:U26)</f>
        <v>7888.39920806073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3" t="s">
        <v>216</v>
      </c>
      <c r="B27" s="226" t="n">
        <f aca="false">B84</f>
        <v>456.876346587172</v>
      </c>
      <c r="C27" s="226" t="n">
        <f aca="false">C84</f>
        <v>442.746150300971</v>
      </c>
      <c r="D27" s="226" t="n">
        <f aca="false">D84</f>
        <v>430.584488105875</v>
      </c>
      <c r="E27" s="226" t="n">
        <f aca="false">E84</f>
        <v>414.485757728568</v>
      </c>
      <c r="F27" s="226" t="n">
        <f aca="false">F84</f>
        <v>400.355561442367</v>
      </c>
      <c r="G27" s="226" t="n">
        <f aca="false">G84</f>
        <v>386.225365156166</v>
      </c>
      <c r="H27" s="226" t="n">
        <f aca="false">H84</f>
        <v>372.095168869965</v>
      </c>
      <c r="I27" s="226" t="n">
        <f aca="false">I84</f>
        <v>357.964972583764</v>
      </c>
      <c r="J27" s="226" t="n">
        <f aca="false">J84</f>
        <v>343.834776297562</v>
      </c>
      <c r="K27" s="226" t="n">
        <f aca="false">K84</f>
        <v>329.704580011361</v>
      </c>
      <c r="L27" s="226" t="n">
        <f aca="false">L84</f>
        <v>315.57438372516</v>
      </c>
      <c r="M27" s="226" t="n">
        <f aca="false">M84</f>
        <v>301.444187438959</v>
      </c>
      <c r="N27" s="226" t="n">
        <f aca="false">N84</f>
        <v>287.313991152758</v>
      </c>
      <c r="O27" s="226" t="n">
        <f aca="false">O84</f>
        <v>273.183794866556</v>
      </c>
      <c r="P27" s="226" t="n">
        <f aca="false">P84</f>
        <v>259.053598580355</v>
      </c>
      <c r="Q27" s="226" t="n">
        <f aca="false">Q84</f>
        <v>244.923402294154</v>
      </c>
      <c r="R27" s="226" t="n">
        <f aca="false">R84</f>
        <v>230.793206007953</v>
      </c>
      <c r="S27" s="226" t="n">
        <f aca="false">S84</f>
        <v>216.663009721752</v>
      </c>
      <c r="T27" s="226" t="n">
        <f aca="false">T84</f>
        <v>202.532813435551</v>
      </c>
      <c r="U27" s="226" t="n">
        <f aca="false">U84</f>
        <v>188.402617149349</v>
      </c>
      <c r="V27" s="221"/>
      <c r="W27" s="221" t="n">
        <f aca="false">SUM(B27:U27)</f>
        <v>6454.75817145632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4266.1595210177</v>
      </c>
      <c r="C28" s="34" t="n">
        <f aca="false">SUM(C22:C27)</f>
        <v>4406.55781996442</v>
      </c>
      <c r="D28" s="34" t="n">
        <f aca="false">SUM(D22:D27)</f>
        <v>4502.06050785922</v>
      </c>
      <c r="E28" s="34" t="n">
        <f aca="false">SUM(E22:E27)</f>
        <v>4596.85605807452</v>
      </c>
      <c r="F28" s="34" t="n">
        <f aca="false">SUM(F22:F27)</f>
        <v>4696.94697079869</v>
      </c>
      <c r="G28" s="34" t="n">
        <f aca="false">SUM(G22:G27)</f>
        <v>4800.46451679318</v>
      </c>
      <c r="H28" s="34" t="n">
        <f aca="false">SUM(H22:H27)</f>
        <v>4907.51149505609</v>
      </c>
      <c r="I28" s="34" t="n">
        <f aca="false">SUM(I22:I27)</f>
        <v>5018.19378855547</v>
      </c>
      <c r="J28" s="34" t="n">
        <f aca="false">SUM(J22:J27)</f>
        <v>5132.62045674843</v>
      </c>
      <c r="K28" s="34" t="n">
        <f aca="false">SUM(K22:K27)</f>
        <v>5250.90383087575</v>
      </c>
      <c r="L28" s="34" t="n">
        <f aca="false">SUM(L22:L27)</f>
        <v>5373.15961211548</v>
      </c>
      <c r="M28" s="34" t="n">
        <f aca="false">SUM(M22:M27)</f>
        <v>5499.50697268099</v>
      </c>
      <c r="N28" s="34" t="n">
        <f aca="false">SUM(N22:N27)</f>
        <v>5630.06865995205</v>
      </c>
      <c r="O28" s="34" t="n">
        <f aca="false">SUM(O22:O27)</f>
        <v>5764.97110372983</v>
      </c>
      <c r="P28" s="34" t="n">
        <f aca="false">SUM(P22:P27)</f>
        <v>5956.99282788915</v>
      </c>
      <c r="Q28" s="34" t="n">
        <f aca="false">SUM(Q22:Q27)</f>
        <v>6109.52432547042</v>
      </c>
      <c r="R28" s="34" t="n">
        <f aca="false">SUM(R22:R27)</f>
        <v>6266.97014420747</v>
      </c>
      <c r="S28" s="34" t="n">
        <f aca="false">SUM(S22:S27)</f>
        <v>6429.47600314178</v>
      </c>
      <c r="T28" s="34" t="n">
        <f aca="false">SUM(T22:T27)</f>
        <v>6597.1919586742</v>
      </c>
      <c r="U28" s="34" t="n">
        <f aca="false">SUM(U22:U27)</f>
        <v>6761.01452851417</v>
      </c>
      <c r="W28" s="221" t="n">
        <f aca="false">SUM(B28:U28)</f>
        <v>107967.151102119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customFormat="false" ht="12.75" hidden="false" customHeight="false" outlineLevel="0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7" t="e">
        <f aca="false">C19-C28</f>
        <v>#VALUE!</v>
      </c>
      <c r="D31" s="376" t="e">
        <f aca="false">D19-D28</f>
        <v>#VALUE!</v>
      </c>
      <c r="E31" s="376" t="n">
        <f aca="false">E19-E28</f>
        <v>32308.7770296615</v>
      </c>
      <c r="F31" s="376" t="n">
        <f aca="false">F19-F28</f>
        <v>34016.0303524659</v>
      </c>
      <c r="G31" s="376" t="n">
        <f aca="false">G19-G28</f>
        <v>34430.3382369021</v>
      </c>
      <c r="H31" s="376" t="n">
        <f aca="false">H19-H28</f>
        <v>34848.3872852586</v>
      </c>
      <c r="I31" s="376" t="n">
        <f aca="false">I19-I28</f>
        <v>35270.1838231569</v>
      </c>
      <c r="J31" s="376" t="n">
        <f aca="false">J19-J28</f>
        <v>35695.7330078376</v>
      </c>
      <c r="K31" s="376" t="n">
        <f aca="false">K19-K28</f>
        <v>36125.0387756919</v>
      </c>
      <c r="L31" s="376" t="n">
        <f aca="false">L19-L28</f>
        <v>36801.809764578</v>
      </c>
      <c r="M31" s="376" t="n">
        <f aca="false">M19-M28</f>
        <v>37490.0779841285</v>
      </c>
      <c r="N31" s="376" t="n">
        <f aca="false">N19-N28</f>
        <v>38190.0298461538</v>
      </c>
      <c r="O31" s="376" t="n">
        <f aca="false">O19-O28</f>
        <v>38901.8543555606</v>
      </c>
      <c r="P31" s="376" t="n">
        <f aca="false">P19-P28</f>
        <v>39572.4367264477</v>
      </c>
      <c r="Q31" s="376" t="n">
        <f aca="false">Q19-Q28</f>
        <v>40095.6341046594</v>
      </c>
      <c r="R31" s="376" t="n">
        <f aca="false">R19-R28</f>
        <v>40624.3334153794</v>
      </c>
      <c r="S31" s="376" t="n">
        <f aca="false">S19-S28</f>
        <v>41158.5608947828</v>
      </c>
      <c r="T31" s="376" t="n">
        <f aca="false">T19-T28</f>
        <v>41698.3415954306</v>
      </c>
      <c r="U31" s="376" t="n">
        <f aca="false">U19-U28</f>
        <v>42253.0730533985</v>
      </c>
      <c r="V31" s="350"/>
      <c r="W31" s="221" t="e">
        <f aca="false">SUM(B31:U31)</f>
        <v>#VALUE!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Depreciation!C13</f>
        <v>#VALUE!</v>
      </c>
      <c r="C33" s="34" t="e">
        <f aca="false">Depreciation!D13</f>
        <v>#VALUE!</v>
      </c>
      <c r="D33" s="34" t="e">
        <f aca="false">Depreciation!E13</f>
        <v>#VALUE!</v>
      </c>
      <c r="E33" s="34" t="e">
        <f aca="false">Depreciation!F13</f>
        <v>#VALUE!</v>
      </c>
      <c r="F33" s="34" t="e">
        <f aca="false">Depreciation!G13</f>
        <v>#VALUE!</v>
      </c>
      <c r="G33" s="34" t="e">
        <f aca="false">Depreciation!H13</f>
        <v>#VALUE!</v>
      </c>
      <c r="H33" s="34" t="e">
        <f aca="false">Depreciation!I13</f>
        <v>#VALUE!</v>
      </c>
      <c r="I33" s="34" t="e">
        <f aca="false">Depreciation!J13</f>
        <v>#VALUE!</v>
      </c>
      <c r="J33" s="34" t="e">
        <f aca="false">Depreciation!K13</f>
        <v>#VALUE!</v>
      </c>
      <c r="K33" s="34" t="e">
        <f aca="false">Depreciation!L13</f>
        <v>#VALUE!</v>
      </c>
      <c r="L33" s="34" t="e">
        <f aca="false">Depreciation!M13</f>
        <v>#VALUE!</v>
      </c>
      <c r="M33" s="34" t="e">
        <f aca="false">Depreciation!N13</f>
        <v>#VALUE!</v>
      </c>
      <c r="N33" s="34" t="e">
        <f aca="false">Depreciation!O13</f>
        <v>#VALUE!</v>
      </c>
      <c r="O33" s="34" t="e">
        <f aca="false">Depreciation!P13</f>
        <v>#VALUE!</v>
      </c>
      <c r="P33" s="34" t="e">
        <f aca="false">Depreciation!Q13</f>
        <v>#VALUE!</v>
      </c>
      <c r="Q33" s="34" t="e">
        <f aca="false">Depreciation!R13</f>
        <v>#VALUE!</v>
      </c>
      <c r="R33" s="34" t="e">
        <f aca="false">Depreciation!S13</f>
        <v>#VALUE!</v>
      </c>
      <c r="S33" s="34" t="e">
        <f aca="false">Depreciation!T13</f>
        <v>#VALUE!</v>
      </c>
      <c r="T33" s="34" t="e">
        <f aca="false">Depreciation!U13</f>
        <v>#VALUE!</v>
      </c>
      <c r="U33" s="34" t="e">
        <f aca="false">Depreciation!V13</f>
        <v>#VALUE!</v>
      </c>
      <c r="W33" s="221" t="e">
        <f aca="false">SUM(B33:U33)</f>
        <v>#VALUE!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customFormat="false" ht="7.5" hidden="false" customHeight="tru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IS!B38*Allocation!$E$7</f>
        <v>12382.5622676532</v>
      </c>
      <c r="C37" s="34" t="n">
        <f aca="false">IS!C38*Allocation!$E$7</f>
        <v>12196.7663220657</v>
      </c>
      <c r="D37" s="34" t="n">
        <f aca="false">IS!D38*Allocation!$E$7</f>
        <v>11934.6948577982</v>
      </c>
      <c r="E37" s="34" t="n">
        <f aca="false">IS!E38*Allocation!$E$7</f>
        <v>11728.9696324939</v>
      </c>
      <c r="F37" s="34" t="n">
        <f aca="false">IS!F38*Allocation!$E$7</f>
        <v>11364.9978714693</v>
      </c>
      <c r="G37" s="34" t="n">
        <f aca="false">IS!G38*Allocation!$E$7</f>
        <v>10933.5971574202</v>
      </c>
      <c r="H37" s="34" t="n">
        <f aca="false">IS!H38*Allocation!$E$7</f>
        <v>10448.7608387064</v>
      </c>
      <c r="I37" s="34" t="n">
        <f aca="false">IS!I38*Allocation!$E$7</f>
        <v>9941.53303201095</v>
      </c>
      <c r="J37" s="34" t="n">
        <f aca="false">IS!J38*Allocation!$E$7</f>
        <v>9311.47695886899</v>
      </c>
      <c r="K37" s="34" t="n">
        <f aca="false">IS!K38*Allocation!$E$7</f>
        <v>8613.32789375576</v>
      </c>
      <c r="L37" s="34" t="n">
        <f aca="false">IS!L38*Allocation!$E$7</f>
        <v>7878.71557415466</v>
      </c>
      <c r="M37" s="34" t="n">
        <f aca="false">IS!M38*Allocation!$E$7</f>
        <v>7077.74374749793</v>
      </c>
      <c r="N37" s="34" t="n">
        <f aca="false">IS!N38*Allocation!$E$7</f>
        <v>6236.96509413385</v>
      </c>
      <c r="O37" s="34" t="n">
        <f aca="false">IS!O38*Allocation!$E$7</f>
        <v>5416.08985412345</v>
      </c>
      <c r="P37" s="34" t="n">
        <f aca="false">IS!P38*Allocation!$E$7</f>
        <v>4584.86933711565</v>
      </c>
      <c r="Q37" s="34" t="n">
        <f aca="false">IS!Q38*Allocation!$E$7</f>
        <v>3723.40012975679</v>
      </c>
      <c r="R37" s="34" t="n">
        <f aca="false">IS!R38*Allocation!$E$7</f>
        <v>2809.64229409589</v>
      </c>
      <c r="S37" s="34" t="n">
        <f aca="false">IS!S38*Allocation!$E$7</f>
        <v>1948.06063807401</v>
      </c>
      <c r="T37" s="34" t="n">
        <f aca="false">IS!T38*Allocation!$E$7</f>
        <v>1209.27292206464</v>
      </c>
      <c r="U37" s="34" t="n">
        <f aca="false">IS!U38*Allocation!$E$7</f>
        <v>472.284384663521</v>
      </c>
      <c r="W37" s="221" t="n">
        <f aca="false">SUM(B37:U37)</f>
        <v>150213.730807923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B39*-Assumptions!$C$38</f>
        <v>#VALUE!</v>
      </c>
      <c r="C41" s="34" t="e">
        <f aca="false">C39*-Assumptions!$C$38</f>
        <v>#VALUE!</v>
      </c>
      <c r="D41" s="34" t="e">
        <f aca="false">D39*-Assumptions!$C$38</f>
        <v>#VALUE!</v>
      </c>
      <c r="E41" s="34" t="e">
        <f aca="false">E39*-Assumptions!$C$38</f>
        <v>#VALUE!</v>
      </c>
      <c r="F41" s="34" t="e">
        <f aca="false">F39*-Assumptions!$C$38</f>
        <v>#VALUE!</v>
      </c>
      <c r="G41" s="34" t="e">
        <f aca="false">G39*-Assumptions!$C$38</f>
        <v>#VALUE!</v>
      </c>
      <c r="H41" s="34" t="e">
        <f aca="false">H39*-Assumptions!$C$38</f>
        <v>#VALUE!</v>
      </c>
      <c r="I41" s="34" t="e">
        <f aca="false">I39*-Assumptions!$C$38</f>
        <v>#VALUE!</v>
      </c>
      <c r="J41" s="34" t="e">
        <f aca="false">J39*-Assumptions!$C$38</f>
        <v>#VALUE!</v>
      </c>
      <c r="K41" s="34" t="e">
        <f aca="false">K39*-Assumptions!$C$38</f>
        <v>#VALUE!</v>
      </c>
      <c r="L41" s="34" t="e">
        <f aca="false">L39*-Assumptions!$C$38</f>
        <v>#VALUE!</v>
      </c>
      <c r="M41" s="34" t="e">
        <f aca="false">M39*-Assumptions!$C$38</f>
        <v>#VALUE!</v>
      </c>
      <c r="N41" s="34" t="e">
        <f aca="false">N39*-Assumptions!$C$38</f>
        <v>#VALUE!</v>
      </c>
      <c r="O41" s="34" t="e">
        <f aca="false">O39*-Assumptions!$C$38</f>
        <v>#VALUE!</v>
      </c>
      <c r="P41" s="34" t="e">
        <f aca="false">P39*-Assumptions!$C$38</f>
        <v>#VALUE!</v>
      </c>
      <c r="Q41" s="34" t="e">
        <f aca="false">Q39*-Assumptions!$C$38</f>
        <v>#VALUE!</v>
      </c>
      <c r="R41" s="34" t="e">
        <f aca="false">R39*-Assumptions!$C$38</f>
        <v>#VALUE!</v>
      </c>
      <c r="S41" s="34" t="e">
        <f aca="false">S39*-Assumptions!$C$38</f>
        <v>#VALUE!</v>
      </c>
      <c r="T41" s="34" t="e">
        <f aca="false">T39*-Assumptions!$C$38</f>
        <v>#VALUE!</v>
      </c>
      <c r="U41" s="34" t="e">
        <f aca="false">U39*-Assumptions!$C$38</f>
        <v>#VALUE!</v>
      </c>
      <c r="W41" s="221" t="e">
        <f aca="false">SUM(B41:U41)</f>
        <v>#VALUE!</v>
      </c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customFormat="false" ht="12.75" hidden="false" customHeight="false" outlineLevel="0" collapsed="false">
      <c r="A42" s="113" t="s">
        <v>139</v>
      </c>
      <c r="B42" s="378" t="e">
        <f aca="false">(B39+B41)*-Assumptions!$C$37</f>
        <v>#VALUE!</v>
      </c>
      <c r="C42" s="378" t="e">
        <f aca="false">(C39+C41)*-Assumptions!$C$37</f>
        <v>#VALUE!</v>
      </c>
      <c r="D42" s="378" t="e">
        <f aca="false">(D39+D41)*-Assumptions!$C$37</f>
        <v>#VALUE!</v>
      </c>
      <c r="E42" s="378" t="e">
        <f aca="false">(E39+E41)*-Assumptions!$C$37</f>
        <v>#VALUE!</v>
      </c>
      <c r="F42" s="378" t="e">
        <f aca="false">(F39+F41)*-Assumptions!$C$37</f>
        <v>#VALUE!</v>
      </c>
      <c r="G42" s="378" t="e">
        <f aca="false">(G39+G41)*-Assumptions!$C$37</f>
        <v>#VALUE!</v>
      </c>
      <c r="H42" s="378" t="e">
        <f aca="false">(H39+H41)*-Assumptions!$C$37</f>
        <v>#VALUE!</v>
      </c>
      <c r="I42" s="378" t="e">
        <f aca="false">(I39+I41)*-Assumptions!$C$37</f>
        <v>#VALUE!</v>
      </c>
      <c r="J42" s="378" t="e">
        <f aca="false">(J39+J41)*-Assumptions!$C$37</f>
        <v>#VALUE!</v>
      </c>
      <c r="K42" s="378" t="e">
        <f aca="false">(K39+K41)*-Assumptions!$C$37</f>
        <v>#VALUE!</v>
      </c>
      <c r="L42" s="378" t="e">
        <f aca="false">(L39+L41)*-Assumptions!$C$37</f>
        <v>#VALUE!</v>
      </c>
      <c r="M42" s="378" t="e">
        <f aca="false">(M39+M41)*-Assumptions!$C$37</f>
        <v>#VALUE!</v>
      </c>
      <c r="N42" s="378" t="e">
        <f aca="false">(N39+N41)*-Assumptions!$C$37</f>
        <v>#VALUE!</v>
      </c>
      <c r="O42" s="378" t="e">
        <f aca="false">(O39+O41)*-Assumptions!$C$37</f>
        <v>#VALUE!</v>
      </c>
      <c r="P42" s="378" t="e">
        <f aca="false">(P39+P41)*-Assumptions!$C$37</f>
        <v>#VALUE!</v>
      </c>
      <c r="Q42" s="378" t="e">
        <f aca="false">(Q39+Q41)*-Assumptions!$C$37</f>
        <v>#VALUE!</v>
      </c>
      <c r="R42" s="378" t="e">
        <f aca="false">(R39+R41)*-Assumptions!$C$37</f>
        <v>#VALUE!</v>
      </c>
      <c r="S42" s="378" t="e">
        <f aca="false">(S39+S41)*-Assumptions!$C$37</f>
        <v>#VALUE!</v>
      </c>
      <c r="T42" s="378" t="e">
        <f aca="false">(T39+T41)*-Assumptions!$C$37</f>
        <v>#VALUE!</v>
      </c>
      <c r="U42" s="378" t="e">
        <f aca="false">(U39+U41)*-Assumptions!$C$37</f>
        <v>#VALUE!</v>
      </c>
      <c r="W42" s="221" t="e">
        <f aca="false">SUM(B42:U42)</f>
        <v>#VALUE!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12.75" hidden="false" customHeight="false" outlineLevel="0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customFormat="false" ht="12.75" hidden="false" customHeight="false" outlineLevel="0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18.75" hidden="false" customHeight="false" outlineLevel="0" collapsed="false">
      <c r="A48" s="382" t="s">
        <v>218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2.75" hidden="false" customHeight="false" outlineLevel="0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2.75" hidden="false" customHeight="true" outlineLevel="0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true" outlineLevel="0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3.5" hidden="false" customHeight="false" outlineLevel="0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2.75" hidden="false" customHeight="false" outlineLevel="0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32308.7770296615</v>
      </c>
      <c r="F54" s="315" t="n">
        <f aca="false">F31</f>
        <v>34016.0303524659</v>
      </c>
      <c r="G54" s="315" t="n">
        <f aca="false">G31</f>
        <v>34430.3382369021</v>
      </c>
      <c r="H54" s="315" t="n">
        <f aca="false">H31</f>
        <v>34848.3872852586</v>
      </c>
      <c r="I54" s="315" t="n">
        <f aca="false">I31</f>
        <v>35270.1838231569</v>
      </c>
      <c r="J54" s="315" t="n">
        <f aca="false">J31</f>
        <v>35695.7330078376</v>
      </c>
      <c r="K54" s="315" t="n">
        <f aca="false">K31</f>
        <v>36125.0387756919</v>
      </c>
      <c r="L54" s="315" t="n">
        <f aca="false">L31</f>
        <v>36801.809764578</v>
      </c>
      <c r="M54" s="315" t="n">
        <f aca="false">M31</f>
        <v>37490.0779841285</v>
      </c>
      <c r="N54" s="315" t="n">
        <f aca="false">N31</f>
        <v>38190.0298461538</v>
      </c>
      <c r="O54" s="315" t="n">
        <f aca="false">O31</f>
        <v>38901.8543555606</v>
      </c>
      <c r="P54" s="315" t="n">
        <f aca="false">P31</f>
        <v>39572.4367264477</v>
      </c>
      <c r="Q54" s="315" t="n">
        <f aca="false">Q31</f>
        <v>40095.6341046594</v>
      </c>
      <c r="R54" s="315" t="n">
        <f aca="false">R31</f>
        <v>40624.3334153794</v>
      </c>
      <c r="S54" s="315" t="n">
        <f aca="false">S31</f>
        <v>41158.5608947828</v>
      </c>
      <c r="T54" s="315" t="n">
        <f aca="false">T31</f>
        <v>41698.3415954306</v>
      </c>
      <c r="U54" s="315" t="n">
        <f aca="false">U31</f>
        <v>42253.0730533985</v>
      </c>
      <c r="W54" s="224" t="e">
        <f aca="false">SUM(B54:U54)</f>
        <v>#VALUE!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" hidden="false" customHeight="true" outlineLevel="0" collapsed="false">
      <c r="A55" s="314" t="s">
        <v>170</v>
      </c>
      <c r="B55" s="315" t="n">
        <f aca="false">B26</f>
        <v>325</v>
      </c>
      <c r="C55" s="315" t="n">
        <f aca="false">C26</f>
        <v>375</v>
      </c>
      <c r="D55" s="315" t="n">
        <f aca="false">D26</f>
        <v>375</v>
      </c>
      <c r="E55" s="315" t="n">
        <f aca="false">E26</f>
        <v>375</v>
      </c>
      <c r="F55" s="315" t="n">
        <f aca="false">F26</f>
        <v>375</v>
      </c>
      <c r="G55" s="315" t="n">
        <f aca="false">G26</f>
        <v>375</v>
      </c>
      <c r="H55" s="315" t="n">
        <f aca="false">H26</f>
        <v>375</v>
      </c>
      <c r="I55" s="315" t="n">
        <f aca="false">I26</f>
        <v>375</v>
      </c>
      <c r="J55" s="315" t="n">
        <f aca="false">J26</f>
        <v>375</v>
      </c>
      <c r="K55" s="315" t="n">
        <f aca="false">K26</f>
        <v>375</v>
      </c>
      <c r="L55" s="315" t="n">
        <f aca="false">L26</f>
        <v>375</v>
      </c>
      <c r="M55" s="315" t="n">
        <f aca="false">M26</f>
        <v>375</v>
      </c>
      <c r="N55" s="315" t="n">
        <f aca="false">N26</f>
        <v>375</v>
      </c>
      <c r="O55" s="315" t="n">
        <f aca="false">O26</f>
        <v>375</v>
      </c>
      <c r="P55" s="315" t="n">
        <f aca="false">P26</f>
        <v>427.648301179624</v>
      </c>
      <c r="Q55" s="315" t="n">
        <f aca="false">Q26</f>
        <v>436.201267203216</v>
      </c>
      <c r="R55" s="315" t="n">
        <f aca="false">R26</f>
        <v>444.92529254728</v>
      </c>
      <c r="S55" s="315" t="n">
        <f aca="false">S26</f>
        <v>453.823798398226</v>
      </c>
      <c r="T55" s="315" t="n">
        <f aca="false">T26</f>
        <v>462.900274366191</v>
      </c>
      <c r="U55" s="315" t="n">
        <f aca="false">T55</f>
        <v>462.900274366191</v>
      </c>
      <c r="W55" s="224" t="n">
        <f aca="false">SUM(B55:U55)</f>
        <v>7888.39920806073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-250</v>
      </c>
      <c r="C56" s="315" t="n">
        <f aca="false">-B55</f>
        <v>-325</v>
      </c>
      <c r="D56" s="315" t="n">
        <f aca="false">-C55</f>
        <v>-375</v>
      </c>
      <c r="E56" s="315" t="n">
        <f aca="false">-D55</f>
        <v>-375</v>
      </c>
      <c r="F56" s="315" t="n">
        <f aca="false">-E55</f>
        <v>-375</v>
      </c>
      <c r="G56" s="315" t="n">
        <f aca="false">-F55</f>
        <v>-375</v>
      </c>
      <c r="H56" s="315" t="n">
        <f aca="false">-G55</f>
        <v>-375</v>
      </c>
      <c r="I56" s="315" t="n">
        <f aca="false">-H55</f>
        <v>-375</v>
      </c>
      <c r="J56" s="315" t="n">
        <f aca="false">-I55</f>
        <v>-375</v>
      </c>
      <c r="K56" s="315" t="n">
        <f aca="false">-J55</f>
        <v>-375</v>
      </c>
      <c r="L56" s="315" t="n">
        <f aca="false">-K55</f>
        <v>-375</v>
      </c>
      <c r="M56" s="315" t="n">
        <f aca="false">-L55</f>
        <v>-375</v>
      </c>
      <c r="N56" s="315" t="n">
        <f aca="false">-M55</f>
        <v>-375</v>
      </c>
      <c r="O56" s="315" t="n">
        <f aca="false">-N55</f>
        <v>-375</v>
      </c>
      <c r="P56" s="315" t="n">
        <f aca="false">-O55</f>
        <v>-375</v>
      </c>
      <c r="Q56" s="315" t="n">
        <f aca="false">-P55</f>
        <v>-427.648301179624</v>
      </c>
      <c r="R56" s="315" t="n">
        <f aca="false">-Q55</f>
        <v>-436.201267203216</v>
      </c>
      <c r="S56" s="315" t="n">
        <f aca="false">-R55</f>
        <v>-444.92529254728</v>
      </c>
      <c r="T56" s="315" t="n">
        <f aca="false">-S55</f>
        <v>-453.823798398226</v>
      </c>
      <c r="U56" s="315" t="n">
        <f aca="false">-T55</f>
        <v>-462.900274366191</v>
      </c>
      <c r="W56" s="224" t="n">
        <f aca="false">SUM(B56:U56)</f>
        <v>-7675.49893369454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14" t="s">
        <v>220</v>
      </c>
      <c r="B57" s="384" t="n">
        <f aca="false">-Debt!B77*Allocation!$E$7</f>
        <v>-14775.8481683196</v>
      </c>
      <c r="C57" s="384" t="n">
        <f aca="false">-Debt!C77*Allocation!$E$7</f>
        <v>-14763.7584574578</v>
      </c>
      <c r="D57" s="384" t="n">
        <f aca="false">-Debt!D77*Allocation!$E$7</f>
        <v>-14694.6939206634</v>
      </c>
      <c r="E57" s="384" t="n">
        <f aca="false">-Debt!E77*Allocation!$E$7</f>
        <v>-14485.1085568096</v>
      </c>
      <c r="F57" s="384" t="n">
        <f aca="false">-Debt!F77*Allocation!$E$7</f>
        <v>-15158.7420378804</v>
      </c>
      <c r="G57" s="384" t="n">
        <f aca="false">-Debt!G77*Allocation!$E$7</f>
        <v>-15246.143944879</v>
      </c>
      <c r="H57" s="384" t="n">
        <f aca="false">-Debt!H77*Allocation!$E$7</f>
        <v>-15150.4095919509</v>
      </c>
      <c r="I57" s="384" t="n">
        <f aca="false">-Debt!I77*Allocation!$E$7</f>
        <v>-15291.6850615651</v>
      </c>
      <c r="J57" s="384" t="n">
        <f aca="false">-Debt!J77*Allocation!$E$7</f>
        <v>-15180.4316094708</v>
      </c>
      <c r="K57" s="384" t="n">
        <f aca="false">-Debt!K77*Allocation!$E$7</f>
        <v>-15355.4458842458</v>
      </c>
      <c r="L57" s="384" t="n">
        <f aca="false">-Debt!L77*Allocation!$E$7</f>
        <v>-15212.9788181322</v>
      </c>
      <c r="M57" s="384" t="n">
        <f aca="false">-Debt!M77*Allocation!$E$7</f>
        <v>-14412.0069914754</v>
      </c>
      <c r="N57" s="384" t="n">
        <f aca="false">-Debt!N77*Allocation!$E$7</f>
        <v>-13571.2283381114</v>
      </c>
      <c r="O57" s="384" t="n">
        <f aca="false">-Debt!O77*Allocation!$E$7</f>
        <v>-12750.353098101</v>
      </c>
      <c r="P57" s="384" t="n">
        <f aca="false">-Debt!P77*Allocation!$E$7</f>
        <v>-12285.845743292</v>
      </c>
      <c r="Q57" s="384" t="n">
        <f aca="false">-Debt!Q77*Allocation!$E$7</f>
        <v>-11791.089698132</v>
      </c>
      <c r="R57" s="384" t="n">
        <f aca="false">-Debt!R77*Allocation!$E$7</f>
        <v>-10877.3318624711</v>
      </c>
      <c r="S57" s="384" t="n">
        <f aca="false">-Debt!S77*Allocation!$E$7</f>
        <v>-8548.89755765377</v>
      </c>
      <c r="T57" s="384" t="n">
        <f aca="false">-Debt!T77*Allocation!$E$7</f>
        <v>-7810.1098416444</v>
      </c>
      <c r="U57" s="384" t="n">
        <f aca="false">-Debt!U77*Allocation!$E$7</f>
        <v>-6339.69497984553</v>
      </c>
      <c r="W57" s="224" t="n">
        <f aca="false">SUM(B57:U57)</f>
        <v>-263701.804162101</v>
      </c>
    </row>
    <row r="58" customFormat="false" ht="12.75" hidden="false" customHeight="false" outlineLevel="0" collapsed="false">
      <c r="A58" s="314"/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W58" s="307"/>
    </row>
    <row r="59" customFormat="false" ht="12.75" hidden="false" customHeight="false" outlineLevel="0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17823.6684728519</v>
      </c>
      <c r="F59" s="385" t="n">
        <f aca="false">SUM(F54:F57)</f>
        <v>18857.2883145855</v>
      </c>
      <c r="G59" s="385" t="n">
        <f aca="false">SUM(G54:G57)</f>
        <v>19184.1942920231</v>
      </c>
      <c r="H59" s="385" t="n">
        <f aca="false">SUM(H54:H57)</f>
        <v>19697.9776933077</v>
      </c>
      <c r="I59" s="385" t="n">
        <f aca="false">SUM(I54:I57)</f>
        <v>19978.4987615919</v>
      </c>
      <c r="J59" s="385" t="n">
        <f aca="false">SUM(J54:J57)</f>
        <v>20515.3013983668</v>
      </c>
      <c r="K59" s="385" t="n">
        <f aca="false">SUM(K54:K57)</f>
        <v>20769.5928914461</v>
      </c>
      <c r="L59" s="385" t="n">
        <f aca="false">SUM(L54:L57)</f>
        <v>21588.8309464459</v>
      </c>
      <c r="M59" s="385" t="n">
        <f aca="false">SUM(M54:M57)</f>
        <v>23078.070992653</v>
      </c>
      <c r="N59" s="385" t="n">
        <f aca="false">SUM(N54:N57)</f>
        <v>24618.8015080424</v>
      </c>
      <c r="O59" s="385" t="n">
        <f aca="false">SUM(O54:O57)</f>
        <v>26151.5012574596</v>
      </c>
      <c r="P59" s="385" t="n">
        <f aca="false">SUM(P54:P57)</f>
        <v>27339.2392843353</v>
      </c>
      <c r="Q59" s="385" t="n">
        <f aca="false">SUM(Q54:Q57)</f>
        <v>28313.097372551</v>
      </c>
      <c r="R59" s="385" t="n">
        <f aca="false">SUM(R54:R57)</f>
        <v>29755.7255782523</v>
      </c>
      <c r="S59" s="385" t="n">
        <f aca="false">SUM(S54:S57)</f>
        <v>32618.56184298</v>
      </c>
      <c r="T59" s="385" t="n">
        <f aca="false">SUM(T54:T57)</f>
        <v>33897.3082297542</v>
      </c>
      <c r="U59" s="385" t="n">
        <f aca="false">SUM(U54:U57)</f>
        <v>35913.378073553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0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0" collapsed="false">
      <c r="A61" s="314" t="s">
        <v>222</v>
      </c>
      <c r="B61" s="315" t="e">
        <f aca="false">-B103</f>
        <v>#VALUE!</v>
      </c>
      <c r="C61" s="315" t="e">
        <f aca="false">-C103</f>
        <v>#VALUE!</v>
      </c>
      <c r="D61" s="315" t="e">
        <f aca="false">-D103</f>
        <v>#VALUE!</v>
      </c>
      <c r="E61" s="315" t="e">
        <f aca="false">-E103</f>
        <v>#VALUE!</v>
      </c>
      <c r="F61" s="315" t="e">
        <f aca="false">-F103</f>
        <v>#VALUE!</v>
      </c>
      <c r="G61" s="315" t="e">
        <f aca="false">-G103</f>
        <v>#VALUE!</v>
      </c>
      <c r="H61" s="315" t="e">
        <f aca="false">-H103</f>
        <v>#VALUE!</v>
      </c>
      <c r="I61" s="315" t="e">
        <f aca="false">-I103</f>
        <v>#VALUE!</v>
      </c>
      <c r="J61" s="315" t="e">
        <f aca="false">-J103</f>
        <v>#VALUE!</v>
      </c>
      <c r="K61" s="315" t="e">
        <f aca="false">-K103</f>
        <v>#VALUE!</v>
      </c>
      <c r="L61" s="315" t="e">
        <f aca="false">-L103</f>
        <v>#VALUE!</v>
      </c>
      <c r="M61" s="315" t="e">
        <f aca="false">-M103</f>
        <v>#VALUE!</v>
      </c>
      <c r="N61" s="315" t="e">
        <f aca="false">-N103</f>
        <v>#VALUE!</v>
      </c>
      <c r="O61" s="315" t="e">
        <f aca="false">-O103</f>
        <v>#VALUE!</v>
      </c>
      <c r="P61" s="315" t="e">
        <f aca="false">-P103</f>
        <v>#VALUE!</v>
      </c>
      <c r="Q61" s="315" t="e">
        <f aca="false">-Q103</f>
        <v>#VALUE!</v>
      </c>
      <c r="R61" s="315" t="e">
        <f aca="false">-R103</f>
        <v>#VALUE!</v>
      </c>
      <c r="S61" s="315" t="e">
        <f aca="false">-S103</f>
        <v>#VALUE!</v>
      </c>
      <c r="T61" s="315" t="e">
        <f aca="false">-T103</f>
        <v>#VALUE!</v>
      </c>
      <c r="U61" s="315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0" collapsed="false">
      <c r="A62" s="314" t="s">
        <v>223</v>
      </c>
      <c r="B62" s="386" t="e">
        <f aca="false">-Allocation!$E$7*Tax!B24</f>
        <v>#VALUE!</v>
      </c>
      <c r="C62" s="386" t="e">
        <f aca="false">-Allocation!$E$7*Tax!C24</f>
        <v>#VALUE!</v>
      </c>
      <c r="D62" s="386" t="e">
        <f aca="false">-Allocation!$E$7*Tax!D24</f>
        <v>#VALUE!</v>
      </c>
      <c r="E62" s="386" t="e">
        <f aca="false">-Allocation!$E$7*Tax!E24</f>
        <v>#VALUE!</v>
      </c>
      <c r="F62" s="386" t="e">
        <f aca="false">-Allocation!$E$7*Tax!F24</f>
        <v>#VALUE!</v>
      </c>
      <c r="G62" s="386" t="e">
        <f aca="false">-Allocation!$E$7*Tax!G24</f>
        <v>#VALUE!</v>
      </c>
      <c r="H62" s="386" t="e">
        <f aca="false">-Allocation!$E$7*Tax!H24</f>
        <v>#VALUE!</v>
      </c>
      <c r="I62" s="386" t="e">
        <f aca="false">-Allocation!$E$7*Tax!I24</f>
        <v>#VALUE!</v>
      </c>
      <c r="J62" s="386" t="e">
        <f aca="false">-Allocation!$E$7*Tax!J24</f>
        <v>#VALUE!</v>
      </c>
      <c r="K62" s="386" t="e">
        <f aca="false">-Allocation!$E$7*Tax!K24</f>
        <v>#VALUE!</v>
      </c>
      <c r="L62" s="386" t="e">
        <f aca="false">-Allocation!$E$7*Tax!L24</f>
        <v>#VALUE!</v>
      </c>
      <c r="M62" s="386" t="e">
        <f aca="false">-Allocation!$E$7*Tax!M24</f>
        <v>#VALUE!</v>
      </c>
      <c r="N62" s="386" t="e">
        <f aca="false">-Allocation!$E$7*Tax!N24</f>
        <v>#VALUE!</v>
      </c>
      <c r="O62" s="386" t="e">
        <f aca="false">-Allocation!$E$7*Tax!O24</f>
        <v>#VALUE!</v>
      </c>
      <c r="P62" s="386" t="e">
        <f aca="false">-Allocation!$E$7*Tax!P24</f>
        <v>#VALUE!</v>
      </c>
      <c r="Q62" s="386" t="e">
        <f aca="false">-Allocation!$E$7*Tax!Q24</f>
        <v>#VALUE!</v>
      </c>
      <c r="R62" s="386" t="e">
        <f aca="false">-Allocation!$E$7*Tax!R24</f>
        <v>#VALUE!</v>
      </c>
      <c r="S62" s="386" t="e">
        <f aca="false">-Allocation!$E$7*Tax!S24</f>
        <v>#VALUE!</v>
      </c>
      <c r="T62" s="386" t="e">
        <f aca="false">-Allocation!$E$7*Tax!T24</f>
        <v>#VALUE!</v>
      </c>
      <c r="U62" s="386" t="e">
        <f aca="false">-Allocation!$E$7*Tax!U24</f>
        <v>#VALUE!</v>
      </c>
      <c r="W62" s="224" t="e">
        <f aca="false">SUM(B62:U62)</f>
        <v>#VALUE!</v>
      </c>
    </row>
    <row r="63" customFormat="false" ht="12.75" hidden="false" customHeight="false" outlineLevel="0" collapsed="false">
      <c r="A63" s="314"/>
      <c r="B63" s="387"/>
      <c r="C63" s="387"/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W63" s="307"/>
    </row>
    <row r="64" customFormat="false" ht="15.75" hidden="false" customHeight="false" outlineLevel="0" collapsed="false">
      <c r="A64" s="388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0" collapsed="false"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0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0" collapsed="false">
      <c r="A67" s="39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0" collapsed="false">
      <c r="A68" s="382" t="s">
        <v>225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0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0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0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0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0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0" collapsed="false">
      <c r="A76" s="350" t="s">
        <v>227</v>
      </c>
      <c r="B76" s="327" t="e">
        <f aca="false">Depreciation!C14</f>
        <v>#VALUE!</v>
      </c>
      <c r="C76" s="327" t="e">
        <f aca="false">Depreciation!D14</f>
        <v>#VALUE!</v>
      </c>
      <c r="D76" s="327" t="e">
        <f aca="false">Depreciation!E14</f>
        <v>#VALUE!</v>
      </c>
      <c r="E76" s="327" t="e">
        <f aca="false">Depreciation!F14</f>
        <v>#VALUE!</v>
      </c>
      <c r="F76" s="327" t="e">
        <f aca="false">Depreciation!G14</f>
        <v>#VALUE!</v>
      </c>
      <c r="G76" s="327" t="e">
        <f aca="false">Depreciation!H14</f>
        <v>#VALUE!</v>
      </c>
      <c r="H76" s="327" t="e">
        <f aca="false">Depreciation!I14</f>
        <v>#VALUE!</v>
      </c>
      <c r="I76" s="327" t="e">
        <f aca="false">Depreciation!J14</f>
        <v>#VALUE!</v>
      </c>
      <c r="J76" s="327" t="e">
        <f aca="false">Depreciation!K14</f>
        <v>#VALUE!</v>
      </c>
      <c r="K76" s="327" t="e">
        <f aca="false">Depreciation!L14</f>
        <v>#VALUE!</v>
      </c>
      <c r="L76" s="327" t="e">
        <f aca="false">Depreciation!M14</f>
        <v>#VALUE!</v>
      </c>
      <c r="M76" s="327" t="e">
        <f aca="false">Depreciation!N14</f>
        <v>#VALUE!</v>
      </c>
      <c r="N76" s="327" t="e">
        <f aca="false">Depreciation!O14</f>
        <v>#VALUE!</v>
      </c>
      <c r="O76" s="327" t="e">
        <f aca="false">Depreciation!P14</f>
        <v>#VALUE!</v>
      </c>
      <c r="P76" s="327" t="e">
        <f aca="false">Depreciation!Q14</f>
        <v>#VALUE!</v>
      </c>
      <c r="Q76" s="327" t="e">
        <f aca="false">Depreciation!R14</f>
        <v>#VALUE!</v>
      </c>
      <c r="R76" s="327" t="e">
        <f aca="false">Depreciation!S14</f>
        <v>#VALUE!</v>
      </c>
      <c r="S76" s="327" t="e">
        <f aca="false">Depreciation!T14</f>
        <v>#VALUE!</v>
      </c>
      <c r="T76" s="327" t="e">
        <f aca="false">Depreciation!U14</f>
        <v>#VALUE!</v>
      </c>
      <c r="U76" s="327" t="e">
        <f aca="false">Depreciation!V14</f>
        <v>#VALUE!</v>
      </c>
      <c r="W76" s="391" t="e">
        <f aca="false">SUM(B76:U76)</f>
        <v>#VALUE!</v>
      </c>
    </row>
    <row r="77" customFormat="false" ht="12.75" hidden="false" customHeight="false" outlineLevel="0" collapsed="false">
      <c r="A77" s="131" t="s">
        <v>228</v>
      </c>
      <c r="B77" s="327" t="n">
        <f aca="false">'Summary Output'!$C$8*Allocation!$C$7</f>
        <v>72147.7560025117</v>
      </c>
      <c r="C77" s="327" t="n">
        <f aca="false">'Summary Output'!$C$8*Allocation!$C$7</f>
        <v>72147.7560025117</v>
      </c>
      <c r="D77" s="327" t="n">
        <f aca="false">'Summary Output'!$C$8*Allocation!$C$7</f>
        <v>72147.7560025117</v>
      </c>
      <c r="E77" s="327" t="n">
        <f aca="false">'Summary Output'!$C$8*Allocation!$C$7</f>
        <v>72147.7560025117</v>
      </c>
      <c r="F77" s="327" t="n">
        <f aca="false">'Summary Output'!$C$8*Allocation!$C$7</f>
        <v>72147.7560025117</v>
      </c>
      <c r="G77" s="327" t="n">
        <f aca="false">'Summary Output'!$C$8*Allocation!$C$7</f>
        <v>72147.7560025117</v>
      </c>
      <c r="H77" s="327" t="n">
        <f aca="false">'Summary Output'!$C$8*Allocation!$C$7</f>
        <v>72147.7560025117</v>
      </c>
      <c r="I77" s="327" t="n">
        <f aca="false">'Summary Output'!$C$8*Allocation!$C$7</f>
        <v>72147.7560025117</v>
      </c>
      <c r="J77" s="327" t="n">
        <f aca="false">'Summary Output'!$C$8*Allocation!$C$7</f>
        <v>72147.7560025117</v>
      </c>
      <c r="K77" s="327" t="n">
        <f aca="false">'Summary Output'!$C$8*Allocation!$C$7</f>
        <v>72147.7560025117</v>
      </c>
      <c r="L77" s="327" t="n">
        <f aca="false">'Summary Output'!$C$8*Allocation!$C$7</f>
        <v>72147.7560025117</v>
      </c>
      <c r="M77" s="327" t="n">
        <f aca="false">'Summary Output'!$C$8*Allocation!$C$7</f>
        <v>72147.7560025117</v>
      </c>
      <c r="N77" s="327" t="n">
        <f aca="false">'Summary Output'!$C$8*Allocation!$C$7</f>
        <v>72147.7560025117</v>
      </c>
      <c r="O77" s="327" t="n">
        <f aca="false">'Summary Output'!$C$8*Allocation!$C$7</f>
        <v>72147.7560025117</v>
      </c>
      <c r="P77" s="327" t="n">
        <f aca="false">'Summary Output'!$C$8*Allocation!$C$7</f>
        <v>72147.7560025117</v>
      </c>
      <c r="Q77" s="327" t="n">
        <f aca="false">'Summary Output'!$C$8*Allocation!$C$7</f>
        <v>72147.7560025117</v>
      </c>
      <c r="R77" s="327" t="n">
        <f aca="false">'Summary Output'!$C$8*Allocation!$C$7</f>
        <v>72147.7560025117</v>
      </c>
      <c r="S77" s="327" t="n">
        <f aca="false">'Summary Output'!$C$8*Allocation!$C$7</f>
        <v>72147.7560025117</v>
      </c>
      <c r="T77" s="327" t="n">
        <f aca="false">'Summary Output'!$C$8*Allocation!$C$7</f>
        <v>72147.7560025117</v>
      </c>
      <c r="U77" s="327" t="n">
        <f aca="false">'Summary Output'!$C$8*Allocation!$C$7</f>
        <v>72147.7560025117</v>
      </c>
      <c r="W77" s="391" t="n">
        <f aca="false">SUM(B77:U77)</f>
        <v>1442955.12005023</v>
      </c>
    </row>
    <row r="78" customFormat="false" ht="12.75" hidden="false" customHeight="false" outlineLevel="0" collapsed="false">
      <c r="A78" s="392" t="s">
        <v>229</v>
      </c>
      <c r="B78" s="393" t="e">
        <f aca="false">B44-B64-B12*(Assumptions!$C$38+(1-Assumptions!$C$38)*Assumptions!$C$37)</f>
        <v>#VALUE!</v>
      </c>
      <c r="C78" s="393" t="e">
        <f aca="false">C44-C64-C12*(Assumptions!$C$38+(1-Assumptions!$C$38)*Assumptions!$C$37)+B78</f>
        <v>#VALUE!</v>
      </c>
      <c r="D78" s="393" t="e">
        <f aca="false">D44-D64-D12*(Assumptions!$C$38+(1-Assumptions!$C$38)*Assumptions!$C$37)+C78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0" collapsed="false">
      <c r="A79" s="392" t="s">
        <v>230</v>
      </c>
      <c r="B79" s="394" t="n">
        <f aca="false">Debt!B73*Allocation!$E$7</f>
        <v>111094.787453512</v>
      </c>
      <c r="C79" s="394" t="n">
        <f aca="false">Debt!C73*Allocation!$E$7</f>
        <v>108527.79531812</v>
      </c>
      <c r="D79" s="394" t="n">
        <f aca="false">Debt!D73*Allocation!$E$7</f>
        <v>105767.796255255</v>
      </c>
      <c r="E79" s="394" t="n">
        <f aca="false">Debt!E73*Allocation!$E$7</f>
        <v>103011.657330939</v>
      </c>
      <c r="F79" s="394" t="n">
        <f aca="false">Debt!F73*Allocation!$E$7</f>
        <v>99217.9131645277</v>
      </c>
      <c r="G79" s="394" t="n">
        <f aca="false">Debt!G73*Allocation!$E$7</f>
        <v>94905.366377069</v>
      </c>
      <c r="H79" s="394" t="n">
        <f aca="false">Debt!H73*Allocation!$E$7</f>
        <v>90203.7176238244</v>
      </c>
      <c r="I79" s="394" t="n">
        <f aca="false">Debt!I73*Allocation!$E$7</f>
        <v>84853.5655942703</v>
      </c>
      <c r="J79" s="394" t="n">
        <f aca="false">Debt!J73*Allocation!$E$7</f>
        <v>78984.6109436685</v>
      </c>
      <c r="K79" s="394" t="n">
        <f aca="false">Debt!K73*Allocation!$E$7</f>
        <v>72242.4929531784</v>
      </c>
      <c r="L79" s="394" t="n">
        <f aca="false">Debt!L73*Allocation!$E$7</f>
        <v>64908.2297092009</v>
      </c>
      <c r="M79" s="394" t="n">
        <f aca="false">Debt!M73*Allocation!$E$7</f>
        <v>57573.9664652234</v>
      </c>
      <c r="N79" s="394" t="n">
        <f aca="false">Debt!N73*Allocation!$E$7</f>
        <v>50239.7032212459</v>
      </c>
      <c r="O79" s="394" t="n">
        <f aca="false">Debt!O73*Allocation!$E$7</f>
        <v>42905.4399772684</v>
      </c>
      <c r="P79" s="394" t="n">
        <f aca="false">Debt!P73*Allocation!$E$7</f>
        <v>35204.463571092</v>
      </c>
      <c r="Q79" s="394" t="n">
        <f aca="false">Debt!Q73*Allocation!$E$7</f>
        <v>27136.7740027168</v>
      </c>
      <c r="R79" s="394" t="n">
        <f aca="false">Debt!R73*Allocation!$E$7</f>
        <v>19069.0844343415</v>
      </c>
      <c r="S79" s="394" t="n">
        <f aca="false">Debt!S73*Allocation!$E$7</f>
        <v>12468.2475147618</v>
      </c>
      <c r="T79" s="394" t="n">
        <f aca="false">Debt!T73*Allocation!$E$7</f>
        <v>5867.41059518201</v>
      </c>
      <c r="U79" s="394" t="n">
        <f aca="false">Debt!U73*Allocation!$E$7</f>
        <v>0</v>
      </c>
      <c r="W79" s="391" t="n">
        <f aca="false">SUM(B79:U79)</f>
        <v>1264183.0225054</v>
      </c>
    </row>
    <row r="80" customFormat="false" ht="12.75" hidden="false" customHeight="false" outlineLevel="0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0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 t="n">
        <f aca="false">SUM(B81:U81)</f>
        <v>0</v>
      </c>
    </row>
    <row r="82" customFormat="false" ht="12.75" hidden="false" customHeight="false" outlineLevel="0" collapsed="false">
      <c r="A82" s="350" t="s">
        <v>232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0" collapsed="false">
      <c r="A83" s="392" t="s">
        <v>233</v>
      </c>
      <c r="B83" s="396" t="n">
        <f aca="false">Assumptions!$C$41</f>
        <v>0.0025</v>
      </c>
      <c r="C83" s="396" t="n">
        <f aca="false">Assumptions!$C$42</f>
        <v>0.0025</v>
      </c>
      <c r="D83" s="396" t="n">
        <f aca="false">Assumptions!$C$42</f>
        <v>0.0025</v>
      </c>
      <c r="E83" s="396" t="n">
        <f aca="false">Assumptions!$C$42</f>
        <v>0.0025</v>
      </c>
      <c r="F83" s="396" t="n">
        <f aca="false">Assumptions!$C$42</f>
        <v>0.0025</v>
      </c>
      <c r="G83" s="396" t="n">
        <f aca="false">Assumptions!$C$42</f>
        <v>0.0025</v>
      </c>
      <c r="H83" s="396" t="n">
        <f aca="false">Assumptions!$C$42</f>
        <v>0.0025</v>
      </c>
      <c r="I83" s="396" t="n">
        <f aca="false">Assumptions!$C$42</f>
        <v>0.0025</v>
      </c>
      <c r="J83" s="396" t="n">
        <f aca="false">Assumptions!$C$42</f>
        <v>0.0025</v>
      </c>
      <c r="K83" s="396" t="n">
        <f aca="false">Assumptions!$C$42</f>
        <v>0.0025</v>
      </c>
      <c r="L83" s="396" t="n">
        <f aca="false">Assumptions!$C$42</f>
        <v>0.0025</v>
      </c>
      <c r="M83" s="396" t="n">
        <f aca="false">Assumptions!$C$42</f>
        <v>0.0025</v>
      </c>
      <c r="N83" s="396" t="n">
        <f aca="false">Assumptions!$C$42</f>
        <v>0.0025</v>
      </c>
      <c r="O83" s="396" t="n">
        <f aca="false">Assumptions!$C$42</f>
        <v>0.0025</v>
      </c>
      <c r="P83" s="396" t="n">
        <f aca="false">Assumptions!$C$42</f>
        <v>0.0025</v>
      </c>
      <c r="Q83" s="396" t="n">
        <f aca="false">Assumptions!$C$42</f>
        <v>0.0025</v>
      </c>
      <c r="R83" s="396" t="n">
        <f aca="false">Assumptions!$C$42</f>
        <v>0.0025</v>
      </c>
      <c r="S83" s="396" t="n">
        <f aca="false">Assumptions!$C$42</f>
        <v>0.0025</v>
      </c>
      <c r="T83" s="396" t="n">
        <f aca="false">Assumptions!$C$42</f>
        <v>0.0025</v>
      </c>
      <c r="U83" s="396" t="n">
        <f aca="false">Assumptions!$C$42</f>
        <v>0.0025</v>
      </c>
      <c r="W83" s="391"/>
    </row>
    <row r="84" customFormat="false" ht="12.75" hidden="false" customHeight="false" outlineLevel="0" collapsed="false">
      <c r="A84" s="304" t="s">
        <v>234</v>
      </c>
      <c r="B84" s="397" t="n">
        <v>456.876346587172</v>
      </c>
      <c r="C84" s="397" t="n">
        <v>442.746150300971</v>
      </c>
      <c r="D84" s="397" t="n">
        <v>430.584488105875</v>
      </c>
      <c r="E84" s="397" t="n">
        <v>414.485757728568</v>
      </c>
      <c r="F84" s="397" t="n">
        <v>400.355561442367</v>
      </c>
      <c r="G84" s="397" t="n">
        <v>386.225365156166</v>
      </c>
      <c r="H84" s="397" t="n">
        <v>372.095168869965</v>
      </c>
      <c r="I84" s="397" t="n">
        <v>357.964972583764</v>
      </c>
      <c r="J84" s="397" t="n">
        <v>343.834776297562</v>
      </c>
      <c r="K84" s="397" t="n">
        <v>329.704580011361</v>
      </c>
      <c r="L84" s="397" t="n">
        <v>315.57438372516</v>
      </c>
      <c r="M84" s="397" t="n">
        <v>301.444187438959</v>
      </c>
      <c r="N84" s="397" t="n">
        <v>287.313991152758</v>
      </c>
      <c r="O84" s="397" t="n">
        <v>273.183794866556</v>
      </c>
      <c r="P84" s="397" t="n">
        <v>259.053598580355</v>
      </c>
      <c r="Q84" s="397" t="n">
        <v>244.923402294154</v>
      </c>
      <c r="R84" s="397" t="n">
        <v>230.793206007953</v>
      </c>
      <c r="S84" s="397" t="n">
        <v>216.663009721752</v>
      </c>
      <c r="T84" s="397" t="n">
        <v>202.532813435551</v>
      </c>
      <c r="U84" s="397" t="n">
        <v>188.402617149349</v>
      </c>
      <c r="W84" s="391" t="n">
        <f aca="false">SUM(B84:U84)</f>
        <v>6454.75817145632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0" collapsed="false">
      <c r="A85" s="392"/>
      <c r="B85" s="327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0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0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0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0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0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0" collapsed="false">
      <c r="A91" s="330" t="s">
        <v>236</v>
      </c>
      <c r="B91" s="253" t="e">
        <f aca="false">-Depreciation!C69</f>
        <v>#VALUE!</v>
      </c>
      <c r="C91" s="253" t="e">
        <f aca="false">-Depreciation!D69</f>
        <v>#VALUE!</v>
      </c>
      <c r="D91" s="253" t="e">
        <f aca="false">-Depreciation!E69</f>
        <v>#VALUE!</v>
      </c>
      <c r="E91" s="253" t="e">
        <f aca="false">-Depreciation!F69</f>
        <v>#VALUE!</v>
      </c>
      <c r="F91" s="253" t="e">
        <f aca="false">-Depreciation!G69</f>
        <v>#VALUE!</v>
      </c>
      <c r="G91" s="253" t="e">
        <f aca="false">-Depreciation!H69</f>
        <v>#VALUE!</v>
      </c>
      <c r="H91" s="253" t="e">
        <f aca="false">-Depreciation!I69</f>
        <v>#VALUE!</v>
      </c>
      <c r="I91" s="253" t="e">
        <f aca="false">-Depreciation!J69</f>
        <v>#VALUE!</v>
      </c>
      <c r="J91" s="253" t="e">
        <f aca="false">-Depreciation!K69</f>
        <v>#VALUE!</v>
      </c>
      <c r="K91" s="253" t="e">
        <f aca="false">-Depreciation!L69</f>
        <v>#VALUE!</v>
      </c>
      <c r="L91" s="253" t="e">
        <f aca="false">-Depreciation!M69</f>
        <v>#VALUE!</v>
      </c>
      <c r="M91" s="253" t="e">
        <f aca="false">-Depreciation!N69</f>
        <v>#VALUE!</v>
      </c>
      <c r="N91" s="253" t="e">
        <f aca="false">-Depreciation!O69</f>
        <v>#VALUE!</v>
      </c>
      <c r="O91" s="253" t="e">
        <f aca="false">-Depreciation!P69</f>
        <v>#VALUE!</v>
      </c>
      <c r="P91" s="253" t="e">
        <f aca="false">-Depreciation!Q69</f>
        <v>#VALUE!</v>
      </c>
      <c r="Q91" s="253" t="e">
        <f aca="false">-Depreciation!R69</f>
        <v>#VALUE!</v>
      </c>
      <c r="R91" s="253" t="e">
        <f aca="false">-Depreciation!S69</f>
        <v>#VALUE!</v>
      </c>
      <c r="S91" s="253" t="e">
        <f aca="false">-Depreciation!T69</f>
        <v>#VALUE!</v>
      </c>
      <c r="T91" s="253" t="e">
        <f aca="false">-Depreciation!U69</f>
        <v>#VALUE!</v>
      </c>
      <c r="U91" s="253" t="e">
        <f aca="false">-Depreciation!V69</f>
        <v>#VALUE!</v>
      </c>
      <c r="W91" s="399" t="e">
        <f aca="false">SUM(B91:U91)</f>
        <v>#VALUE!</v>
      </c>
    </row>
    <row r="92" customFormat="false" ht="12.75" hidden="false" customHeight="false" outlineLevel="0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0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0" collapsed="false">
      <c r="A94" s="330" t="s">
        <v>92</v>
      </c>
      <c r="B94" s="400" t="n">
        <f aca="false">Assumptions!$C$38</f>
        <v>0.06</v>
      </c>
      <c r="C94" s="400" t="n">
        <f aca="false">Assumptions!$C$38</f>
        <v>0.06</v>
      </c>
      <c r="D94" s="400" t="n">
        <f aca="false">Assumptions!$C$38</f>
        <v>0.06</v>
      </c>
      <c r="E94" s="400" t="n">
        <f aca="false">Assumptions!$C$38</f>
        <v>0.06</v>
      </c>
      <c r="F94" s="400" t="n">
        <f aca="false">Assumptions!$C$38</f>
        <v>0.06</v>
      </c>
      <c r="G94" s="400" t="n">
        <f aca="false">Assumptions!$C$38</f>
        <v>0.06</v>
      </c>
      <c r="H94" s="400" t="n">
        <f aca="false">Assumptions!$C$38</f>
        <v>0.06</v>
      </c>
      <c r="I94" s="400" t="n">
        <f aca="false">Assumptions!$C$38</f>
        <v>0.06</v>
      </c>
      <c r="J94" s="400" t="n">
        <f aca="false">Assumptions!$C$38</f>
        <v>0.06</v>
      </c>
      <c r="K94" s="400" t="n">
        <f aca="false">Assumptions!$C$38</f>
        <v>0.06</v>
      </c>
      <c r="L94" s="400" t="n">
        <f aca="false">Assumptions!$C$38</f>
        <v>0.06</v>
      </c>
      <c r="M94" s="400" t="n">
        <f aca="false">Assumptions!$C$38</f>
        <v>0.06</v>
      </c>
      <c r="N94" s="400" t="n">
        <f aca="false">Assumptions!$C$38</f>
        <v>0.06</v>
      </c>
      <c r="O94" s="400" t="n">
        <f aca="false">Assumptions!$C$38</f>
        <v>0.06</v>
      </c>
      <c r="P94" s="400" t="n">
        <f aca="false">Assumptions!$C$38</f>
        <v>0.06</v>
      </c>
      <c r="Q94" s="400" t="n">
        <f aca="false">Assumptions!$C$38</f>
        <v>0.06</v>
      </c>
      <c r="R94" s="400" t="n">
        <f aca="false">Assumptions!$C$38</f>
        <v>0.06</v>
      </c>
      <c r="S94" s="400" t="n">
        <f aca="false">Assumptions!$C$38</f>
        <v>0.06</v>
      </c>
      <c r="T94" s="400" t="n">
        <f aca="false">Assumptions!$C$38</f>
        <v>0.06</v>
      </c>
      <c r="U94" s="400" t="n">
        <f aca="false">Assumptions!$C$38</f>
        <v>0.06</v>
      </c>
    </row>
    <row r="95" customFormat="false" ht="12.75" hidden="false" customHeight="false" outlineLevel="0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0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0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n">
        <f aca="false">F101</f>
        <v>0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0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0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0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0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/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0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0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0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0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403"/>
      <c r="B106" s="403"/>
      <c r="C106" s="403"/>
      <c r="D106" s="403"/>
      <c r="E106" s="403"/>
      <c r="F106" s="403"/>
      <c r="G106" s="403"/>
      <c r="H106" s="403"/>
      <c r="I106" s="403"/>
      <c r="J106" s="403"/>
      <c r="K106" s="403"/>
      <c r="L106" s="403"/>
      <c r="M106" s="403"/>
      <c r="N106" s="403"/>
      <c r="O106" s="403"/>
      <c r="P106" s="403"/>
      <c r="Q106" s="403"/>
      <c r="R106" s="403"/>
      <c r="S106" s="403"/>
      <c r="T106" s="403"/>
      <c r="U106" s="403"/>
    </row>
    <row r="107" customFormat="false" ht="12.75" hidden="false" customHeight="false" outlineLevel="0" collapsed="false">
      <c r="A107" s="310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0" collapsed="false">
      <c r="A108" s="404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405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314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14"/>
      <c r="B112" s="26"/>
      <c r="C112" s="257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14"/>
      <c r="B113" s="26"/>
      <c r="C113" s="25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14"/>
      <c r="B114" s="26"/>
      <c r="C114" s="25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297"/>
      <c r="B115" s="26"/>
      <c r="C115" s="25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406"/>
      <c r="B116" s="26"/>
      <c r="C116" s="25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07"/>
      <c r="B117" s="253"/>
      <c r="C117" s="25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408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408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31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310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40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0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5" hidden="false" customHeight="true" outlineLevel="0" collapsed="false">
      <c r="A130" s="409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0" collapsed="false">
      <c r="A131" s="409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4.25" hidden="false" customHeight="true" outlineLevel="0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0" collapsed="false">
      <c r="A133" s="409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409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0" collapsed="false">
      <c r="A135" s="390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0" collapsed="false">
      <c r="A136" s="390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0" collapsed="false">
      <c r="A137" s="390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2.75" hidden="false" customHeight="false" outlineLevel="0" collapsed="false">
      <c r="A138" s="297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0" collapsed="false">
      <c r="A139" s="131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0" collapsed="false">
      <c r="A140" s="131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0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8.75" hidden="false" customHeight="false" outlineLevel="0" collapsed="false">
      <c r="A142" s="41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0" collapsed="false">
      <c r="A143" s="35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0" collapsed="false">
      <c r="A144" s="35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0" collapsed="false">
      <c r="A145" s="131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0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0" collapsed="false">
      <c r="A147" s="216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</row>
    <row r="148" customFormat="false" ht="12.75" hidden="false" customHeight="false" outlineLevel="0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0" collapsed="false">
      <c r="A149" s="314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0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10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297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314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297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297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409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408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10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10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14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409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406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408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408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10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09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09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09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09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131"/>
      <c r="B190" s="297"/>
      <c r="C190" s="297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297"/>
      <c r="O190" s="297"/>
      <c r="P190" s="297"/>
      <c r="Q190" s="297"/>
      <c r="R190" s="297"/>
      <c r="S190" s="297"/>
      <c r="T190" s="297"/>
      <c r="U190" s="297"/>
    </row>
    <row r="191" customFormat="false" ht="12.75" hidden="false" customHeight="false" outlineLevel="0" collapsed="false">
      <c r="A191" s="131"/>
      <c r="B191" s="297"/>
      <c r="C191" s="297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297"/>
      <c r="O191" s="297"/>
      <c r="P191" s="297"/>
      <c r="Q191" s="297"/>
      <c r="R191" s="297"/>
      <c r="S191" s="297"/>
      <c r="T191" s="297"/>
      <c r="U191" s="297"/>
    </row>
    <row r="192" customFormat="false" ht="12.75" hidden="false" customHeight="false" outlineLevel="0" collapsed="false">
      <c r="A192" s="131"/>
      <c r="B192" s="131"/>
      <c r="C192" s="131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297"/>
      <c r="O192" s="297"/>
      <c r="P192" s="297"/>
      <c r="Q192" s="297"/>
      <c r="R192" s="297"/>
      <c r="S192" s="297"/>
      <c r="T192" s="297"/>
      <c r="U192" s="297"/>
    </row>
    <row r="193" customFormat="false" ht="18.75" hidden="false" customHeight="false" outlineLevel="0" collapsed="false">
      <c r="A193" s="41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0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0" collapsed="false">
      <c r="A195" s="350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0" collapsed="false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0" collapsed="false">
      <c r="A197" s="216"/>
      <c r="B197" s="213"/>
      <c r="C197" s="213"/>
      <c r="D197" s="213"/>
      <c r="E197" s="213"/>
      <c r="F197" s="213"/>
      <c r="G197" s="213"/>
      <c r="H197" s="213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0" collapsed="false">
      <c r="A198" s="350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0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0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0" collapsed="false">
      <c r="A201" s="177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0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0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0" collapsed="false">
      <c r="A204" s="131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0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0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0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0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0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0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0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0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0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0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0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0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0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0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0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0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0" collapsed="false">
      <c r="A221" s="350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0" collapsed="false">
      <c r="A222" s="131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0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0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0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0" collapsed="false">
      <c r="A226" s="350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0" collapsed="false">
      <c r="A227" s="131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0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0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0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0" collapsed="false">
      <c r="A231" s="177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0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0" collapsed="false">
      <c r="A233" s="177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0" collapsed="false">
      <c r="A234" s="177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0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0" collapsed="false">
      <c r="A236" s="350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0" collapsed="false">
      <c r="A237" s="131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0" collapsed="false">
      <c r="A238" s="350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0" collapsed="false">
      <c r="A239" s="350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0" collapsed="false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0" collapsed="false">
      <c r="A241" s="350"/>
      <c r="B241" s="131"/>
      <c r="C241" s="26"/>
      <c r="D241" s="26"/>
      <c r="E241" s="26"/>
      <c r="F241" s="26"/>
      <c r="G241" s="26"/>
      <c r="H241" s="26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0" collapsed="false">
      <c r="A242" s="350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0" collapsed="false">
      <c r="A243" s="350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0" collapsed="false">
      <c r="A244" s="350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0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8.75" hidden="false" customHeight="false" outlineLevel="0" collapsed="false">
      <c r="A246" s="410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0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0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0" collapsed="false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0" collapsed="false">
      <c r="A250" s="413"/>
      <c r="B250" s="414"/>
      <c r="C250" s="414"/>
      <c r="D250" s="414"/>
      <c r="E250" s="414"/>
      <c r="F250" s="414"/>
      <c r="G250" s="414"/>
      <c r="H250" s="414"/>
      <c r="I250" s="414"/>
      <c r="J250" s="414"/>
      <c r="K250" s="414"/>
      <c r="L250" s="414"/>
      <c r="M250" s="414"/>
      <c r="N250" s="414"/>
      <c r="O250" s="414"/>
      <c r="P250" s="414"/>
      <c r="Q250" s="414"/>
      <c r="R250" s="414"/>
      <c r="S250" s="414"/>
      <c r="T250" s="414"/>
      <c r="U250" s="414"/>
      <c r="V250" s="414"/>
      <c r="W250" s="414"/>
      <c r="X250" s="414"/>
      <c r="Y250" s="414"/>
      <c r="Z250" s="414"/>
      <c r="AA250" s="414"/>
      <c r="AB250" s="414"/>
      <c r="AC250" s="414"/>
      <c r="AD250" s="414"/>
      <c r="AE250" s="414"/>
      <c r="AF250" s="414"/>
      <c r="AG250" s="414"/>
      <c r="AH250" s="414"/>
      <c r="AI250" s="414"/>
      <c r="AJ250" s="414"/>
      <c r="AK250" s="414"/>
      <c r="AL250" s="414"/>
      <c r="AM250" s="414"/>
      <c r="AN250" s="414"/>
      <c r="AO250" s="414"/>
      <c r="AP250" s="414"/>
      <c r="AQ250" s="414"/>
      <c r="AR250" s="414"/>
      <c r="AS250" s="414"/>
      <c r="AT250" s="414"/>
      <c r="AU250" s="414"/>
      <c r="AV250" s="414"/>
      <c r="AW250" s="414"/>
      <c r="AX250" s="414"/>
      <c r="AY250" s="414"/>
      <c r="AZ250" s="414"/>
      <c r="BA250" s="414"/>
      <c r="BB250" s="414"/>
      <c r="BC250" s="414"/>
      <c r="BD250" s="414"/>
      <c r="BE250" s="414"/>
      <c r="BF250" s="414"/>
      <c r="BG250" s="414"/>
      <c r="BH250" s="414"/>
      <c r="BI250" s="414"/>
      <c r="BJ250" s="414"/>
      <c r="BK250" s="414"/>
      <c r="BL250" s="414"/>
      <c r="BM250" s="414"/>
      <c r="BN250" s="414"/>
      <c r="BO250" s="414"/>
      <c r="BP250" s="414"/>
      <c r="BQ250" s="414"/>
      <c r="BR250" s="414"/>
      <c r="BS250" s="414"/>
      <c r="BT250" s="414"/>
      <c r="BU250" s="414"/>
      <c r="BV250" s="414"/>
      <c r="BW250" s="414"/>
      <c r="BX250" s="414"/>
      <c r="BY250" s="414"/>
      <c r="BZ250" s="414"/>
      <c r="CA250" s="414"/>
      <c r="CB250" s="414"/>
      <c r="CC250" s="414"/>
      <c r="CD250" s="414"/>
      <c r="CE250" s="414"/>
      <c r="CF250" s="414"/>
      <c r="CG250" s="414"/>
      <c r="CH250" s="414"/>
      <c r="CI250" s="414"/>
      <c r="CJ250" s="414"/>
      <c r="CK250" s="414"/>
      <c r="CL250" s="414"/>
      <c r="CM250" s="414"/>
      <c r="CN250" s="414"/>
      <c r="CO250" s="414"/>
      <c r="CP250" s="414"/>
      <c r="CQ250" s="414"/>
      <c r="CR250" s="414"/>
      <c r="CS250" s="414"/>
      <c r="CT250" s="414"/>
      <c r="CU250" s="414"/>
      <c r="CV250" s="414"/>
      <c r="CW250" s="414"/>
      <c r="CX250" s="414"/>
      <c r="CY250" s="414"/>
      <c r="CZ250" s="414"/>
      <c r="DA250" s="414"/>
      <c r="DB250" s="414"/>
      <c r="DC250" s="414"/>
      <c r="DD250" s="414"/>
      <c r="DE250" s="414"/>
      <c r="DF250" s="414"/>
      <c r="DG250" s="414"/>
      <c r="DH250" s="414"/>
      <c r="DI250" s="414"/>
      <c r="DJ250" s="414"/>
      <c r="DK250" s="414"/>
      <c r="DL250" s="414"/>
      <c r="DM250" s="414"/>
      <c r="DN250" s="414"/>
      <c r="DO250" s="414"/>
      <c r="DP250" s="414"/>
      <c r="DQ250" s="414"/>
      <c r="DR250" s="414"/>
      <c r="DS250" s="414"/>
      <c r="DT250" s="414"/>
      <c r="DU250" s="414"/>
      <c r="DV250" s="414"/>
      <c r="DW250" s="414"/>
      <c r="DX250" s="414"/>
      <c r="DY250" s="414"/>
      <c r="DZ250" s="414"/>
      <c r="EA250" s="414"/>
      <c r="EB250" s="414"/>
      <c r="EC250" s="414"/>
      <c r="ED250" s="414"/>
      <c r="EE250" s="414"/>
      <c r="EF250" s="414"/>
      <c r="EG250" s="414"/>
      <c r="EH250" s="414"/>
      <c r="EI250" s="414"/>
      <c r="EJ250" s="414"/>
      <c r="EK250" s="414"/>
      <c r="EL250" s="414"/>
      <c r="EM250" s="414"/>
      <c r="EN250" s="414"/>
      <c r="EO250" s="414"/>
      <c r="EP250" s="414"/>
      <c r="EQ250" s="414"/>
      <c r="ER250" s="414"/>
      <c r="ES250" s="414"/>
      <c r="ET250" s="414"/>
      <c r="EU250" s="414"/>
      <c r="EV250" s="414"/>
      <c r="EW250" s="414"/>
      <c r="EX250" s="414"/>
      <c r="EY250" s="414"/>
      <c r="EZ250" s="414"/>
      <c r="FA250" s="414"/>
      <c r="FB250" s="414"/>
      <c r="FC250" s="414"/>
      <c r="FD250" s="414"/>
      <c r="FE250" s="414"/>
      <c r="FF250" s="414"/>
      <c r="FG250" s="414"/>
      <c r="FH250" s="414"/>
      <c r="FI250" s="414"/>
      <c r="FJ250" s="414"/>
      <c r="FK250" s="414"/>
      <c r="FL250" s="414"/>
      <c r="FM250" s="414"/>
      <c r="FN250" s="414"/>
      <c r="FO250" s="414"/>
      <c r="FP250" s="414"/>
      <c r="FQ250" s="414"/>
      <c r="FR250" s="414"/>
      <c r="FS250" s="414"/>
      <c r="FT250" s="414"/>
      <c r="FU250" s="414"/>
      <c r="FV250" s="414"/>
      <c r="FW250" s="414"/>
      <c r="FX250" s="414"/>
      <c r="FY250" s="414"/>
      <c r="FZ250" s="414"/>
      <c r="GA250" s="414"/>
      <c r="GB250" s="414"/>
      <c r="GC250" s="414"/>
      <c r="GD250" s="414"/>
      <c r="GE250" s="414"/>
      <c r="GF250" s="414"/>
      <c r="GG250" s="414"/>
      <c r="GH250" s="414"/>
      <c r="GI250" s="414"/>
      <c r="GJ250" s="414"/>
      <c r="GK250" s="414"/>
      <c r="GL250" s="414"/>
      <c r="GM250" s="414"/>
      <c r="GN250" s="414"/>
      <c r="GO250" s="414"/>
      <c r="GP250" s="414"/>
      <c r="GQ250" s="414"/>
      <c r="GR250" s="414"/>
      <c r="GS250" s="414"/>
      <c r="GT250" s="414"/>
      <c r="GU250" s="414"/>
      <c r="GV250" s="414"/>
      <c r="GW250" s="414"/>
      <c r="GX250" s="414"/>
      <c r="GY250" s="414"/>
      <c r="GZ250" s="414"/>
      <c r="HA250" s="414"/>
      <c r="HB250" s="414"/>
      <c r="HC250" s="414"/>
      <c r="HD250" s="414"/>
      <c r="HE250" s="414"/>
      <c r="HF250" s="414"/>
      <c r="HG250" s="414"/>
      <c r="HH250" s="414"/>
      <c r="HI250" s="414"/>
      <c r="HJ250" s="414"/>
      <c r="HK250" s="414"/>
      <c r="HL250" s="414"/>
      <c r="HM250" s="414"/>
      <c r="HN250" s="414"/>
      <c r="HO250" s="414"/>
      <c r="HP250" s="414"/>
      <c r="HQ250" s="414"/>
      <c r="HR250" s="414"/>
      <c r="HS250" s="414"/>
      <c r="HT250" s="414"/>
      <c r="HU250" s="414"/>
      <c r="HV250" s="414"/>
      <c r="HW250" s="414"/>
      <c r="HX250" s="414"/>
      <c r="HY250" s="414"/>
      <c r="HZ250" s="414"/>
      <c r="IA250" s="414"/>
      <c r="IB250" s="414"/>
      <c r="IC250" s="414"/>
      <c r="ID250" s="414"/>
      <c r="IE250" s="414"/>
      <c r="IF250" s="414"/>
      <c r="IG250" s="414"/>
      <c r="IH250" s="414"/>
      <c r="II250" s="414"/>
      <c r="IJ250" s="414"/>
      <c r="IK250" s="414"/>
      <c r="IL250" s="414"/>
      <c r="IM250" s="414"/>
      <c r="IN250" s="414"/>
      <c r="IO250" s="414"/>
      <c r="IP250" s="414"/>
      <c r="IQ250" s="414"/>
      <c r="IR250" s="414"/>
      <c r="IS250" s="414"/>
      <c r="IT250" s="414"/>
      <c r="IU250" s="414"/>
      <c r="IV250" s="414"/>
      <c r="IW250" s="414"/>
    </row>
    <row r="251" customFormat="false" ht="12.75" hidden="false" customHeight="false" outlineLevel="0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0" collapsed="false">
      <c r="A252" s="350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0" collapsed="false">
      <c r="A253" s="350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0" collapsed="false">
      <c r="A254" s="131"/>
      <c r="B254" s="131"/>
      <c r="C254" s="415"/>
      <c r="D254" s="415"/>
      <c r="E254" s="415"/>
      <c r="F254" s="415"/>
      <c r="G254" s="415"/>
      <c r="H254" s="415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0" collapsed="false">
      <c r="A255" s="350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0" collapsed="false">
      <c r="A256" s="413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0" collapsed="false">
      <c r="A257" s="416"/>
      <c r="B257" s="131"/>
      <c r="C257" s="26"/>
      <c r="D257" s="26"/>
      <c r="E257" s="26"/>
      <c r="F257" s="26"/>
      <c r="G257" s="26"/>
      <c r="H257" s="26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0" collapsed="false">
      <c r="A258" s="416"/>
      <c r="B258" s="131"/>
      <c r="C258" s="26"/>
      <c r="D258" s="26"/>
      <c r="E258" s="26"/>
      <c r="F258" s="26"/>
      <c r="G258" s="26"/>
      <c r="H258" s="26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0" collapsed="false">
      <c r="A259" s="416"/>
      <c r="B259" s="131"/>
      <c r="C259" s="26"/>
      <c r="D259" s="26"/>
      <c r="E259" s="26"/>
      <c r="F259" s="26"/>
      <c r="G259" s="26"/>
      <c r="H259" s="26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0" collapsed="false">
      <c r="A260" s="416"/>
      <c r="B260" s="131"/>
      <c r="C260" s="26"/>
      <c r="D260" s="26"/>
      <c r="E260" s="26"/>
      <c r="F260" s="26"/>
      <c r="G260" s="26"/>
      <c r="H260" s="2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0" collapsed="false">
      <c r="A261" s="416"/>
      <c r="B261" s="131"/>
      <c r="C261" s="221"/>
      <c r="D261" s="221"/>
      <c r="E261" s="221"/>
      <c r="F261" s="221"/>
      <c r="G261" s="221"/>
      <c r="H261" s="22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0" collapsed="false">
      <c r="A262" s="350"/>
      <c r="B262" s="131"/>
      <c r="C262" s="417"/>
      <c r="D262" s="417"/>
      <c r="E262" s="417"/>
      <c r="F262" s="417"/>
      <c r="G262" s="417"/>
      <c r="H262" s="417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0" collapsed="false">
      <c r="A263" s="416"/>
      <c r="B263" s="131"/>
      <c r="C263" s="418"/>
      <c r="D263" s="418"/>
      <c r="E263" s="418"/>
      <c r="F263" s="418"/>
      <c r="G263" s="418"/>
      <c r="H263" s="418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0" collapsed="false">
      <c r="A264" s="416"/>
      <c r="B264" s="131"/>
      <c r="C264" s="418"/>
      <c r="D264" s="418"/>
      <c r="E264" s="418"/>
      <c r="F264" s="418"/>
      <c r="G264" s="418"/>
      <c r="H264" s="418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0" collapsed="false">
      <c r="A265" s="416"/>
      <c r="B265" s="131"/>
      <c r="C265" s="418"/>
      <c r="D265" s="418"/>
      <c r="E265" s="418"/>
      <c r="F265" s="418"/>
      <c r="G265" s="418"/>
      <c r="H265" s="418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0" collapsed="false">
      <c r="A266" s="416"/>
      <c r="B266" s="131"/>
      <c r="C266" s="418"/>
      <c r="D266" s="418"/>
      <c r="E266" s="418"/>
      <c r="F266" s="418"/>
      <c r="G266" s="418"/>
      <c r="H266" s="418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0" collapsed="false">
      <c r="A267" s="416"/>
      <c r="B267" s="131"/>
      <c r="C267" s="417"/>
      <c r="D267" s="417"/>
      <c r="E267" s="417"/>
      <c r="F267" s="417"/>
      <c r="G267" s="417"/>
      <c r="H267" s="417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0" collapsed="false">
      <c r="A268" s="350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0" collapsed="false">
      <c r="A269" s="131"/>
      <c r="B269" s="131"/>
      <c r="C269" s="26"/>
      <c r="D269" s="26"/>
      <c r="E269" s="26"/>
      <c r="F269" s="26"/>
      <c r="G269" s="26"/>
      <c r="H269" s="26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0" collapsed="false">
      <c r="A270" s="131"/>
      <c r="B270" s="131"/>
      <c r="C270" s="26"/>
      <c r="D270" s="26"/>
      <c r="E270" s="26"/>
      <c r="F270" s="26"/>
      <c r="G270" s="26"/>
      <c r="H270" s="2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0" collapsed="false">
      <c r="A271" s="131"/>
      <c r="B271" s="131"/>
      <c r="C271" s="26"/>
      <c r="D271" s="26"/>
      <c r="E271" s="26"/>
      <c r="F271" s="26"/>
      <c r="G271" s="26"/>
      <c r="H271" s="2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0" collapsed="false">
      <c r="A272" s="131"/>
      <c r="B272" s="401"/>
      <c r="C272" s="26"/>
      <c r="D272" s="26"/>
      <c r="E272" s="26"/>
      <c r="F272" s="26"/>
      <c r="G272" s="26"/>
      <c r="H272" s="2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0" collapsed="false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0" collapsed="false">
      <c r="A274" s="350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0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0" collapsed="false">
      <c r="A276" s="416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0" collapsed="false">
      <c r="A277" s="416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0" collapsed="false">
      <c r="A278" s="416"/>
      <c r="B278" s="40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0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0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0" collapsed="false">
      <c r="A281" s="131"/>
      <c r="B281" s="131"/>
      <c r="C281" s="221"/>
      <c r="D281" s="221"/>
      <c r="E281" s="221"/>
      <c r="F281" s="221"/>
      <c r="G281" s="221"/>
      <c r="H281" s="22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0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0" collapsed="false">
      <c r="A283" s="131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0" collapsed="false">
      <c r="A284" s="131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0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0" collapsed="false">
      <c r="A286" s="350"/>
      <c r="B286" s="419"/>
      <c r="C286" s="419"/>
      <c r="D286" s="419"/>
      <c r="E286" s="419"/>
      <c r="F286" s="419"/>
      <c r="G286" s="419"/>
      <c r="H286" s="419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0" collapsed="false">
      <c r="A287" s="350"/>
      <c r="B287" s="401"/>
      <c r="C287" s="419"/>
      <c r="D287" s="419"/>
      <c r="E287" s="419"/>
      <c r="F287" s="419"/>
      <c r="G287" s="419"/>
      <c r="H287" s="419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0" collapsed="false">
      <c r="A288" s="350"/>
      <c r="B288" s="419"/>
      <c r="C288" s="419"/>
      <c r="D288" s="419"/>
      <c r="E288" s="419"/>
      <c r="F288" s="419"/>
      <c r="G288" s="419"/>
      <c r="H288" s="419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0" collapsed="false">
      <c r="A289" s="350"/>
      <c r="B289" s="131"/>
      <c r="C289" s="419"/>
      <c r="D289" s="419"/>
      <c r="E289" s="419"/>
      <c r="F289" s="419"/>
      <c r="G289" s="419"/>
      <c r="H289" s="419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0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0" collapsed="false">
      <c r="A291" s="350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0" collapsed="false">
      <c r="A292" s="350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0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0" collapsed="false">
      <c r="A294" s="131"/>
      <c r="B294" s="131"/>
      <c r="C294" s="412"/>
      <c r="D294" s="412"/>
      <c r="E294" s="412"/>
      <c r="F294" s="412"/>
      <c r="G294" s="412"/>
      <c r="H294" s="412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0" collapsed="false">
      <c r="A295" s="131"/>
      <c r="B295" s="131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0" collapsed="false">
      <c r="A296" s="131"/>
      <c r="B296" s="131"/>
      <c r="C296" s="420"/>
      <c r="D296" s="420"/>
      <c r="E296" s="420"/>
      <c r="F296" s="420"/>
      <c r="G296" s="420"/>
      <c r="H296" s="420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0" collapsed="false">
      <c r="A297" s="131"/>
      <c r="B297" s="131"/>
      <c r="C297" s="412"/>
      <c r="D297" s="412"/>
      <c r="E297" s="412"/>
      <c r="F297" s="412"/>
      <c r="G297" s="412"/>
      <c r="H297" s="412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0" collapsed="false">
      <c r="A298" s="131"/>
      <c r="B298" s="131"/>
      <c r="C298" s="420"/>
      <c r="D298" s="420"/>
      <c r="E298" s="420"/>
      <c r="F298" s="420"/>
      <c r="G298" s="420"/>
      <c r="H298" s="420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0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0" collapsed="false">
      <c r="A300" s="131"/>
      <c r="B300" s="131"/>
      <c r="C300" s="421"/>
      <c r="D300" s="421"/>
      <c r="E300" s="421"/>
      <c r="F300" s="421"/>
      <c r="G300" s="421"/>
      <c r="H300" s="42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8.75" hidden="true" customHeight="false" outlineLevel="1" collapsed="false">
      <c r="A301" s="410"/>
      <c r="B301" s="131"/>
      <c r="C301" s="421"/>
      <c r="D301" s="421"/>
      <c r="E301" s="421"/>
      <c r="F301" s="421"/>
      <c r="G301" s="421"/>
      <c r="H301" s="42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1" collapsed="false">
      <c r="A302" s="350"/>
      <c r="B302" s="131"/>
      <c r="C302" s="421"/>
      <c r="D302" s="421"/>
      <c r="E302" s="421"/>
      <c r="F302" s="421"/>
      <c r="G302" s="421"/>
      <c r="H302" s="42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1" collapsed="false">
      <c r="A303" s="131"/>
      <c r="B303" s="131"/>
      <c r="C303" s="421"/>
      <c r="D303" s="421"/>
      <c r="E303" s="421"/>
      <c r="F303" s="421"/>
      <c r="G303" s="421"/>
      <c r="H303" s="42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1" collapsed="false">
      <c r="A304" s="350"/>
      <c r="B304" s="153"/>
      <c r="C304" s="153"/>
      <c r="D304" s="213"/>
      <c r="E304" s="213"/>
      <c r="F304" s="153"/>
      <c r="G304" s="153"/>
      <c r="H304" s="213"/>
      <c r="I304" s="153"/>
      <c r="J304" s="153"/>
      <c r="K304" s="153"/>
      <c r="L304" s="213"/>
      <c r="M304" s="153"/>
      <c r="N304" s="153"/>
      <c r="O304" s="131"/>
      <c r="P304" s="131"/>
      <c r="Q304" s="131"/>
      <c r="R304" s="131"/>
      <c r="S304" s="131"/>
      <c r="T304" s="153"/>
      <c r="U304" s="131"/>
    </row>
    <row r="305" customFormat="false" ht="12.75" hidden="true" customHeight="false" outlineLevel="1" collapsed="false">
      <c r="A305" s="350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true" customHeight="false" outlineLevel="1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1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131"/>
    </row>
    <row r="308" customFormat="false" ht="12.75" hidden="true" customHeight="false" outlineLevel="1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1" collapsed="false">
      <c r="A309" s="131"/>
      <c r="B309" s="419"/>
      <c r="C309" s="419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1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1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  <c r="V311" s="412"/>
      <c r="W311" s="412"/>
      <c r="X311" s="412"/>
      <c r="Y311" s="412"/>
      <c r="Z311" s="412"/>
    </row>
    <row r="312" customFormat="false" ht="12.75" hidden="true" customHeight="false" outlineLevel="1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1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131"/>
    </row>
    <row r="314" customFormat="false" ht="12.75" hidden="true" customHeight="false" outlineLevel="1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true" customHeight="false" outlineLevel="1" collapsed="false">
      <c r="A315" s="131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131"/>
      <c r="P315" s="131"/>
      <c r="Q315" s="131"/>
      <c r="R315" s="131"/>
      <c r="S315" s="131"/>
      <c r="T315" s="412"/>
      <c r="U315" s="412"/>
    </row>
    <row r="316" customFormat="false" ht="12.75" hidden="tru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tru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131"/>
      <c r="P317" s="131"/>
      <c r="Q317" s="131"/>
      <c r="R317" s="131"/>
      <c r="S317" s="131"/>
      <c r="T317" s="412"/>
      <c r="U317" s="412"/>
    </row>
    <row r="318" customFormat="false" ht="12.75" hidden="true" customHeight="false" outlineLevel="1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0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0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0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8.75" hidden="false" customHeight="false" outlineLevel="0" collapsed="false">
      <c r="A322" s="41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0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0" collapsed="false">
      <c r="A324" s="350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0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0" collapsed="false">
      <c r="A326" s="216"/>
      <c r="B326" s="213"/>
      <c r="C326" s="213"/>
      <c r="D326" s="213"/>
      <c r="E326" s="213"/>
      <c r="F326" s="213"/>
      <c r="G326" s="213"/>
      <c r="H326" s="213"/>
      <c r="I326" s="213"/>
      <c r="J326" s="213"/>
      <c r="K326" s="213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</row>
    <row r="327" customFormat="false" ht="12.75" hidden="false" customHeight="false" outlineLevel="0" collapsed="false">
      <c r="A327" s="350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0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0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0" collapsed="false">
      <c r="A330" s="177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0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0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0" collapsed="false">
      <c r="A333" s="131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0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0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0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0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0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0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0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0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0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0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0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0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0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0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0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0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0" collapsed="false">
      <c r="A350" s="350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0" collapsed="false">
      <c r="A351" s="131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0" collapsed="false">
      <c r="A352" s="350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0" collapsed="false">
      <c r="A353" s="177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0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0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0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0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0" collapsed="false">
      <c r="A358" s="350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0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0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0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0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0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0" collapsed="false">
      <c r="A364" s="216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0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0" collapsed="false">
      <c r="A366" s="131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0" collapsed="false">
      <c r="A367" s="350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0" collapsed="false">
      <c r="A368" s="350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0" collapsed="false">
      <c r="A369" s="350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0" collapsed="false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0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8.75" hidden="false" customHeight="false" outlineLevel="0" collapsed="false">
      <c r="A372" s="41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0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0" collapsed="false">
      <c r="A374" s="350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0" collapsed="false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0" collapsed="false">
      <c r="A376" s="216"/>
      <c r="B376" s="213"/>
      <c r="C376" s="213"/>
      <c r="D376" s="213"/>
      <c r="E376" s="213"/>
      <c r="F376" s="213"/>
      <c r="G376" s="213"/>
      <c r="H376" s="213"/>
      <c r="I376" s="213"/>
      <c r="J376" s="213"/>
      <c r="K376" s="213"/>
      <c r="L376" s="213"/>
      <c r="M376" s="213"/>
      <c r="N376" s="213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0" collapsed="false">
      <c r="A377" s="350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0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0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0" collapsed="false">
      <c r="A380" s="177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0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0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0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0" collapsed="false">
      <c r="A384" s="350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0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0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0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0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0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0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0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0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0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0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0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0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0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0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0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0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0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0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0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0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0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0" collapsed="false">
      <c r="A406" s="350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0" collapsed="false">
      <c r="A407" s="350"/>
      <c r="B407" s="422"/>
      <c r="C407" s="422"/>
      <c r="D407" s="0"/>
      <c r="E407" s="0"/>
      <c r="F407" s="0"/>
      <c r="G407" s="0"/>
      <c r="H407" s="0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0" collapsed="false">
      <c r="A408" s="350"/>
      <c r="B408" s="422"/>
      <c r="C408" s="422"/>
      <c r="D408" s="0"/>
      <c r="E408" s="0"/>
      <c r="F408" s="0"/>
      <c r="G408" s="0"/>
      <c r="H408" s="0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0" collapsed="false">
      <c r="A409" s="350"/>
      <c r="B409" s="422"/>
      <c r="C409" s="422"/>
      <c r="D409" s="0"/>
      <c r="E409" s="0"/>
      <c r="F409" s="0"/>
      <c r="G409" s="0"/>
      <c r="H409" s="0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0" collapsed="false">
      <c r="A410" s="131"/>
      <c r="B410" s="422"/>
      <c r="C410" s="422"/>
      <c r="D410" s="0"/>
      <c r="E410" s="0"/>
      <c r="F410" s="0"/>
      <c r="G410" s="0"/>
      <c r="H410" s="0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0" collapsed="false">
      <c r="A411" s="131"/>
      <c r="B411" s="422"/>
      <c r="C411" s="422"/>
      <c r="D411" s="0"/>
      <c r="E411" s="0"/>
      <c r="F411" s="0"/>
      <c r="G411" s="0"/>
      <c r="H411" s="0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0" collapsed="false">
      <c r="A412" s="131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0" collapsed="false">
      <c r="A413" s="131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0" collapsed="false">
      <c r="A414" s="131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0" collapsed="false">
      <c r="A415" s="131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0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0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0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0" collapsed="false">
      <c r="A419" s="350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0" collapsed="false">
      <c r="A420" s="350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0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0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0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0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0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0" collapsed="false">
      <c r="A426" s="131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0" collapsed="false">
      <c r="A427" s="131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0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0" collapsed="false">
      <c r="A429" s="350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0" collapsed="false">
      <c r="A430" s="350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0" collapsed="false">
      <c r="A431" s="350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0" collapsed="false">
      <c r="A432" s="350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0" collapsed="false">
      <c r="A433" s="350"/>
      <c r="B433" s="423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0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8.75" hidden="false" customHeight="false" outlineLevel="0" collapsed="false">
      <c r="A435" s="410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0" collapsed="false">
      <c r="A436" s="350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0" collapsed="false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0" collapsed="false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0" collapsed="false">
      <c r="A439" s="216"/>
      <c r="B439" s="213"/>
      <c r="C439" s="213"/>
      <c r="D439" s="213"/>
      <c r="E439" s="213"/>
      <c r="F439" s="213"/>
      <c r="G439" s="213"/>
      <c r="H439" s="213"/>
      <c r="I439" s="213"/>
      <c r="J439" s="213"/>
      <c r="K439" s="213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</row>
    <row r="440" customFormat="false" ht="12.75" hidden="false" customHeight="false" outlineLevel="0" collapsed="false">
      <c r="A440" s="131"/>
      <c r="B440" s="131"/>
      <c r="C440" s="424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0" collapsed="false">
      <c r="A441" s="350"/>
      <c r="B441" s="131"/>
      <c r="C441" s="424"/>
      <c r="D441" s="412"/>
      <c r="E441" s="412"/>
      <c r="F441" s="412"/>
      <c r="G441" s="412"/>
      <c r="H441" s="412"/>
      <c r="I441" s="412"/>
      <c r="J441" s="412"/>
      <c r="K441" s="412"/>
      <c r="L441" s="412"/>
      <c r="M441" s="412"/>
      <c r="N441" s="412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0" collapsed="false">
      <c r="A442" s="131"/>
      <c r="B442" s="131"/>
      <c r="C442" s="424"/>
      <c r="D442" s="424"/>
      <c r="E442" s="424"/>
      <c r="F442" s="424"/>
      <c r="G442" s="424"/>
      <c r="H442" s="424"/>
      <c r="I442" s="424"/>
      <c r="J442" s="424"/>
      <c r="K442" s="424"/>
      <c r="L442" s="424"/>
      <c r="M442" s="424"/>
      <c r="N442" s="424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0" collapsed="false">
      <c r="A443" s="131"/>
      <c r="B443" s="131"/>
      <c r="C443" s="424"/>
      <c r="D443" s="412"/>
      <c r="E443" s="412"/>
      <c r="F443" s="412"/>
      <c r="G443" s="412"/>
      <c r="H443" s="412"/>
      <c r="I443" s="412"/>
      <c r="J443" s="412"/>
      <c r="K443" s="412"/>
      <c r="L443" s="412"/>
      <c r="M443" s="412"/>
      <c r="N443" s="412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0" collapsed="false">
      <c r="A444" s="131"/>
      <c r="B444" s="131"/>
      <c r="C444" s="424"/>
      <c r="D444" s="424"/>
      <c r="E444" s="424"/>
      <c r="F444" s="424"/>
      <c r="G444" s="424"/>
      <c r="H444" s="424"/>
      <c r="I444" s="424"/>
      <c r="J444" s="424"/>
      <c r="K444" s="424"/>
      <c r="L444" s="424"/>
      <c r="M444" s="424"/>
      <c r="N444" s="424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0" collapsed="false">
      <c r="A445" s="131"/>
      <c r="B445" s="131"/>
      <c r="C445" s="424"/>
      <c r="D445" s="424"/>
      <c r="E445" s="424"/>
      <c r="F445" s="424"/>
      <c r="G445" s="424"/>
      <c r="H445" s="424"/>
      <c r="I445" s="424"/>
      <c r="J445" s="424"/>
      <c r="K445" s="424"/>
      <c r="L445" s="424"/>
      <c r="M445" s="424"/>
      <c r="N445" s="424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0" collapsed="false">
      <c r="A446" s="416"/>
      <c r="B446" s="131"/>
      <c r="C446" s="424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0" collapsed="false">
      <c r="A447" s="416"/>
      <c r="B447" s="131"/>
      <c r="C447" s="424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0" collapsed="false">
      <c r="A448" s="350"/>
      <c r="B448" s="131"/>
      <c r="C448" s="424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0" collapsed="false">
      <c r="A449" s="131"/>
      <c r="B449" s="423"/>
      <c r="C449" s="425"/>
      <c r="D449" s="425"/>
      <c r="E449" s="425"/>
      <c r="F449" s="425"/>
      <c r="G449" s="425"/>
      <c r="H449" s="425"/>
      <c r="I449" s="425"/>
      <c r="J449" s="425"/>
      <c r="K449" s="425"/>
      <c r="L449" s="425"/>
      <c r="M449" s="425"/>
      <c r="N449" s="425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0" collapsed="false">
      <c r="A450" s="131"/>
      <c r="B450" s="131"/>
      <c r="C450" s="424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0" collapsed="false">
      <c r="A451" s="350"/>
      <c r="B451" s="131"/>
      <c r="C451" s="424"/>
      <c r="D451" s="419"/>
      <c r="E451" s="419"/>
      <c r="F451" s="419"/>
      <c r="G451" s="419"/>
      <c r="H451" s="419"/>
      <c r="I451" s="419"/>
      <c r="J451" s="419"/>
      <c r="K451" s="419"/>
      <c r="L451" s="419"/>
      <c r="M451" s="419"/>
      <c r="N451" s="419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0" collapsed="false">
      <c r="A452" s="131"/>
      <c r="B452" s="131"/>
      <c r="C452" s="424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0" collapsed="false">
      <c r="A453" s="350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0" collapsed="false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0" collapsed="false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8.75" hidden="false" customHeight="false" outlineLevel="0" collapsed="false">
      <c r="A456" s="426"/>
      <c r="B456" s="427"/>
      <c r="C456" s="427"/>
      <c r="D456" s="428"/>
      <c r="E456" s="428"/>
      <c r="F456" s="428"/>
      <c r="G456" s="428"/>
      <c r="H456" s="428"/>
      <c r="I456" s="428"/>
      <c r="J456" s="428"/>
      <c r="K456" s="428"/>
      <c r="L456" s="428"/>
      <c r="M456" s="428"/>
      <c r="N456" s="428"/>
      <c r="O456" s="428"/>
      <c r="P456" s="428"/>
      <c r="Q456" s="428"/>
      <c r="R456" s="428"/>
      <c r="S456" s="428"/>
      <c r="T456" s="428"/>
      <c r="U456" s="428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0" collapsed="false">
      <c r="A457" s="427"/>
      <c r="B457" s="429"/>
      <c r="C457" s="430"/>
      <c r="D457" s="427"/>
      <c r="E457" s="431"/>
      <c r="F457" s="428"/>
      <c r="G457" s="428"/>
      <c r="H457" s="428"/>
      <c r="I457" s="428"/>
      <c r="J457" s="428"/>
      <c r="K457" s="428"/>
      <c r="L457" s="428"/>
      <c r="M457" s="428"/>
      <c r="N457" s="428"/>
      <c r="O457" s="428"/>
      <c r="P457" s="428"/>
      <c r="Q457" s="428"/>
      <c r="R457" s="428"/>
      <c r="S457" s="428"/>
      <c r="T457" s="428"/>
      <c r="U457" s="428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0" collapsed="false">
      <c r="A458" s="427"/>
      <c r="B458" s="432"/>
      <c r="C458" s="433"/>
      <c r="D458" s="433"/>
      <c r="E458" s="431"/>
      <c r="F458" s="428"/>
      <c r="G458" s="428"/>
      <c r="H458" s="428"/>
      <c r="I458" s="428"/>
      <c r="J458" s="428"/>
      <c r="K458" s="428"/>
      <c r="L458" s="428"/>
      <c r="M458" s="428"/>
      <c r="N458" s="428"/>
      <c r="O458" s="428"/>
      <c r="P458" s="428"/>
      <c r="Q458" s="428"/>
      <c r="R458" s="428"/>
      <c r="S458" s="428"/>
      <c r="T458" s="428"/>
      <c r="U458" s="428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0" collapsed="false">
      <c r="A459" s="427"/>
      <c r="B459" s="433"/>
      <c r="C459" s="431"/>
      <c r="D459" s="433"/>
      <c r="E459" s="432"/>
      <c r="F459" s="428"/>
      <c r="G459" s="428"/>
      <c r="H459" s="428"/>
      <c r="I459" s="428"/>
      <c r="J459" s="428"/>
      <c r="K459" s="428"/>
      <c r="L459" s="428"/>
      <c r="M459" s="428"/>
      <c r="N459" s="428"/>
      <c r="O459" s="428"/>
      <c r="P459" s="428"/>
      <c r="Q459" s="428"/>
      <c r="R459" s="428"/>
      <c r="S459" s="428"/>
      <c r="T459" s="428"/>
      <c r="U459" s="428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0" collapsed="false">
      <c r="A460" s="434"/>
      <c r="B460" s="429"/>
      <c r="C460" s="429"/>
      <c r="D460" s="429"/>
      <c r="E460" s="429"/>
      <c r="F460" s="429"/>
      <c r="G460" s="429"/>
      <c r="H460" s="429"/>
      <c r="I460" s="429"/>
      <c r="J460" s="429"/>
      <c r="K460" s="429"/>
      <c r="L460" s="429"/>
      <c r="M460" s="429"/>
      <c r="N460" s="429"/>
      <c r="O460" s="429"/>
      <c r="P460" s="429"/>
      <c r="Q460" s="429"/>
      <c r="R460" s="429"/>
      <c r="S460" s="429"/>
      <c r="T460" s="429"/>
      <c r="U460" s="429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0" collapsed="false">
      <c r="A461" s="409"/>
      <c r="B461" s="427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0" collapsed="false">
      <c r="A462" s="314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0" collapsed="false">
      <c r="A463" s="314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0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0" collapsed="false">
      <c r="A465" s="310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0" collapsed="false">
      <c r="A466" s="297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0" collapsed="false">
      <c r="A467" s="409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0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0" collapsed="false">
      <c r="A469" s="436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0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0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0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0" collapsed="false">
      <c r="A473" s="390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0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0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0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0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0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0" collapsed="false">
      <c r="A479" s="409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0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0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0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0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0" collapsed="false">
      <c r="A484" s="314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0" collapsed="false">
      <c r="A485" s="409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0" collapsed="false">
      <c r="A486" s="408"/>
      <c r="B486" s="437"/>
      <c r="C486" s="437"/>
      <c r="D486" s="437"/>
      <c r="E486" s="437"/>
      <c r="F486" s="437"/>
      <c r="G486" s="437"/>
      <c r="H486" s="437"/>
      <c r="I486" s="437"/>
      <c r="J486" s="437"/>
      <c r="K486" s="437"/>
      <c r="L486" s="437"/>
      <c r="M486" s="437"/>
      <c r="N486" s="437"/>
      <c r="O486" s="437"/>
      <c r="P486" s="437"/>
      <c r="Q486" s="437"/>
      <c r="R486" s="437"/>
      <c r="S486" s="437"/>
      <c r="T486" s="437"/>
      <c r="U486" s="437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0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3.9" hidden="false" customHeight="true" outlineLevel="0" collapsed="false">
      <c r="A488" s="310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0" collapsed="false">
      <c r="A489" s="438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9"/>
      <c r="W489" s="439"/>
      <c r="X489" s="439"/>
      <c r="Y489" s="439"/>
      <c r="Z489" s="439"/>
      <c r="AA489" s="439"/>
      <c r="AB489" s="439"/>
      <c r="AC489" s="439"/>
      <c r="AD489" s="439"/>
      <c r="AE489" s="439"/>
      <c r="AF489" s="439"/>
      <c r="AG489" s="439"/>
      <c r="AH489" s="439"/>
      <c r="AI489" s="439"/>
      <c r="AJ489" s="439"/>
      <c r="AK489" s="439"/>
      <c r="AL489" s="439"/>
      <c r="AM489" s="439"/>
      <c r="AN489" s="439"/>
      <c r="AO489" s="439"/>
      <c r="AP489" s="439"/>
      <c r="AQ489" s="439"/>
      <c r="AR489" s="439"/>
      <c r="AS489" s="439"/>
      <c r="AT489" s="439"/>
      <c r="AU489" s="439"/>
      <c r="AV489" s="439"/>
      <c r="AW489" s="439"/>
      <c r="AX489" s="439"/>
      <c r="AY489" s="439"/>
      <c r="AZ489" s="439"/>
      <c r="BA489" s="439"/>
      <c r="BB489" s="439"/>
      <c r="BC489" s="439"/>
      <c r="BD489" s="439"/>
      <c r="BE489" s="439"/>
      <c r="BF489" s="439"/>
      <c r="BG489" s="439"/>
      <c r="BH489" s="439"/>
      <c r="BI489" s="439"/>
      <c r="BJ489" s="439"/>
      <c r="BK489" s="439"/>
      <c r="BL489" s="439"/>
      <c r="BM489" s="439"/>
      <c r="BN489" s="439"/>
      <c r="BO489" s="439"/>
      <c r="BP489" s="439"/>
      <c r="BQ489" s="439"/>
      <c r="BR489" s="439"/>
      <c r="BS489" s="439"/>
      <c r="BT489" s="439"/>
      <c r="BU489" s="439"/>
      <c r="BV489" s="439"/>
      <c r="BW489" s="439"/>
      <c r="BX489" s="439"/>
      <c r="BY489" s="439"/>
      <c r="BZ489" s="439"/>
      <c r="CA489" s="439"/>
      <c r="CB489" s="439"/>
      <c r="CC489" s="439"/>
      <c r="CD489" s="439"/>
      <c r="CE489" s="439"/>
      <c r="CF489" s="439"/>
      <c r="CG489" s="439"/>
      <c r="CH489" s="439"/>
      <c r="CI489" s="439"/>
      <c r="CJ489" s="439"/>
      <c r="CK489" s="439"/>
      <c r="CL489" s="439"/>
      <c r="CM489" s="439"/>
      <c r="CN489" s="439"/>
      <c r="CO489" s="439"/>
      <c r="CP489" s="439"/>
      <c r="CQ489" s="439"/>
      <c r="CR489" s="439"/>
      <c r="CS489" s="439"/>
      <c r="CT489" s="439"/>
      <c r="CU489" s="439"/>
      <c r="CV489" s="439"/>
      <c r="CW489" s="439"/>
      <c r="CX489" s="439"/>
      <c r="CY489" s="439"/>
      <c r="CZ489" s="439"/>
      <c r="DA489" s="439"/>
      <c r="DB489" s="439"/>
      <c r="DC489" s="439"/>
      <c r="DD489" s="439"/>
      <c r="DE489" s="439"/>
      <c r="DF489" s="439"/>
      <c r="DG489" s="439"/>
      <c r="DH489" s="439"/>
      <c r="DI489" s="439"/>
      <c r="DJ489" s="439"/>
      <c r="DK489" s="439"/>
      <c r="DL489" s="439"/>
      <c r="DM489" s="439"/>
      <c r="DN489" s="439"/>
      <c r="DO489" s="439"/>
      <c r="DP489" s="439"/>
      <c r="DQ489" s="439"/>
      <c r="DR489" s="439"/>
      <c r="DS489" s="439"/>
      <c r="DT489" s="439"/>
      <c r="DU489" s="439"/>
      <c r="DV489" s="439"/>
      <c r="DW489" s="439"/>
      <c r="DX489" s="439"/>
      <c r="DY489" s="439"/>
      <c r="DZ489" s="439"/>
      <c r="EA489" s="439"/>
      <c r="EB489" s="439"/>
      <c r="EC489" s="439"/>
      <c r="ED489" s="439"/>
      <c r="EE489" s="439"/>
      <c r="EF489" s="439"/>
      <c r="EG489" s="439"/>
      <c r="EH489" s="439"/>
      <c r="EI489" s="439"/>
      <c r="EJ489" s="439"/>
      <c r="EK489" s="439"/>
      <c r="EL489" s="439"/>
      <c r="EM489" s="439"/>
      <c r="EN489" s="439"/>
      <c r="EO489" s="439"/>
      <c r="EP489" s="439"/>
      <c r="EQ489" s="439"/>
      <c r="ER489" s="439"/>
      <c r="ES489" s="439"/>
      <c r="ET489" s="439"/>
      <c r="EU489" s="439"/>
      <c r="EV489" s="439"/>
      <c r="EW489" s="439"/>
      <c r="EX489" s="439"/>
      <c r="EY489" s="439"/>
      <c r="EZ489" s="439"/>
      <c r="FA489" s="439"/>
      <c r="FB489" s="439"/>
      <c r="FC489" s="439"/>
      <c r="FD489" s="439"/>
      <c r="FE489" s="439"/>
      <c r="FF489" s="439"/>
      <c r="FG489" s="439"/>
      <c r="FH489" s="439"/>
      <c r="FI489" s="439"/>
      <c r="FJ489" s="439"/>
      <c r="FK489" s="439"/>
      <c r="FL489" s="439"/>
      <c r="FM489" s="439"/>
      <c r="FN489" s="439"/>
      <c r="FO489" s="439"/>
      <c r="FP489" s="439"/>
      <c r="FQ489" s="439"/>
      <c r="FR489" s="439"/>
      <c r="FS489" s="439"/>
      <c r="FT489" s="439"/>
      <c r="FU489" s="439"/>
      <c r="FV489" s="439"/>
      <c r="FW489" s="439"/>
      <c r="FX489" s="439"/>
      <c r="FY489" s="439"/>
      <c r="FZ489" s="439"/>
      <c r="GA489" s="439"/>
      <c r="GB489" s="439"/>
      <c r="GC489" s="439"/>
      <c r="GD489" s="439"/>
      <c r="GE489" s="439"/>
      <c r="GF489" s="439"/>
      <c r="GG489" s="439"/>
      <c r="GH489" s="439"/>
      <c r="GI489" s="439"/>
      <c r="GJ489" s="439"/>
      <c r="GK489" s="439"/>
      <c r="GL489" s="439"/>
      <c r="GM489" s="439"/>
      <c r="GN489" s="439"/>
      <c r="GO489" s="439"/>
      <c r="GP489" s="439"/>
      <c r="GQ489" s="439"/>
      <c r="GR489" s="439"/>
      <c r="GS489" s="439"/>
      <c r="GT489" s="439"/>
      <c r="GU489" s="439"/>
      <c r="GV489" s="439"/>
      <c r="GW489" s="439"/>
      <c r="GX489" s="439"/>
      <c r="GY489" s="439"/>
      <c r="GZ489" s="439"/>
      <c r="HA489" s="439"/>
      <c r="HB489" s="439"/>
      <c r="HC489" s="439"/>
      <c r="HD489" s="439"/>
      <c r="HE489" s="439"/>
      <c r="HF489" s="439"/>
      <c r="HG489" s="439"/>
      <c r="HH489" s="439"/>
      <c r="HI489" s="439"/>
      <c r="HJ489" s="439"/>
      <c r="HK489" s="439"/>
      <c r="HL489" s="439"/>
      <c r="HM489" s="439"/>
      <c r="HN489" s="439"/>
      <c r="HO489" s="439"/>
      <c r="HP489" s="439"/>
      <c r="HQ489" s="439"/>
      <c r="HR489" s="439"/>
      <c r="HS489" s="439"/>
      <c r="HT489" s="439"/>
      <c r="HU489" s="439"/>
      <c r="HV489" s="439"/>
      <c r="HW489" s="439"/>
      <c r="HX489" s="439"/>
      <c r="HY489" s="439"/>
      <c r="HZ489" s="439"/>
      <c r="IA489" s="439"/>
      <c r="IB489" s="439"/>
      <c r="IC489" s="439"/>
      <c r="ID489" s="439"/>
      <c r="IE489" s="439"/>
      <c r="IF489" s="439"/>
      <c r="IG489" s="439"/>
      <c r="IH489" s="439"/>
      <c r="II489" s="439"/>
      <c r="IJ489" s="439"/>
      <c r="IK489" s="439"/>
      <c r="IL489" s="439"/>
      <c r="IM489" s="439"/>
      <c r="IN489" s="439"/>
      <c r="IO489" s="439"/>
      <c r="IP489" s="439"/>
      <c r="IQ489" s="439"/>
      <c r="IR489" s="439"/>
      <c r="IS489" s="439"/>
      <c r="IT489" s="439"/>
      <c r="IU489" s="439"/>
      <c r="IV489" s="439"/>
      <c r="IW489" s="439"/>
    </row>
    <row r="490" customFormat="false" ht="12.75" hidden="false" customHeight="false" outlineLevel="0" collapsed="false">
      <c r="A490" s="310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0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0" collapsed="false">
      <c r="A492" s="314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0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0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0" collapsed="false">
      <c r="A495" s="409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9"/>
      <c r="W506" s="439"/>
      <c r="X506" s="439"/>
      <c r="Y506" s="439"/>
      <c r="Z506" s="439"/>
      <c r="AA506" s="439"/>
      <c r="AB506" s="439"/>
      <c r="AC506" s="439"/>
      <c r="AD506" s="439"/>
      <c r="AE506" s="439"/>
      <c r="AF506" s="439"/>
      <c r="AG506" s="439"/>
      <c r="AH506" s="439"/>
      <c r="AI506" s="439"/>
      <c r="AJ506" s="439"/>
      <c r="AK506" s="439"/>
      <c r="AL506" s="439"/>
      <c r="AM506" s="439"/>
      <c r="AN506" s="439"/>
      <c r="AO506" s="439"/>
      <c r="AP506" s="439"/>
      <c r="AQ506" s="439"/>
      <c r="AR506" s="439"/>
      <c r="AS506" s="439"/>
      <c r="AT506" s="439"/>
      <c r="AU506" s="439"/>
      <c r="AV506" s="439"/>
      <c r="AW506" s="439"/>
      <c r="AX506" s="439"/>
      <c r="AY506" s="439"/>
      <c r="AZ506" s="439"/>
      <c r="BA506" s="439"/>
      <c r="BB506" s="439"/>
      <c r="BC506" s="439"/>
      <c r="BD506" s="439"/>
      <c r="BE506" s="439"/>
      <c r="BF506" s="439"/>
      <c r="BG506" s="439"/>
      <c r="BH506" s="439"/>
      <c r="BI506" s="439"/>
      <c r="BJ506" s="439"/>
      <c r="BK506" s="439"/>
      <c r="BL506" s="439"/>
      <c r="BM506" s="439"/>
      <c r="BN506" s="439"/>
      <c r="BO506" s="439"/>
      <c r="BP506" s="439"/>
      <c r="BQ506" s="439"/>
      <c r="BR506" s="439"/>
      <c r="BS506" s="439"/>
      <c r="BT506" s="439"/>
      <c r="BU506" s="439"/>
      <c r="BV506" s="439"/>
      <c r="BW506" s="439"/>
      <c r="BX506" s="439"/>
      <c r="BY506" s="439"/>
      <c r="BZ506" s="439"/>
      <c r="CA506" s="439"/>
      <c r="CB506" s="439"/>
      <c r="CC506" s="439"/>
      <c r="CD506" s="439"/>
      <c r="CE506" s="439"/>
      <c r="CF506" s="439"/>
      <c r="CG506" s="439"/>
      <c r="CH506" s="439"/>
      <c r="CI506" s="439"/>
      <c r="CJ506" s="439"/>
      <c r="CK506" s="439"/>
      <c r="CL506" s="439"/>
      <c r="CM506" s="439"/>
      <c r="CN506" s="439"/>
      <c r="CO506" s="439"/>
      <c r="CP506" s="439"/>
      <c r="CQ506" s="439"/>
      <c r="CR506" s="439"/>
      <c r="CS506" s="439"/>
      <c r="CT506" s="439"/>
      <c r="CU506" s="439"/>
      <c r="CV506" s="439"/>
      <c r="CW506" s="439"/>
      <c r="CX506" s="439"/>
      <c r="CY506" s="439"/>
      <c r="CZ506" s="439"/>
      <c r="DA506" s="439"/>
      <c r="DB506" s="439"/>
      <c r="DC506" s="439"/>
      <c r="DD506" s="439"/>
      <c r="DE506" s="439"/>
      <c r="DF506" s="439"/>
      <c r="DG506" s="439"/>
      <c r="DH506" s="439"/>
      <c r="DI506" s="439"/>
      <c r="DJ506" s="439"/>
      <c r="DK506" s="439"/>
      <c r="DL506" s="439"/>
      <c r="DM506" s="439"/>
      <c r="DN506" s="439"/>
      <c r="DO506" s="439"/>
      <c r="DP506" s="439"/>
      <c r="DQ506" s="439"/>
      <c r="DR506" s="439"/>
      <c r="DS506" s="439"/>
      <c r="DT506" s="439"/>
      <c r="DU506" s="439"/>
      <c r="DV506" s="439"/>
      <c r="DW506" s="439"/>
      <c r="DX506" s="439"/>
      <c r="DY506" s="439"/>
      <c r="DZ506" s="439"/>
      <c r="EA506" s="439"/>
      <c r="EB506" s="439"/>
      <c r="EC506" s="439"/>
      <c r="ED506" s="439"/>
      <c r="EE506" s="439"/>
      <c r="EF506" s="439"/>
      <c r="EG506" s="439"/>
      <c r="EH506" s="439"/>
      <c r="EI506" s="439"/>
      <c r="EJ506" s="439"/>
      <c r="EK506" s="439"/>
      <c r="EL506" s="439"/>
      <c r="EM506" s="439"/>
      <c r="EN506" s="439"/>
      <c r="EO506" s="439"/>
      <c r="EP506" s="439"/>
      <c r="EQ506" s="439"/>
      <c r="ER506" s="439"/>
      <c r="ES506" s="439"/>
      <c r="ET506" s="439"/>
      <c r="EU506" s="439"/>
      <c r="EV506" s="439"/>
      <c r="EW506" s="439"/>
      <c r="EX506" s="439"/>
      <c r="EY506" s="439"/>
      <c r="EZ506" s="439"/>
      <c r="FA506" s="439"/>
      <c r="FB506" s="439"/>
      <c r="FC506" s="439"/>
      <c r="FD506" s="439"/>
      <c r="FE506" s="439"/>
      <c r="FF506" s="439"/>
      <c r="FG506" s="439"/>
      <c r="FH506" s="439"/>
      <c r="FI506" s="439"/>
      <c r="FJ506" s="439"/>
      <c r="FK506" s="439"/>
      <c r="FL506" s="439"/>
      <c r="FM506" s="439"/>
      <c r="FN506" s="439"/>
      <c r="FO506" s="439"/>
      <c r="FP506" s="439"/>
      <c r="FQ506" s="439"/>
      <c r="FR506" s="439"/>
      <c r="FS506" s="439"/>
      <c r="FT506" s="439"/>
      <c r="FU506" s="439"/>
      <c r="FV506" s="439"/>
      <c r="FW506" s="439"/>
      <c r="FX506" s="439"/>
      <c r="FY506" s="439"/>
      <c r="FZ506" s="439"/>
      <c r="GA506" s="439"/>
      <c r="GB506" s="439"/>
      <c r="GC506" s="439"/>
      <c r="GD506" s="439"/>
      <c r="GE506" s="439"/>
      <c r="GF506" s="439"/>
      <c r="GG506" s="439"/>
      <c r="GH506" s="439"/>
      <c r="GI506" s="439"/>
      <c r="GJ506" s="439"/>
      <c r="GK506" s="439"/>
      <c r="GL506" s="439"/>
      <c r="GM506" s="439"/>
      <c r="GN506" s="439"/>
      <c r="GO506" s="439"/>
      <c r="GP506" s="439"/>
      <c r="GQ506" s="439"/>
      <c r="GR506" s="439"/>
      <c r="GS506" s="439"/>
      <c r="GT506" s="439"/>
      <c r="GU506" s="439"/>
      <c r="GV506" s="439"/>
      <c r="GW506" s="439"/>
      <c r="GX506" s="439"/>
      <c r="GY506" s="439"/>
      <c r="GZ506" s="439"/>
      <c r="HA506" s="439"/>
      <c r="HB506" s="439"/>
      <c r="HC506" s="439"/>
      <c r="HD506" s="439"/>
      <c r="HE506" s="439"/>
      <c r="HF506" s="439"/>
      <c r="HG506" s="439"/>
      <c r="HH506" s="439"/>
      <c r="HI506" s="439"/>
      <c r="HJ506" s="439"/>
      <c r="HK506" s="439"/>
      <c r="HL506" s="439"/>
      <c r="HM506" s="439"/>
      <c r="HN506" s="439"/>
      <c r="HO506" s="439"/>
      <c r="HP506" s="439"/>
      <c r="HQ506" s="439"/>
      <c r="HR506" s="439"/>
      <c r="HS506" s="439"/>
      <c r="HT506" s="439"/>
      <c r="HU506" s="439"/>
      <c r="HV506" s="439"/>
      <c r="HW506" s="439"/>
      <c r="HX506" s="439"/>
      <c r="HY506" s="439"/>
      <c r="HZ506" s="439"/>
      <c r="IA506" s="439"/>
      <c r="IB506" s="439"/>
      <c r="IC506" s="439"/>
      <c r="ID506" s="439"/>
      <c r="IE506" s="439"/>
      <c r="IF506" s="439"/>
      <c r="IG506" s="439"/>
      <c r="IH506" s="439"/>
      <c r="II506" s="439"/>
      <c r="IJ506" s="439"/>
      <c r="IK506" s="439"/>
      <c r="IL506" s="439"/>
      <c r="IM506" s="439"/>
      <c r="IN506" s="439"/>
      <c r="IO506" s="439"/>
      <c r="IP506" s="439"/>
      <c r="IQ506" s="439"/>
      <c r="IR506" s="439"/>
      <c r="IS506" s="439"/>
      <c r="IT506" s="439"/>
      <c r="IU506" s="439"/>
      <c r="IV506" s="439"/>
      <c r="IW506" s="439"/>
    </row>
    <row r="507" customFormat="false" ht="12.75" hidden="false" customHeight="false" outlineLevel="0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0" collapsed="false">
      <c r="A508" s="440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9"/>
      <c r="W508" s="439"/>
      <c r="X508" s="439"/>
      <c r="Y508" s="439"/>
      <c r="Z508" s="439"/>
      <c r="AA508" s="439"/>
      <c r="AB508" s="439"/>
      <c r="AC508" s="439"/>
      <c r="AD508" s="439"/>
      <c r="AE508" s="439"/>
      <c r="AF508" s="439"/>
      <c r="AG508" s="439"/>
      <c r="AH508" s="439"/>
      <c r="AI508" s="439"/>
      <c r="AJ508" s="439"/>
      <c r="AK508" s="439"/>
      <c r="AL508" s="439"/>
      <c r="AM508" s="439"/>
      <c r="AN508" s="439"/>
      <c r="AO508" s="439"/>
      <c r="AP508" s="439"/>
      <c r="AQ508" s="439"/>
      <c r="AR508" s="439"/>
      <c r="AS508" s="439"/>
      <c r="AT508" s="439"/>
      <c r="AU508" s="439"/>
      <c r="AV508" s="439"/>
      <c r="AW508" s="439"/>
      <c r="AX508" s="439"/>
      <c r="AY508" s="439"/>
      <c r="AZ508" s="439"/>
      <c r="BA508" s="439"/>
      <c r="BB508" s="439"/>
      <c r="BC508" s="439"/>
      <c r="BD508" s="439"/>
      <c r="BE508" s="439"/>
      <c r="BF508" s="439"/>
      <c r="BG508" s="439"/>
      <c r="BH508" s="439"/>
      <c r="BI508" s="439"/>
      <c r="BJ508" s="439"/>
      <c r="BK508" s="439"/>
      <c r="BL508" s="439"/>
      <c r="BM508" s="439"/>
      <c r="BN508" s="439"/>
      <c r="BO508" s="439"/>
      <c r="BP508" s="439"/>
      <c r="BQ508" s="439"/>
      <c r="BR508" s="439"/>
      <c r="BS508" s="439"/>
      <c r="BT508" s="439"/>
      <c r="BU508" s="439"/>
      <c r="BV508" s="439"/>
      <c r="BW508" s="439"/>
      <c r="BX508" s="439"/>
      <c r="BY508" s="439"/>
      <c r="BZ508" s="439"/>
      <c r="CA508" s="439"/>
      <c r="CB508" s="439"/>
      <c r="CC508" s="439"/>
      <c r="CD508" s="439"/>
      <c r="CE508" s="439"/>
      <c r="CF508" s="439"/>
      <c r="CG508" s="439"/>
      <c r="CH508" s="439"/>
      <c r="CI508" s="439"/>
      <c r="CJ508" s="439"/>
      <c r="CK508" s="439"/>
      <c r="CL508" s="439"/>
      <c r="CM508" s="439"/>
      <c r="CN508" s="439"/>
      <c r="CO508" s="439"/>
      <c r="CP508" s="439"/>
      <c r="CQ508" s="439"/>
      <c r="CR508" s="439"/>
      <c r="CS508" s="439"/>
      <c r="CT508" s="439"/>
      <c r="CU508" s="439"/>
      <c r="CV508" s="439"/>
      <c r="CW508" s="439"/>
      <c r="CX508" s="439"/>
      <c r="CY508" s="439"/>
      <c r="CZ508" s="439"/>
      <c r="DA508" s="439"/>
      <c r="DB508" s="439"/>
      <c r="DC508" s="439"/>
      <c r="DD508" s="439"/>
      <c r="DE508" s="439"/>
      <c r="DF508" s="439"/>
      <c r="DG508" s="439"/>
      <c r="DH508" s="439"/>
      <c r="DI508" s="439"/>
      <c r="DJ508" s="439"/>
      <c r="DK508" s="439"/>
      <c r="DL508" s="439"/>
      <c r="DM508" s="439"/>
      <c r="DN508" s="439"/>
      <c r="DO508" s="439"/>
      <c r="DP508" s="439"/>
      <c r="DQ508" s="439"/>
      <c r="DR508" s="439"/>
      <c r="DS508" s="439"/>
      <c r="DT508" s="439"/>
      <c r="DU508" s="439"/>
      <c r="DV508" s="439"/>
      <c r="DW508" s="439"/>
      <c r="DX508" s="439"/>
      <c r="DY508" s="439"/>
      <c r="DZ508" s="439"/>
      <c r="EA508" s="439"/>
      <c r="EB508" s="439"/>
      <c r="EC508" s="439"/>
      <c r="ED508" s="439"/>
      <c r="EE508" s="439"/>
      <c r="EF508" s="439"/>
      <c r="EG508" s="439"/>
      <c r="EH508" s="439"/>
      <c r="EI508" s="439"/>
      <c r="EJ508" s="439"/>
      <c r="EK508" s="439"/>
      <c r="EL508" s="439"/>
      <c r="EM508" s="439"/>
      <c r="EN508" s="439"/>
      <c r="EO508" s="439"/>
      <c r="EP508" s="439"/>
      <c r="EQ508" s="439"/>
      <c r="ER508" s="439"/>
      <c r="ES508" s="439"/>
      <c r="ET508" s="439"/>
      <c r="EU508" s="439"/>
      <c r="EV508" s="439"/>
      <c r="EW508" s="439"/>
      <c r="EX508" s="439"/>
      <c r="EY508" s="439"/>
      <c r="EZ508" s="439"/>
      <c r="FA508" s="439"/>
      <c r="FB508" s="439"/>
      <c r="FC508" s="439"/>
      <c r="FD508" s="439"/>
      <c r="FE508" s="439"/>
      <c r="FF508" s="439"/>
      <c r="FG508" s="439"/>
      <c r="FH508" s="439"/>
      <c r="FI508" s="439"/>
      <c r="FJ508" s="439"/>
      <c r="FK508" s="439"/>
      <c r="FL508" s="439"/>
      <c r="FM508" s="439"/>
      <c r="FN508" s="439"/>
      <c r="FO508" s="439"/>
      <c r="FP508" s="439"/>
      <c r="FQ508" s="439"/>
      <c r="FR508" s="439"/>
      <c r="FS508" s="439"/>
      <c r="FT508" s="439"/>
      <c r="FU508" s="439"/>
      <c r="FV508" s="439"/>
      <c r="FW508" s="439"/>
      <c r="FX508" s="439"/>
      <c r="FY508" s="439"/>
      <c r="FZ508" s="439"/>
      <c r="GA508" s="439"/>
      <c r="GB508" s="439"/>
      <c r="GC508" s="439"/>
      <c r="GD508" s="439"/>
      <c r="GE508" s="439"/>
      <c r="GF508" s="439"/>
      <c r="GG508" s="439"/>
      <c r="GH508" s="439"/>
      <c r="GI508" s="439"/>
      <c r="GJ508" s="439"/>
      <c r="GK508" s="439"/>
      <c r="GL508" s="439"/>
      <c r="GM508" s="439"/>
      <c r="GN508" s="439"/>
      <c r="GO508" s="439"/>
      <c r="GP508" s="439"/>
      <c r="GQ508" s="439"/>
      <c r="GR508" s="439"/>
      <c r="GS508" s="439"/>
      <c r="GT508" s="439"/>
      <c r="GU508" s="439"/>
      <c r="GV508" s="439"/>
      <c r="GW508" s="439"/>
      <c r="GX508" s="439"/>
      <c r="GY508" s="439"/>
      <c r="GZ508" s="439"/>
      <c r="HA508" s="439"/>
      <c r="HB508" s="439"/>
      <c r="HC508" s="439"/>
      <c r="HD508" s="439"/>
      <c r="HE508" s="439"/>
      <c r="HF508" s="439"/>
      <c r="HG508" s="439"/>
      <c r="HH508" s="439"/>
      <c r="HI508" s="439"/>
      <c r="HJ508" s="439"/>
      <c r="HK508" s="439"/>
      <c r="HL508" s="439"/>
      <c r="HM508" s="439"/>
      <c r="HN508" s="439"/>
      <c r="HO508" s="439"/>
      <c r="HP508" s="439"/>
      <c r="HQ508" s="439"/>
      <c r="HR508" s="439"/>
      <c r="HS508" s="439"/>
      <c r="HT508" s="439"/>
      <c r="HU508" s="439"/>
      <c r="HV508" s="439"/>
      <c r="HW508" s="439"/>
      <c r="HX508" s="439"/>
      <c r="HY508" s="439"/>
      <c r="HZ508" s="439"/>
      <c r="IA508" s="439"/>
      <c r="IB508" s="439"/>
      <c r="IC508" s="439"/>
      <c r="ID508" s="439"/>
      <c r="IE508" s="439"/>
      <c r="IF508" s="439"/>
      <c r="IG508" s="439"/>
      <c r="IH508" s="439"/>
      <c r="II508" s="439"/>
      <c r="IJ508" s="439"/>
      <c r="IK508" s="439"/>
      <c r="IL508" s="439"/>
      <c r="IM508" s="439"/>
      <c r="IN508" s="439"/>
      <c r="IO508" s="439"/>
      <c r="IP508" s="439"/>
      <c r="IQ508" s="439"/>
      <c r="IR508" s="439"/>
      <c r="IS508" s="439"/>
      <c r="IT508" s="439"/>
      <c r="IU508" s="439"/>
      <c r="IV508" s="439"/>
      <c r="IW508" s="439"/>
    </row>
    <row r="509" customFormat="false" ht="12.75" hidden="false" customHeight="false" outlineLevel="0" collapsed="false">
      <c r="A509" s="409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28"/>
      <c r="W509" s="428"/>
      <c r="X509" s="428"/>
      <c r="Y509" s="428"/>
      <c r="Z509" s="428"/>
      <c r="AA509" s="428"/>
      <c r="AB509" s="428"/>
      <c r="AC509" s="428"/>
      <c r="AD509" s="428"/>
      <c r="AE509" s="428"/>
      <c r="AF509" s="428"/>
      <c r="AG509" s="428"/>
      <c r="AH509" s="428"/>
      <c r="AI509" s="428"/>
      <c r="AJ509" s="428"/>
      <c r="AK509" s="428"/>
      <c r="AL509" s="428"/>
      <c r="AM509" s="428"/>
      <c r="AN509" s="428"/>
      <c r="AO509" s="428"/>
      <c r="AP509" s="428"/>
      <c r="AQ509" s="428"/>
      <c r="AR509" s="428"/>
      <c r="AS509" s="428"/>
      <c r="AT509" s="428"/>
      <c r="AU509" s="428"/>
      <c r="AV509" s="428"/>
      <c r="AW509" s="428"/>
      <c r="AX509" s="428"/>
      <c r="AY509" s="428"/>
      <c r="AZ509" s="428"/>
      <c r="BA509" s="428"/>
      <c r="BB509" s="428"/>
      <c r="BC509" s="428"/>
      <c r="BD509" s="428"/>
      <c r="BE509" s="428"/>
      <c r="BF509" s="428"/>
      <c r="BG509" s="428"/>
      <c r="BH509" s="428"/>
      <c r="BI509" s="428"/>
      <c r="BJ509" s="428"/>
      <c r="BK509" s="428"/>
      <c r="BL509" s="428"/>
      <c r="BM509" s="428"/>
      <c r="BN509" s="428"/>
      <c r="BO509" s="428"/>
      <c r="BP509" s="428"/>
      <c r="BQ509" s="428"/>
      <c r="BR509" s="428"/>
      <c r="BS509" s="428"/>
      <c r="BT509" s="428"/>
      <c r="BU509" s="428"/>
      <c r="BV509" s="428"/>
      <c r="BW509" s="428"/>
      <c r="BX509" s="428"/>
      <c r="BY509" s="428"/>
      <c r="BZ509" s="428"/>
      <c r="CA509" s="428"/>
      <c r="CB509" s="428"/>
      <c r="CC509" s="428"/>
      <c r="CD509" s="428"/>
      <c r="CE509" s="428"/>
      <c r="CF509" s="428"/>
      <c r="CG509" s="428"/>
      <c r="CH509" s="428"/>
      <c r="CI509" s="428"/>
      <c r="CJ509" s="428"/>
      <c r="CK509" s="428"/>
      <c r="CL509" s="428"/>
      <c r="CM509" s="428"/>
      <c r="CN509" s="428"/>
      <c r="CO509" s="428"/>
      <c r="CP509" s="428"/>
      <c r="CQ509" s="428"/>
      <c r="CR509" s="428"/>
      <c r="CS509" s="428"/>
      <c r="CT509" s="428"/>
      <c r="CU509" s="428"/>
      <c r="CV509" s="428"/>
      <c r="CW509" s="428"/>
      <c r="CX509" s="428"/>
      <c r="CY509" s="428"/>
      <c r="CZ509" s="428"/>
      <c r="DA509" s="428"/>
      <c r="DB509" s="428"/>
      <c r="DC509" s="428"/>
      <c r="DD509" s="428"/>
      <c r="DE509" s="428"/>
      <c r="DF509" s="428"/>
      <c r="DG509" s="428"/>
      <c r="DH509" s="428"/>
      <c r="DI509" s="428"/>
      <c r="DJ509" s="428"/>
      <c r="DK509" s="428"/>
      <c r="DL509" s="428"/>
      <c r="DM509" s="428"/>
      <c r="DN509" s="428"/>
      <c r="DO509" s="428"/>
      <c r="DP509" s="428"/>
      <c r="DQ509" s="428"/>
      <c r="DR509" s="428"/>
      <c r="DS509" s="428"/>
      <c r="DT509" s="428"/>
      <c r="DU509" s="428"/>
      <c r="DV509" s="428"/>
      <c r="DW509" s="428"/>
      <c r="DX509" s="428"/>
      <c r="DY509" s="428"/>
      <c r="DZ509" s="428"/>
      <c r="EA509" s="428"/>
      <c r="EB509" s="428"/>
      <c r="EC509" s="428"/>
      <c r="ED509" s="428"/>
      <c r="EE509" s="428"/>
      <c r="EF509" s="428"/>
      <c r="EG509" s="428"/>
      <c r="EH509" s="428"/>
      <c r="EI509" s="428"/>
      <c r="EJ509" s="428"/>
      <c r="EK509" s="428"/>
      <c r="EL509" s="428"/>
      <c r="EM509" s="428"/>
      <c r="EN509" s="428"/>
      <c r="EO509" s="428"/>
      <c r="EP509" s="428"/>
      <c r="EQ509" s="428"/>
      <c r="ER509" s="428"/>
      <c r="ES509" s="428"/>
      <c r="ET509" s="428"/>
      <c r="EU509" s="428"/>
      <c r="EV509" s="428"/>
      <c r="EW509" s="428"/>
      <c r="EX509" s="428"/>
      <c r="EY509" s="428"/>
      <c r="EZ509" s="428"/>
      <c r="FA509" s="428"/>
      <c r="FB509" s="428"/>
      <c r="FC509" s="428"/>
      <c r="FD509" s="428"/>
      <c r="FE509" s="428"/>
      <c r="FF509" s="428"/>
      <c r="FG509" s="428"/>
      <c r="FH509" s="428"/>
      <c r="FI509" s="428"/>
      <c r="FJ509" s="428"/>
      <c r="FK509" s="428"/>
      <c r="FL509" s="428"/>
      <c r="FM509" s="428"/>
      <c r="FN509" s="428"/>
      <c r="FO509" s="428"/>
      <c r="FP509" s="428"/>
      <c r="FQ509" s="428"/>
      <c r="FR509" s="428"/>
      <c r="FS509" s="428"/>
      <c r="FT509" s="428"/>
      <c r="FU509" s="428"/>
      <c r="FV509" s="428"/>
      <c r="FW509" s="428"/>
      <c r="FX509" s="428"/>
      <c r="FY509" s="428"/>
      <c r="FZ509" s="428"/>
      <c r="GA509" s="428"/>
      <c r="GB509" s="428"/>
      <c r="GC509" s="428"/>
      <c r="GD509" s="428"/>
      <c r="GE509" s="428"/>
      <c r="GF509" s="428"/>
      <c r="GG509" s="428"/>
      <c r="GH509" s="428"/>
      <c r="GI509" s="428"/>
      <c r="GJ509" s="428"/>
      <c r="GK509" s="428"/>
      <c r="GL509" s="428"/>
      <c r="GM509" s="428"/>
      <c r="GN509" s="428"/>
      <c r="GO509" s="428"/>
      <c r="GP509" s="428"/>
      <c r="GQ509" s="428"/>
      <c r="GR509" s="428"/>
      <c r="GS509" s="428"/>
      <c r="GT509" s="428"/>
      <c r="GU509" s="428"/>
      <c r="GV509" s="428"/>
      <c r="GW509" s="428"/>
      <c r="GX509" s="428"/>
      <c r="GY509" s="428"/>
      <c r="GZ509" s="428"/>
      <c r="HA509" s="428"/>
      <c r="HB509" s="428"/>
      <c r="HC509" s="428"/>
      <c r="HD509" s="428"/>
      <c r="HE509" s="428"/>
      <c r="HF509" s="428"/>
      <c r="HG509" s="428"/>
      <c r="HH509" s="428"/>
      <c r="HI509" s="428"/>
      <c r="HJ509" s="428"/>
      <c r="HK509" s="428"/>
      <c r="HL509" s="428"/>
      <c r="HM509" s="428"/>
      <c r="HN509" s="428"/>
      <c r="HO509" s="428"/>
      <c r="HP509" s="428"/>
      <c r="HQ509" s="428"/>
      <c r="HR509" s="428"/>
      <c r="HS509" s="428"/>
      <c r="HT509" s="428"/>
      <c r="HU509" s="428"/>
      <c r="HV509" s="428"/>
      <c r="HW509" s="428"/>
      <c r="HX509" s="428"/>
      <c r="HY509" s="428"/>
      <c r="HZ509" s="428"/>
      <c r="IA509" s="428"/>
      <c r="IB509" s="428"/>
      <c r="IC509" s="428"/>
      <c r="ID509" s="428"/>
      <c r="IE509" s="428"/>
      <c r="IF509" s="428"/>
      <c r="IG509" s="428"/>
      <c r="IH509" s="428"/>
      <c r="II509" s="428"/>
      <c r="IJ509" s="428"/>
      <c r="IK509" s="428"/>
      <c r="IL509" s="428"/>
      <c r="IM509" s="428"/>
      <c r="IN509" s="428"/>
      <c r="IO509" s="428"/>
      <c r="IP509" s="428"/>
      <c r="IQ509" s="428"/>
      <c r="IR509" s="428"/>
      <c r="IS509" s="428"/>
      <c r="IT509" s="428"/>
      <c r="IU509" s="428"/>
      <c r="IV509" s="428"/>
      <c r="IW509" s="428"/>
    </row>
    <row r="510" customFormat="false" ht="12.75" hidden="false" customHeight="false" outlineLevel="0" collapsed="false">
      <c r="A510" s="409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0" collapsed="false">
      <c r="A511" s="409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0" collapsed="false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0" collapsed="false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0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8.75" hidden="false" customHeight="false" outlineLevel="0" collapsed="false">
      <c r="A515" s="41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0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0" collapsed="false">
      <c r="A517" s="441"/>
      <c r="B517" s="442"/>
      <c r="C517" s="442"/>
      <c r="D517" s="442"/>
      <c r="E517" s="442"/>
      <c r="F517" s="442"/>
      <c r="G517" s="442"/>
      <c r="H517" s="442"/>
      <c r="I517" s="442"/>
      <c r="J517" s="442"/>
      <c r="K517" s="442"/>
      <c r="L517" s="44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0" collapsed="false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0" collapsed="false">
      <c r="A519" s="216"/>
      <c r="B519" s="213"/>
      <c r="C519" s="213"/>
      <c r="D519" s="213"/>
      <c r="E519" s="213"/>
      <c r="F519" s="213"/>
      <c r="G519" s="213"/>
      <c r="H519" s="213"/>
      <c r="I519" s="213"/>
      <c r="J519" s="213"/>
      <c r="K519" s="213"/>
      <c r="L519" s="213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1" collapsed="false">
      <c r="A520" s="350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1" collapsed="false">
      <c r="A521" s="177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1" collapsed="false">
      <c r="A522" s="177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1" collapsed="false">
      <c r="A523" s="443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1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1" collapsed="false">
      <c r="A525" s="131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1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1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1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1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1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1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1" collapsed="false">
      <c r="A533" s="177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1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1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1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1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1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1" collapsed="false">
      <c r="A539" s="131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1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1" collapsed="false">
      <c r="A541" s="131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1" collapsed="false">
      <c r="A542" s="131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1" collapsed="false">
      <c r="A544" s="177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350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350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2000-05-18T19:56:42Z</cp:lastPrinted>
  <cp:revision>0</cp:revision>
  <dc:subject/>
  <dc:title/>
</cp:coreProperties>
</file>